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>
    <mc:Choice Requires="x15">
      <x15ac:absPath xmlns:x15ac="http://schemas.microsoft.com/office/spreadsheetml/2010/11/ac" url="C:\Users\msola\OneDrive\Desktop\"/>
    </mc:Choice>
  </mc:AlternateContent>
  <xr:revisionPtr revIDLastSave="0" documentId="8_{7AED28D6-F7EA-44B5-94F2-C3A718EB64E1}" xr6:coauthVersionLast="47" xr6:coauthVersionMax="47" xr10:uidLastSave="{00000000-0000-0000-0000-000000000000}"/>
  <bookViews>
    <workbookView xWindow="19545" yWindow="2460" windowWidth="19200" windowHeight="15600" xr2:uid="{19F7C390-8824-48DB-9DEA-A57D9AFD7C13}"/>
  </bookViews>
  <sheets>
    <sheet name="Orders" sheetId="1" r:id="rId1"/>
  </sheets>
  <definedNames>
    <definedName name="_xlnm._FilterDatabase" localSheetId="0" hidden="1">Orders!$A$1:$W$1693</definedName>
    <definedName name="prescriptionIdLink" localSheetId="0">Orders!$D$832</definedName>
    <definedName name="Z_005730CF_3E17_45FD_8D3E_C74619D2AE66_.wvu.FilterData" localSheetId="0" hidden="1">Orders!$A$1:$W$1671</definedName>
    <definedName name="Z_0072C478_7243_4882_BBBB_DE1AC7EA3A24_.wvu.FilterData" localSheetId="0" hidden="1">Orders!$A$1:$W$1671</definedName>
    <definedName name="Z_00CF12A7_0957_406D_B7E3_D006D0492FA3_.wvu.FilterData" localSheetId="0" hidden="1">Orders!$A$1:$W$1675</definedName>
    <definedName name="Z_00E60CE8_33FF_42FF_89D0_0AAD6D177A35_.wvu.FilterData" localSheetId="0" hidden="1">Orders!$A$1:$W$1671</definedName>
    <definedName name="Z_016F5DDE_98B2_44E5_A850_C23DBB95E519_.wvu.FilterData" localSheetId="0" hidden="1">Orders!$A$1:$W$1671</definedName>
    <definedName name="Z_01847CAA_336D_4505_AEB4_8C740B22AF41_.wvu.FilterData" localSheetId="0" hidden="1">Orders!$A$1:$W$1671</definedName>
    <definedName name="Z_018AA362_3E45_4F0E_A0FA_719C3D1BA9B9_.wvu.FilterData" localSheetId="0" hidden="1">Orders!$A$1:$W$35</definedName>
    <definedName name="Z_01D95C57_731B_4155_8931_DBD37F317103_.wvu.FilterData" localSheetId="0" hidden="1">Orders!$A$1:$W$1687</definedName>
    <definedName name="Z_02371E57_F78D_447D_A908_36B0A4B81B8A_.wvu.FilterData" localSheetId="0" hidden="1">Orders!$A$1:$W$810</definedName>
    <definedName name="Z_027A743C_6042_4C04_A064_282AFD7D7FC9_.wvu.FilterData" localSheetId="0" hidden="1">Orders!$A$1:$W$1671</definedName>
    <definedName name="Z_02C2D080_5DF5_4BE0_B9BA_FCA81853F241_.wvu.FilterData" localSheetId="0" hidden="1">Orders!$A$1:$W$1671</definedName>
    <definedName name="Z_02C3756F_29A5_4017_9AA4_1E01917A6AB7_.wvu.FilterData" localSheetId="0" hidden="1">Orders!$A$1:$W$1687</definedName>
    <definedName name="Z_02CD1B2C_0FC2_42BD_8551_C746ABFA6F07_.wvu.FilterData" localSheetId="0" hidden="1">Orders!$A$1:$W$1673</definedName>
    <definedName name="Z_02EF7585_CE6D_40E0_A9D0_CA89C60E6D6D_.wvu.FilterData" localSheetId="0" hidden="1">Orders!$A$1:$W$1671</definedName>
    <definedName name="Z_0327B34C_5D62_4F7B_AFE4_2F869A859ED5_.wvu.FilterData" localSheetId="0" hidden="1">Orders!$A$1:$W$1671</definedName>
    <definedName name="Z_03524C68_9CEA_488D_9EBF_0EB0F308EDBD_.wvu.FilterData" localSheetId="0" hidden="1">Orders!$A$1:$W$1683</definedName>
    <definedName name="Z_03565BE7_EA5F_45E7_84F9_6C449C693736_.wvu.FilterData" localSheetId="0" hidden="1">Orders!$A$1:$W$1673</definedName>
    <definedName name="Z_035C71B6_828E_47D6_AAD6_5D94F64058C3_.wvu.FilterData" localSheetId="0" hidden="1">Orders!$A$1:$W$1671</definedName>
    <definedName name="Z_038AEF60_BEF3_4075_A077_3BBD01D1B0A8_.wvu.FilterData" localSheetId="0" hidden="1">Orders!$A$1:$W$1671</definedName>
    <definedName name="Z_03A09026_7322_4F0B_AACF_C5661A713D62_.wvu.FilterData" localSheetId="0" hidden="1">Orders!$A$1:$W$1552</definedName>
    <definedName name="Z_0409139F_840E_4AD4_AD20_22F02A3B91B9_.wvu.FilterData" localSheetId="0" hidden="1">Orders!$A$1:$W$1141</definedName>
    <definedName name="Z_04769459_CDB2_4B94_9C32_D0DD6FB99B29_.wvu.FilterData" localSheetId="0" hidden="1">Orders!$A$1:$W$35</definedName>
    <definedName name="Z_04A005FD_D3DF_499B_B1F0_1FBCD130424C_.wvu.FilterData" localSheetId="0" hidden="1">Orders!$A$1:$W$1685</definedName>
    <definedName name="Z_04B7AE85_3571_452C_84E0_34A6BE93D459_.wvu.FilterData" localSheetId="0" hidden="1">Orders!$A$1:$W$1685</definedName>
    <definedName name="Z_04E6B5EF_4576_4C25_B61C_7EA9A9970023_.wvu.FilterData" localSheetId="0" hidden="1">Orders!$A$1:$W$53</definedName>
    <definedName name="Z_0522C728_5012_4C7E_984C_B7B90B5B59D6_.wvu.FilterData" localSheetId="0" hidden="1">Orders!$A$1:$W$1671</definedName>
    <definedName name="Z_055EE535_345D_4AAE_8C2A_AEAAF3FFD32A_.wvu.FilterData" localSheetId="0" hidden="1">Orders!$A$1:$W$1141</definedName>
    <definedName name="Z_05C8DBCF_C293_4B4B_B409_22868EE8AA90_.wvu.FilterData" localSheetId="0" hidden="1">Orders!$A$1:$W$1671</definedName>
    <definedName name="Z_05DB3A3C_63B7_4BEE_8400_AF68BA9911B4_.wvu.FilterData" localSheetId="0" hidden="1">Orders!$A$1:$W$1679</definedName>
    <definedName name="Z_060B49A8_2A28_47EA_849B_194B1E5D70E3_.wvu.FilterData" localSheetId="0" hidden="1">Orders!$A$1:$W$1671</definedName>
    <definedName name="Z_0634C9A3_D6FD_468E_A57D_9F6CA3E190DA_.wvu.FilterData" localSheetId="0" hidden="1">Orders!$A$1:$W$1671</definedName>
    <definedName name="Z_064703AF_7573_40D9_B783_5EF60D46C53E_.wvu.FilterData" localSheetId="0" hidden="1">Orders!$A$1:$W$35</definedName>
    <definedName name="Z_0676F010_2A44_4F01_9D30_859FCE8CCAE3_.wvu.FilterData" localSheetId="0" hidden="1">Orders!$A$1:$W$1552</definedName>
    <definedName name="Z_0694F702_07AC_4CE5_B751_3520FDFA9854_.wvu.FilterData" localSheetId="0" hidden="1">Orders!$A$1:$W$1687</definedName>
    <definedName name="Z_06C71C31_651D_4096_8D8A_53C839A6C944_.wvu.FilterData" localSheetId="0" hidden="1">Orders!$A$1:$W$1552</definedName>
    <definedName name="Z_06EDB6CF_41E5_4694_A20F_48A9262F3B24_.wvu.FilterData" localSheetId="0" hidden="1">Orders!$A$1:$W$1671</definedName>
    <definedName name="Z_07044B66_6C71_42C7_95CC_ACEB7926B767_.wvu.FilterData" localSheetId="0" hidden="1">Orders!$A$1:$W$1671</definedName>
    <definedName name="Z_0707A6DD_35A8_4DE8_9472_BCB2A3FA6317_.wvu.FilterData" localSheetId="0" hidden="1">Orders!$A$1:$W$1671</definedName>
    <definedName name="Z_073DE981_6692_4B7D_A3B8_C26DF536325D_.wvu.FilterData" localSheetId="0" hidden="1">Orders!$A$1:$W$1671</definedName>
    <definedName name="Z_0773E40F_0AA8_415A_B2B9_B5841B6D97E4_.wvu.FilterData" localSheetId="0" hidden="1">Orders!$A$1:$W$1671</definedName>
    <definedName name="Z_07E47202_AB40_4A5A_88CF_DA7F1A86E747_.wvu.FilterData" localSheetId="0" hidden="1">Orders!$A$1:$W$1671</definedName>
    <definedName name="Z_0844FD53_5A61_4334_B1AF_796656F101A4_.wvu.FilterData" localSheetId="0" hidden="1">Orders!$A$1:$W$1671</definedName>
    <definedName name="Z_084DB418_B6FA_4BCF_BFB3_858DD2DAEE3F_.wvu.FilterData" localSheetId="0" hidden="1">Orders!$A$1:$W$53</definedName>
    <definedName name="Z_0854FE4C_648C_44EC_8FCE_9BD0D4275FB5_.wvu.FilterData" localSheetId="0" hidden="1">Orders!$A$1:$W$810</definedName>
    <definedName name="Z_086A1A03_027B_410C_80C8_40CB5008CA00_.wvu.FilterData" localSheetId="0" hidden="1">Orders!$A$1:$W$810</definedName>
    <definedName name="Z_087ABA63_A204_4C96_A30A_54AD33854129_.wvu.FilterData" localSheetId="0" hidden="1">Orders!$A$1:$W$1671</definedName>
    <definedName name="Z_08892573_45B6_493E_B98C_A07DD14F263C_.wvu.FilterData" localSheetId="0" hidden="1">Orders!$A$1:$W$1693</definedName>
    <definedName name="Z_08E3ABF7_0476_45AD_A91F_228DD8A20D5D_.wvu.FilterData" localSheetId="0" hidden="1">Orders!$A$1:$W$1687</definedName>
    <definedName name="Z_08EBBC93_7E4A_451F_B5E3_A297AA0A62A7_.wvu.FilterData" localSheetId="0" hidden="1">Orders!$A$1:$W$1674</definedName>
    <definedName name="Z_0901886E_E6AB_4E5B_A0DA_6C1DF70602B9_.wvu.FilterData" localSheetId="0" hidden="1">Orders!$A$1:$W$1675</definedName>
    <definedName name="Z_09049B11_8267_462C_A689_939CD8B1C5B4_.wvu.FilterData" localSheetId="0" hidden="1">Orders!$A$1:$W$1693</definedName>
    <definedName name="Z_0912720E_B110_49A3_8C9B_94E1CA3E1C40_.wvu.FilterData" localSheetId="0" hidden="1">Orders!$A$1:$W$810</definedName>
    <definedName name="Z_09143D50_14A1_415B_98A5_04B44234A99F_.wvu.FilterData" localSheetId="0" hidden="1">Orders!$A$1:$W$1562</definedName>
    <definedName name="Z_0916D2A8_8843_4844_BDF4_183DAE17DB66_.wvu.FilterData" localSheetId="0" hidden="1">Orders!$A$1:$W$1674</definedName>
    <definedName name="Z_091B4FDC_77C2_48AB_AEB4_7697FF72C4BE_.wvu.FilterData" localSheetId="0" hidden="1">Orders!$A$1:$W$810</definedName>
    <definedName name="Z_09407EA4_9A37_49D4_8390_C459A5ED2C33_.wvu.FilterData" localSheetId="0" hidden="1">Orders!$A$1:$W$1686</definedName>
    <definedName name="Z_094F291A_5701_4CB5_BDF6_C1F8F4682EBC_.wvu.FilterData" localSheetId="0" hidden="1">Orders!$A$1:$W$1687</definedName>
    <definedName name="Z_0957914E_4B85_43AA_AF99_B3B3AF94CB01_.wvu.FilterData" localSheetId="0" hidden="1">Orders!$A$1:$W$1675</definedName>
    <definedName name="Z_0978F25A_2EA1_46AB_BF0C_EF6ED80887FA_.wvu.FilterData" localSheetId="0" hidden="1">Orders!$A$1:$W$1687</definedName>
    <definedName name="Z_0994D03D_449E_4E1B_9713_E0EE947B47A2_.wvu.FilterData" localSheetId="0" hidden="1">Orders!$A$1:$W$1671</definedName>
    <definedName name="Z_09C9B463_BEAE_45E1_9560_BE28E9EDA36F_.wvu.FilterData" localSheetId="0" hidden="1">Orders!$A$1:$W$1671</definedName>
    <definedName name="Z_09D6C185_7DF3_4813_A0AF_770FDB640841_.wvu.FilterData" localSheetId="0" hidden="1">Orders!$A$1:$W$1683</definedName>
    <definedName name="Z_09F74E92_E854_4A34_B554_7BA253797A15_.wvu.FilterData" localSheetId="0" hidden="1">Orders!$A$1:$W$1552</definedName>
    <definedName name="Z_0A0C7ABA_5A93_4ACD_A5BA_56CD7BD8B949_.wvu.FilterData" localSheetId="0" hidden="1">Orders!$A$1:$W$1675</definedName>
    <definedName name="Z_0A5A5004_8422_40E0_93B3_0CCDB43BB6CE_.wvu.FilterData" localSheetId="0" hidden="1">Orders!$A$1:$W$1685</definedName>
    <definedName name="Z_0A7E551A_705F_4567_A874_CA08A5C101DC_.wvu.FilterData" localSheetId="0" hidden="1">Orders!$A$1:$W$1671</definedName>
    <definedName name="Z_0A925615_2368_4CF0_B9C8_A493FA62628B_.wvu.FilterData" localSheetId="0" hidden="1">Orders!$A$1:$W$1693</definedName>
    <definedName name="Z_0AD88B01_8B4E_44AB_BCBE_D991E06C6F07_.wvu.FilterData" localSheetId="0" hidden="1">Orders!$A$1:$W$810</definedName>
    <definedName name="Z_0ADC12D7_6875_40C2_A12B_97DC09CED911_.wvu.FilterData" localSheetId="0" hidden="1">Orders!$A$1:$W$1671</definedName>
    <definedName name="Z_0AF64756_5EF0_4542_92CF_475445BF210F_.wvu.FilterData" localSheetId="0" hidden="1">Orders!$A$1:$W$35</definedName>
    <definedName name="Z_0B0C3216_5497_49FD_A4C5_008AEA0BE419_.wvu.FilterData" localSheetId="0" hidden="1">Orders!$A$1:$W$1671</definedName>
    <definedName name="Z_0B2FBF08_4A80_4F60_9FC8_A0E9C36BBD6E_.wvu.FilterData" localSheetId="0" hidden="1">Orders!$A$1:$W$1673</definedName>
    <definedName name="Z_0B42074D_F5A2_4553_BEA4_F128CB85868E_.wvu.FilterData" localSheetId="0" hidden="1">Orders!$A$1:$W$1671</definedName>
    <definedName name="Z_0B5258EA_654E_427D_909C_61A15981FD50_.wvu.FilterData" localSheetId="0" hidden="1">Orders!$A$1:$W$1671</definedName>
    <definedName name="Z_0B60600D_8B43_4ADA_B2E4_10E116C0947B_.wvu.FilterData" localSheetId="0" hidden="1">Orders!$A$1:$W$1671</definedName>
    <definedName name="Z_0C14A5B4_20F7_4ACB_81C1_27A6CFC6B5B0_.wvu.FilterData" localSheetId="0" hidden="1">Orders!$A$1:$W$1671</definedName>
    <definedName name="Z_0C77C16D_4015_4A55_B097_F603651467BA_.wvu.FilterData" localSheetId="0" hidden="1">Orders!$A$1:$W$1677</definedName>
    <definedName name="Z_0C8100FD_5ADC_4AB5_9030_400648111D0D_.wvu.FilterData" localSheetId="0" hidden="1">Orders!$A$1:$W$1671</definedName>
    <definedName name="Z_0CDAB864_80E8_4F5E_BE0D_782378A6D595_.wvu.FilterData" localSheetId="0" hidden="1">Orders!$A$1:$W$1687</definedName>
    <definedName name="Z_0CE8E030_58E2_4AE0_A16B_AA354C7F70CE_.wvu.FilterData" localSheetId="0" hidden="1">Orders!$A$1:$W$1671</definedName>
    <definedName name="Z_0CE9A0FC_DBD0_401D_BF54_A17B55FE3D44_.wvu.FilterData" localSheetId="0" hidden="1">Orders!$A$1:$W$1671</definedName>
    <definedName name="Z_0D038594_D896_48BA_8527_4216FD12815D_.wvu.FilterData" localSheetId="0" hidden="1">Orders!$A$1:$W$1671</definedName>
    <definedName name="Z_0D3C3445_45A1_42F8_A94D_FF1381763DC3_.wvu.FilterData" localSheetId="0" hidden="1">Orders!$A$1:$W$1671</definedName>
    <definedName name="Z_0D3F8067_B597_4D16_8F95_D7440E620665_.wvu.FilterData" localSheetId="0" hidden="1">Orders!$A$1:$W$1671</definedName>
    <definedName name="Z_0D57D9C9_82F0_4241_83B1_7F7EDF016C5A_.wvu.FilterData" localSheetId="0" hidden="1">Orders!$A$1:$W$1692</definedName>
    <definedName name="Z_0D5CBF71_27CC_4912_B8C7_9DE58AC03702_.wvu.FilterData" localSheetId="0" hidden="1">Orders!$A$1:$W$1671</definedName>
    <definedName name="Z_0D69E68A_251A_4FAE_A25A_651C880639BB_.wvu.FilterData" localSheetId="0" hidden="1">Orders!$A$1:$W$1688</definedName>
    <definedName name="Z_0DA0283B_2C47_427E_9BCA_34F05D790B7F_.wvu.FilterData" localSheetId="0" hidden="1">Orders!$A$1:$W$1671</definedName>
    <definedName name="Z_0E025B5C_BD36_4CA3_8F62_3E9016AB62EF_.wvu.FilterData" localSheetId="0" hidden="1">Orders!$A$1:$W$1683</definedName>
    <definedName name="Z_0E1432BD_CF44_4869_833A_B55EE551E6F8_.wvu.FilterData" localSheetId="0" hidden="1">Orders!$A$1:$W$1685</definedName>
    <definedName name="Z_0F97C303_B8EF_4DA0_9B5A_76CBEC5573B4_.wvu.FilterData" localSheetId="0" hidden="1">Orders!$A$1:$W$1671</definedName>
    <definedName name="Z_0FB0F47D_314E_495A_9AE8_FFD6711A9062_.wvu.FilterData" localSheetId="0" hidden="1">Orders!$A$1:$W$1678</definedName>
    <definedName name="Z_0FBCCE42_8CE2_4D4B_9FE7_80357DEF097F_.wvu.FilterData" localSheetId="0" hidden="1">Orders!$A$1:$W$1672</definedName>
    <definedName name="Z_0FF260F3_1188_42F3_A15D_9C3CEC2E8798_.wvu.FilterData" localSheetId="0" hidden="1">Orders!$A$1:$W$35</definedName>
    <definedName name="Z_10282424_02DB_4932_95FF_90D6F63440BC_.wvu.FilterData" localSheetId="0" hidden="1">Orders!$A$1:$W$1671</definedName>
    <definedName name="Z_10900444_76D8_42B9_B6A3_417EDAF7CB0F_.wvu.FilterData" localSheetId="0" hidden="1">Orders!$A$1:$W$1673</definedName>
    <definedName name="Z_1092204F_7B08_4F43_81D6_43884E031519_.wvu.FilterData" localSheetId="0" hidden="1">Orders!$A$1:$W$1671</definedName>
    <definedName name="Z_10B0E6B2_4323_4CD1_AC1C_F90213B79D79_.wvu.FilterData" localSheetId="0" hidden="1">Orders!$A$1:$W$1141</definedName>
    <definedName name="Z_1107FFF2_575E_4AFA_8C70_12491D89E78E_.wvu.FilterData" localSheetId="0" hidden="1">Orders!$A$1:$W$1684</definedName>
    <definedName name="Z_1171CA5E_E5E9_42EB_B850_5B1F281D1797_.wvu.FilterData" localSheetId="0" hidden="1">Orders!$A$1:$W$810</definedName>
    <definedName name="Z_118434AD_A88D_44E3_9FD9_946A13B08D49_.wvu.FilterData" localSheetId="0" hidden="1">Orders!$A$1:$W$1671</definedName>
    <definedName name="Z_11AE6AAA_3F2C_45FC_BA08_1D469B69777C_.wvu.FilterData" localSheetId="0" hidden="1">Orders!$A$1:$W$1671</definedName>
    <definedName name="Z_11C92E6B_986A_4628_8FA9_A21AFD59D88C_.wvu.FilterData" localSheetId="0" hidden="1">Orders!$A$1:$W$1687</definedName>
    <definedName name="Z_11E05585_F91A_4CFA_BE04_13062567468B_.wvu.FilterData" localSheetId="0" hidden="1">Orders!$A$1:$W$1671</definedName>
    <definedName name="Z_12076DE2_DC0D_4CA2_ABCB_4C2B1730B89E_.wvu.FilterData" localSheetId="0" hidden="1">Orders!$A$1:$W$1671</definedName>
    <definedName name="Z_12341E4D_E42B_44B6_8990_D829ADC02465_.wvu.FilterData" localSheetId="0" hidden="1">Orders!$A$1:$W$810</definedName>
    <definedName name="Z_1242D89A_169B_42CC_BCF4_0106C0337558_.wvu.FilterData" localSheetId="0" hidden="1">Orders!$A$1:$W$1687</definedName>
    <definedName name="Z_12A81714_4C9E_4154_A347_5B10D011627F_.wvu.FilterData" localSheetId="0" hidden="1">Orders!$A$1:$W$1683</definedName>
    <definedName name="Z_12BAC021_C519_4097_9525_3FA863A88D65_.wvu.FilterData" localSheetId="0" hidden="1">Orders!$A$1:$W$810</definedName>
    <definedName name="Z_12DF82E3_4E92_47B2_AAE9_86A71B6458CB_.wvu.FilterData" localSheetId="0" hidden="1">Orders!$A$1:$W$1671</definedName>
    <definedName name="Z_12FD864F_A83E_4FEA_9030_E88A827E1368_.wvu.FilterData" localSheetId="0" hidden="1">Orders!$A$1:$W$1552</definedName>
    <definedName name="Z_132C81CB_DEB0_4965_AFBD_BC4537402BCF_.wvu.FilterData" localSheetId="0" hidden="1">Orders!$A$1:$W$1552</definedName>
    <definedName name="Z_132D1F3D_6E97_480E_A5AE_7C555FD3A96F_.wvu.FilterData" localSheetId="0" hidden="1">Orders!$A$1:$W$810</definedName>
    <definedName name="Z_1331BE35_E322_41C6_8A3F_AFBC7B4A14A5_.wvu.FilterData" localSheetId="0" hidden="1">Orders!$A$1:$W$1671</definedName>
    <definedName name="Z_13A4B9C8_312E_430D_8B89_2DFA01156650_.wvu.FilterData" localSheetId="0" hidden="1">Orders!$A$1:$W$1687</definedName>
    <definedName name="Z_13A4CD49_BD40_4AFB_9AA5_D381CABA84B8_.wvu.FilterData" localSheetId="0" hidden="1">Orders!$A$1:$W$1671</definedName>
    <definedName name="Z_13BB23FA_7427_4D2B_A0F0_1156FC91A241_.wvu.FilterData" localSheetId="0" hidden="1">Orders!$A$1:$W$1671</definedName>
    <definedName name="Z_13ED218F_FF03_4A1B_9A2C_C68520818711_.wvu.FilterData" localSheetId="0" hidden="1">Orders!$A$1:$W$1671</definedName>
    <definedName name="Z_13EE5DDF_BDF3_4EB6_A286_041B269D2226_.wvu.FilterData" localSheetId="0" hidden="1">Orders!$A$1:$W$35</definedName>
    <definedName name="Z_13FA0B70_19CD_4CE0_B607_7D144F7C875E_.wvu.FilterData" localSheetId="0" hidden="1">Orders!$A$1:$W$1671</definedName>
    <definedName name="Z_1417D07D_193D_4A89_8411_CEF5F132DA3B_.wvu.FilterData" localSheetId="0" hidden="1">Orders!$A$1:$W$1671</definedName>
    <definedName name="Z_14338C2F_8484_489D_B79E_4AE98EB6D66A_.wvu.FilterData" localSheetId="0" hidden="1">Orders!$A$1:$W$1671</definedName>
    <definedName name="Z_144F65A5_4456_40F8_8D13_540A107B18C7_.wvu.FilterData" localSheetId="0" hidden="1">Orders!$A$1:$W$1671</definedName>
    <definedName name="Z_1454450E_C1AA_4D33_A2B1_46C9AD05A810_.wvu.FilterData" localSheetId="0" hidden="1">Orders!$A$1:$W$1671</definedName>
    <definedName name="Z_1472061B_3762_43E3_92C8_11047179C8D7_.wvu.FilterData" localSheetId="0" hidden="1">Orders!$A$1:$W$1671</definedName>
    <definedName name="Z_14B79299_DD1B_44EE_A975_9EBE8A2ABEA0_.wvu.FilterData" localSheetId="0" hidden="1">Orders!$A$1:$AA$1685</definedName>
    <definedName name="Z_14CC0534_CD0B_47F8_99AB_C2785C46A573_.wvu.FilterData" localSheetId="0" hidden="1">Orders!$A$1:$W$1671</definedName>
    <definedName name="Z_14D32BE9_B3E8_4655_A71F_0A9B2F0867DF_.wvu.FilterData" localSheetId="0" hidden="1">Orders!$A$1:$W$1693</definedName>
    <definedName name="Z_14DFC4BB_1AD9_4216_A248_DC4ADCD1EDDE_.wvu.FilterData" localSheetId="0" hidden="1">Orders!$A$1:$W$1671</definedName>
    <definedName name="Z_151182EA_A094_4E31_A052_1F9523B3098F_.wvu.FilterData" localSheetId="0" hidden="1">Orders!$A$1:$W$1671</definedName>
    <definedName name="Z_1521BC95_D27B_4F60_9C8D_2FC77DC36C61_.wvu.FilterData" localSheetId="0" hidden="1">Orders!$A$1:$W$1671</definedName>
    <definedName name="Z_15250662_37AF_4343_8590_2BBDE06121CB_.wvu.FilterData" localSheetId="0" hidden="1">Orders!$A$1:$W$1671</definedName>
    <definedName name="Z_1569C7ED_AD8B_4271_9D9C_F822128593BF_.wvu.FilterData" localSheetId="0" hidden="1">Orders!$A$1:$W$1677</definedName>
    <definedName name="Z_15BC96A8_E107_479D_893D_188B6B76B917_.wvu.FilterData" localSheetId="0" hidden="1">Orders!$A$1:$W$1671</definedName>
    <definedName name="Z_15C3440B_3963_4491_9C68_1732B0ADDDB4_.wvu.FilterData" localSheetId="0" hidden="1">Orders!$A$1:$W$1671</definedName>
    <definedName name="Z_15F464C3_B8D4_40B9_9FFF_475284D445BE_.wvu.FilterData" localSheetId="0" hidden="1">Orders!$A$1:$W$35</definedName>
    <definedName name="Z_15F7335F_8BCB_43A1_8B31_9292BD9D2A5E_.wvu.FilterData" localSheetId="0" hidden="1">Orders!$A$1:$W$1671</definedName>
    <definedName name="Z_1602AB9F_A324_47C4_9A36_9CC073BB7F86_.wvu.FilterData" localSheetId="0" hidden="1">Orders!$A$1:$W$1671</definedName>
    <definedName name="Z_161CA5F5_B91E_4EA3_A97A_28AF4A93D406_.wvu.FilterData" localSheetId="0" hidden="1">Orders!$A$1:$W$1671</definedName>
    <definedName name="Z_16210F4C_4091_4A21_94D8_21EA511CE1A0_.wvu.FilterData" localSheetId="0" hidden="1">Orders!$A$1:$W$1671</definedName>
    <definedName name="Z_168CC8D8_6595_44B5_AEB3_23F5B25B5AE0_.wvu.FilterData" localSheetId="0" hidden="1">Orders!$A$1:$W$1671</definedName>
    <definedName name="Z_16A7AA75_73F3_4235_9702_A1B2B8815173_.wvu.FilterData" localSheetId="0" hidden="1">Orders!$A$1:$W$1552</definedName>
    <definedName name="Z_16F5B6C3_B7FF_47A1_BE44_BB65D60096CD_.wvu.FilterData" localSheetId="0" hidden="1">Orders!$A$1:$W$1691</definedName>
    <definedName name="Z_16FD12D1_F9C2_45BE_93CE_AA4B9DCA79F3_.wvu.FilterData" localSheetId="0" hidden="1">Orders!$A$1:$W$810</definedName>
    <definedName name="Z_1700B7D5_09DC_47DA_9081_B629FE6B5D1D_.wvu.FilterData" localSheetId="0" hidden="1">Orders!$A$1:$W$1671</definedName>
    <definedName name="Z_17276701_6CFC_49A3_95BD_6F45E61EFF11_.wvu.FilterData" localSheetId="0" hidden="1">Orders!$A$1:$W$1671</definedName>
    <definedName name="Z_17733F8B_0D29_411D_A85F_DB4EA56D3D09_.wvu.FilterData" localSheetId="0" hidden="1">Orders!$A$1:$W$35</definedName>
    <definedName name="Z_17E1B049_4089_4E49_9884_6444A55435C6_.wvu.FilterData" localSheetId="0" hidden="1">Orders!$A$1:$W$1685</definedName>
    <definedName name="Z_17E5A8D5_A787_4A28_BAD2_B335C6548B93_.wvu.FilterData" localSheetId="0" hidden="1">Orders!$A$1:$W$1671</definedName>
    <definedName name="Z_17EC27CB_7E27_45E5_9100_EE9910AD52A6_.wvu.FilterData" localSheetId="0" hidden="1">Orders!$A$1:$W$1671</definedName>
    <definedName name="Z_1826D8C2_4DEE_4214_8E00_E7AA09EF278E_.wvu.FilterData" localSheetId="0" hidden="1">Orders!$A$1:$W$1671</definedName>
    <definedName name="Z_183DC8FB_6312_4C8E_8775_7B4284660926_.wvu.FilterData" localSheetId="0" hidden="1">Orders!$A$1:$W$1671</definedName>
    <definedName name="Z_1847B138_2F6A_437D_8718_D6BEB5642B3B_.wvu.FilterData" localSheetId="0" hidden="1">Orders!$A$1:$W$1552</definedName>
    <definedName name="Z_189C0756_FB3B_4B9E_8772_D969E90960FD_.wvu.FilterData" localSheetId="0" hidden="1">Orders!$A$1:$W$1690</definedName>
    <definedName name="Z_18ACBB99_6A92_4A65_AE1D_5B1910B9C4F3_.wvu.FilterData" localSheetId="0" hidden="1">Orders!$A$1:$W$1685</definedName>
    <definedName name="Z_18EE1C82_8006_4983_A7EE_EA9477F5EF08_.wvu.FilterData" localSheetId="0" hidden="1">Orders!$A$1:$W$1671</definedName>
    <definedName name="Z_190A7D45_3737_4BC9_A2C6_178092D6BD21_.wvu.FilterData" localSheetId="0" hidden="1">Orders!$A$1:$W$1691</definedName>
    <definedName name="Z_193358EE_1363_49B6_90D5_333440E3B148_.wvu.FilterData" localSheetId="0" hidden="1">Orders!$A$1:$W$1671</definedName>
    <definedName name="Z_1966E0FF_709D_4423_8D08_90F4C38F490D_.wvu.FilterData" localSheetId="0" hidden="1">Orders!$A$1:$W$1552</definedName>
    <definedName name="Z_1973EF8B_D249_451A_B172_A9DABB5BB64F_.wvu.FilterData" localSheetId="0" hidden="1">Orders!$A$1:$W$1671</definedName>
    <definedName name="Z_197959EF_6106_4A9A_B537_35C19C1DB5AB_.wvu.FilterData" localSheetId="0" hidden="1">Orders!$A$1:$W$1671</definedName>
    <definedName name="Z_19828385_EBCD_440D_8105_1125D19674AC_.wvu.FilterData" localSheetId="0" hidden="1">Orders!$A$1:$W$1683</definedName>
    <definedName name="Z_19BA8881_D856_4D9A_8CC6_0A1EE75F5CB1_.wvu.FilterData" localSheetId="0" hidden="1">Orders!$A$1:$W$1141</definedName>
    <definedName name="Z_1A03C4A8_02A9_422B_A4C4_D1D6D7C1571C_.wvu.FilterData" localSheetId="0" hidden="1">Orders!$A$1:$W$1675</definedName>
    <definedName name="Z_1A3FF555_9466_4EAD_ACFF_D0F92221FC84_.wvu.FilterData" localSheetId="0" hidden="1">Orders!$A$1:$W$1141</definedName>
    <definedName name="Z_1A830458_5A64_4034_B4AE_8B427D7F9F1A_.wvu.FilterData" localSheetId="0" hidden="1">Orders!$A$1:$W$810</definedName>
    <definedName name="Z_1A8B6D67_B7B9_4944_BE06_63C8081D0246_.wvu.FilterData" localSheetId="0" hidden="1">Orders!$A$1:$W$1671</definedName>
    <definedName name="Z_1ABF8FCF_9634_47F1_8234_9109C58A01E3_.wvu.FilterData" localSheetId="0" hidden="1">Orders!$A$1:$W$1671</definedName>
    <definedName name="Z_1ACBC5B9_7782_4B55_BBE0_D565BD8C4E29_.wvu.FilterData" localSheetId="0" hidden="1">Orders!$A$1:$W$1552</definedName>
    <definedName name="Z_1B131911_E16B_427B_84BF_55B4FFFEA4D1_.wvu.FilterData" localSheetId="0" hidden="1">Orders!$A$1:$W$1671</definedName>
    <definedName name="Z_1B294090_478B_4578_BD58_66A7766FA05C_.wvu.FilterData" localSheetId="0" hidden="1">Orders!$A$1:$W$1671</definedName>
    <definedName name="Z_1B2E7F56_53D0_4EF5_AFFD_0022FC975A7D_.wvu.FilterData" localSheetId="0" hidden="1">Orders!$A$1:$W$1671</definedName>
    <definedName name="Z_1B339C78_7A36_41D2_9906_8BBE61E91502_.wvu.FilterData" localSheetId="0" hidden="1">Orders!$A$1:$W$1671</definedName>
    <definedName name="Z_1B5C8C93_FBFB_48B7_9512_583B44C875CD_.wvu.FilterData" localSheetId="0" hidden="1">Orders!$A$1:$W$1671</definedName>
    <definedName name="Z_1BC39212_F345_46CA_96E7_84F39A38D7B9_.wvu.FilterData" localSheetId="0" hidden="1">Orders!$A$1:$W$1685</definedName>
    <definedName name="Z_1BCB0061_8175_43BB_8A4E_4F401CE7845C_.wvu.FilterData" localSheetId="0" hidden="1">Orders!$A$1:$W$1671</definedName>
    <definedName name="Z_1BFD45AA_AE38_4C98_865A_462F3AE9CDBD_.wvu.FilterData" localSheetId="0" hidden="1">Orders!$A$1:$W$1552</definedName>
    <definedName name="Z_1C0D0E36_4B03_4641_884D_19948C567D11_.wvu.FilterData" localSheetId="0" hidden="1">Orders!$A$1:$W$1693</definedName>
    <definedName name="Z_1C11427F_F415_4FFF_B53C_7706FA3B09A1_.wvu.FilterData" localSheetId="0" hidden="1">Orders!$A$1:$W$1671</definedName>
    <definedName name="Z_1C6F6AFA_63D9_4871_A5E5_DD79F66979DB_.wvu.FilterData" localSheetId="0" hidden="1">Orders!$A$1:$W$1675</definedName>
    <definedName name="Z_1C9E6044_039A_4DD7_8A62_EDE277A93AD8_.wvu.FilterData" localSheetId="0" hidden="1">Orders!$A$1:$W$1683</definedName>
    <definedName name="Z_1CC32F78_4B7A_4B63_9FE2_DEA010D13F2E_.wvu.FilterData" localSheetId="0" hidden="1">Orders!$A$1:$W$810</definedName>
    <definedName name="Z_1CD375FD_6392_477E_8D49_96E0EB2D5243_.wvu.FilterData" localSheetId="0" hidden="1">Orders!$A$1:$W$810</definedName>
    <definedName name="Z_1CF4F7BF_F979_4F61_AA00_6CBBD691B282_.wvu.FilterData" localSheetId="0" hidden="1">Orders!$A$1:$W$1671</definedName>
    <definedName name="Z_1D635532_399A_42CB_84C9_EC8693A701EC_.wvu.FilterData" localSheetId="0" hidden="1">Orders!$A$1:$W$1671</definedName>
    <definedName name="Z_1D87EAEA_7F33_47CE_A405_332519269DA8_.wvu.FilterData" localSheetId="0" hidden="1">Orders!$A$1:$W$1671</definedName>
    <definedName name="Z_1D942D5D_45C5_4D4E_A99D_FAC57110ECE5_.wvu.FilterData" localSheetId="0" hidden="1">Orders!$A$1:$W$1671</definedName>
    <definedName name="Z_1D965BAD_2950_4582_8BB7_6AFB9926BBA9_.wvu.FilterData" localSheetId="0" hidden="1">Orders!$A$1:$W$1675</definedName>
    <definedName name="Z_1DA7127D_45F9_4970_ACA8_15515BF6CA19_.wvu.FilterData" localSheetId="0" hidden="1">Orders!$A$1:$W$1671</definedName>
    <definedName name="Z_1DB6A4A8_93E7_4972_AED0_CBE6CB39DB0C_.wvu.FilterData" localSheetId="0" hidden="1">Orders!$A$1:$W$1671</definedName>
    <definedName name="Z_1DD3C0B5_6C71_497D_947D_0DC0CE984736_.wvu.FilterData" localSheetId="0" hidden="1">Orders!$A$1:$W$35</definedName>
    <definedName name="Z_1DD4B2BC_F5F5_4660_BF4F_F8DEF699CC80_.wvu.FilterData" localSheetId="0" hidden="1">Orders!$A$1:$W$1671</definedName>
    <definedName name="Z_1DEA70CC_B16A_45F7_9F41_8E8C1CCEFDFE_.wvu.FilterData" localSheetId="0" hidden="1">Orders!$A$1:$W$1671</definedName>
    <definedName name="Z_1E5F552B_EACB_43D3_8EF5_954CD1BD2030_.wvu.FilterData" localSheetId="0" hidden="1">Orders!$A$1:$W$1680</definedName>
    <definedName name="Z_1E5F70A1_04AE_4977_8247_32C5D5B9DA18_.wvu.FilterData" localSheetId="0" hidden="1">Orders!$A$1:$W$1552</definedName>
    <definedName name="Z_1EC59260_6DC0_476E_8994_51CAFD551328_.wvu.FilterData" localSheetId="0" hidden="1">Orders!$A$1:$W$1671</definedName>
    <definedName name="Z_1ED4779E_CEEF_4DE5_9B48_3B07A6825134_.wvu.FilterData" localSheetId="0" hidden="1">Orders!$A$1:$W$1671</definedName>
    <definedName name="Z_1ED886C8_41A4_4D40_8F60_E7967B8436BE_.wvu.FilterData" localSheetId="0" hidden="1">Orders!$A$1:$W$1552</definedName>
    <definedName name="Z_1EE215C4_5BDC_4FA0_B3C4_6110A7F0F0D0_.wvu.FilterData" localSheetId="0" hidden="1">Orders!$A$1:$W$1671</definedName>
    <definedName name="Z_1F252582_8FF4_4C24_9904_B018A341017F_.wvu.FilterData" localSheetId="0" hidden="1">Orders!$A$1:$W$1671</definedName>
    <definedName name="Z_1F2AF871_C9C9_441D_8F87_546E215EB63B_.wvu.FilterData" localSheetId="0" hidden="1">Orders!$A$1:$W$1671</definedName>
    <definedName name="Z_1F2D7F49_D558_4E17_8968_147340D87180_.wvu.FilterData" localSheetId="0" hidden="1">Orders!$A$1:$W$1671</definedName>
    <definedName name="Z_1F31AF5A_95C0_49D0_B939_29132E41D352_.wvu.FilterData" localSheetId="0" hidden="1">Orders!$A$1:$W$1671</definedName>
    <definedName name="Z_1F33851B_5C4D_4A7C_A741_D72DEF06B37E_.wvu.FilterData" localSheetId="0" hidden="1">Orders!$A$1:$W$1671</definedName>
    <definedName name="Z_1F67824A_672F_47DD_B373_41A91B4C3E20_.wvu.FilterData" localSheetId="0" hidden="1">Orders!$A$1:$W$1677</definedName>
    <definedName name="Z_1F6814A3_93DF_4ABB_B888_F4B7806F0BBC_.wvu.FilterData" localSheetId="0" hidden="1">Orders!$A$1:$W$810</definedName>
    <definedName name="Z_1F716D01_1876_4253_93DB_C5CBA760F708_.wvu.FilterData" localSheetId="0" hidden="1">Orders!$A$1:$W$1671</definedName>
    <definedName name="Z_1F78442D_E0A8_4F19_83CD_D3E357E88872_.wvu.FilterData" localSheetId="0" hidden="1">Orders!$A$1:$W$1688</definedName>
    <definedName name="Z_1FAA9C44_34D3_45A7_8524_8CE8C18498A8_.wvu.FilterData" localSheetId="0" hidden="1">Orders!$A$1:$W$1671</definedName>
    <definedName name="Z_1FC2E829_C66D_4649_96AA_E1683046BD80_.wvu.FilterData" localSheetId="0" hidden="1">Orders!$A$1:$W$1689</definedName>
    <definedName name="Z_2001A80B_22D5_46A5_8F1C_43495F000617_.wvu.FilterData" localSheetId="0" hidden="1">Orders!$A$1:$W$1552</definedName>
    <definedName name="Z_2033D37F_A424_4A5D_8E64_EDD7463930A3_.wvu.FilterData" localSheetId="0" hidden="1">Orders!$A$1:$W$1680</definedName>
    <definedName name="Z_205E3043_A115_4550_A3A7_C6E504B88CCA_.wvu.FilterData" localSheetId="0" hidden="1">Orders!$A$1:$W$1677</definedName>
    <definedName name="Z_208A0346_E94A_4B20_A40A_5874CBFBF540_.wvu.FilterData" localSheetId="0" hidden="1">Orders!$A$1:$W$1673</definedName>
    <definedName name="Z_20CAD63A_A98C_445F_8C7C_11091F451FAE_.wvu.FilterData" localSheetId="0" hidden="1">Orders!$A$1:$W$1685</definedName>
    <definedName name="Z_211B06C0_7A20_488D_A379_16AE998ACAA4_.wvu.FilterData" localSheetId="0" hidden="1">Orders!$A$1:$W$1141</definedName>
    <definedName name="Z_21911395_C4F6_4C20_A680_F1B2A8D5B577_.wvu.FilterData" localSheetId="0" hidden="1">Orders!$A$1:$W$1671</definedName>
    <definedName name="Z_219A495A_7E0B_4367_A63B_15E30DC75B1B_.wvu.FilterData" localSheetId="0" hidden="1">Orders!$A$1:$W$810</definedName>
    <definedName name="Z_225B29F2_A871_4A26_9FF6_D10124AD29E9_.wvu.FilterData" localSheetId="0" hidden="1">Orders!$A$1:$W$1687</definedName>
    <definedName name="Z_226BC96B_432B_4079_BFA9_BF2E1736D5C0_.wvu.FilterData" localSheetId="0" hidden="1">Orders!$A$1:$W$810</definedName>
    <definedName name="Z_229F1C8A_BAAB_469D_85F9_5E9741E6BDF5_.wvu.FilterData" localSheetId="0" hidden="1">Orders!$A$1:$W$810</definedName>
    <definedName name="Z_22BB035B_AF7F_4C07_B261_CEDC0A8AF42E_.wvu.FilterData" localSheetId="0" hidden="1">Orders!$A$1:$W$1689</definedName>
    <definedName name="Z_22C0880F_1E05_47A7_B494_E8BD0F38836A_.wvu.FilterData" localSheetId="0" hidden="1">Orders!$A$1:$W$35</definedName>
    <definedName name="Z_2312FAFA_6ACD_43FC_A8FA_71109B487DE4_.wvu.FilterData" localSheetId="0" hidden="1">Orders!$A$1:$W$35</definedName>
    <definedName name="Z_231F887C_AAE2_4F16_8094_47FB6BBBCD99_.wvu.FilterData" localSheetId="0" hidden="1">Orders!$A$1:$W$1671</definedName>
    <definedName name="Z_23305ADD_8CA5_4368_948B_784488CBBB3E_.wvu.FilterData" localSheetId="0" hidden="1">Orders!$A$1:$W$1671</definedName>
    <definedName name="Z_2350210C_870F_4386_9EA2_2D3A1275E49E_.wvu.FilterData" localSheetId="0" hidden="1">Orders!$A$1:$W$1671</definedName>
    <definedName name="Z_2367D2C6_3CE5_4573_96C8_8F66BF4F46C1_.wvu.FilterData" localSheetId="0" hidden="1">Orders!$A$1:$W$1671</definedName>
    <definedName name="Z_23D2DF29_A292_4F09_903E_D163AE7FC85A_.wvu.FilterData" localSheetId="0" hidden="1">Orders!$A$1:$W$1671</definedName>
    <definedName name="Z_23DA21C4_12C1_4F82_B13D_3908A0B9C5AB_.wvu.FilterData" localSheetId="0" hidden="1">Orders!$A$1:$W$1671</definedName>
    <definedName name="Z_23DC97D7_EDC9_411C_8AA1_D6360B38F0CB_.wvu.FilterData" localSheetId="0" hidden="1">Orders!$A$1:$W$1671</definedName>
    <definedName name="Z_23EBF0E9_BF60_4211_ABAD_8DE68C9008B9_.wvu.FilterData" localSheetId="0" hidden="1">Orders!$A$1:$W$1671</definedName>
    <definedName name="Z_2404687A_549D_41C8_9C88_517020A2D9DB_.wvu.FilterData" localSheetId="0" hidden="1">Orders!$A$1:$W$1683</definedName>
    <definedName name="Z_240DFAB1_1183_4DDE_8432_17203AD79F55_.wvu.FilterData" localSheetId="0" hidden="1">Orders!$A$1:$W$810</definedName>
    <definedName name="Z_2412624A_F33F_4570_AA15_B8BC5B35EBB3_.wvu.FilterData" localSheetId="0" hidden="1">Orders!$A$1:$W$1671</definedName>
    <definedName name="Z_24235DDD_5BC6_4348_9EFC_CB6A3B09864A_.wvu.FilterData" localSheetId="0" hidden="1">Orders!$A$1:$W$1674</definedName>
    <definedName name="Z_244965BC_E433_44B8_8959_D0D5FBDB894E_.wvu.FilterData" localSheetId="0" hidden="1">Orders!$A$1:$W$1671</definedName>
    <definedName name="Z_244FB349_32AA_4599_97D6_3ECB661B757C_.wvu.FilterData" localSheetId="0" hidden="1">Orders!$A$1:$W$1672</definedName>
    <definedName name="Z_2459265E_5846_4E46_9EC1_190D0FC37E6E_.wvu.FilterData" localSheetId="0" hidden="1">Orders!$A$1:$W$1671</definedName>
    <definedName name="Z_246543F6_63D7_498B_A669_62B6378DA1C7_.wvu.FilterData" localSheetId="0" hidden="1">Orders!$A$1:$W$1671</definedName>
    <definedName name="Z_24846926_38AD_4E7C_A521_840FA36DD127_.wvu.FilterData" localSheetId="0" hidden="1">Orders!$A$1:$W$1671</definedName>
    <definedName name="Z_249DCC24_FB4D_4A28_AC40_1774796E5DA7_.wvu.FilterData" localSheetId="0" hidden="1">Orders!$A$1:$W$1677</definedName>
    <definedName name="Z_24A430DE_B086_425E_81B5_1B9F625DA615_.wvu.FilterData" localSheetId="0" hidden="1">Orders!$A$1:$W$1671</definedName>
    <definedName name="Z_24D385FA_E7E6_4A8B_B726_7D47DACDB343_.wvu.FilterData" localSheetId="0" hidden="1">Orders!$A$1:$W$1673</definedName>
    <definedName name="Z_24F35445_B857_4875_A62C_8494EF2763AE_.wvu.FilterData" localSheetId="0" hidden="1">Orders!$A$1:$W$1671</definedName>
    <definedName name="Z_24F6AA45_34CC_4B66_8595_D179FE6C03EC_.wvu.FilterData" localSheetId="0" hidden="1">Orders!$A$1:$W$1671</definedName>
    <definedName name="Z_251AD545_896E_4E22_94A7_3EF713C41B1B_.wvu.FilterData" localSheetId="0" hidden="1">Orders!$A$1:$W$1141</definedName>
    <definedName name="Z_252C8418_2506_4861_BD87_7DF324A01D32_.wvu.FilterData" localSheetId="0" hidden="1">Orders!$A$1:$W$1674</definedName>
    <definedName name="Z_252EE4AC_30C3_41FA_BEF4_0C4085C1F2E1_.wvu.FilterData" localSheetId="0" hidden="1">Orders!$A$1:$W$1687</definedName>
    <definedName name="Z_2550BC59_2857_4115_8B7A_B43B5BF8370D_.wvu.FilterData" localSheetId="0" hidden="1">Orders!$A$1:$W$1671</definedName>
    <definedName name="Z_2551A03C_18EA_48D5_9848_D01E044FD1E5_.wvu.FilterData" localSheetId="0" hidden="1">Orders!$A$1:$W$1687</definedName>
    <definedName name="Z_2567278F_D98E_4979_BF16_2C424C2D2A4C_.wvu.FilterData" localSheetId="0" hidden="1">Orders!$A$1:$W$810</definedName>
    <definedName name="Z_25D12AA6_0BA6_45A8_8097_38FA9DA0FC4C_.wvu.FilterData" localSheetId="0" hidden="1">Orders!$A$1:$W$1552</definedName>
    <definedName name="Z_25EB80AF_245F_4BA2_B893_ACA7275FD863_.wvu.FilterData" localSheetId="0" hidden="1">Orders!$A$1:$W$1671</definedName>
    <definedName name="Z_26309B18_CEDF_4C05_8BEF_49E9CE50A3E3_.wvu.FilterData" localSheetId="0" hidden="1">Orders!$A$1:$W$1693</definedName>
    <definedName name="Z_26AA89F7_A20B_4072_90E2_EA4AE100539F_.wvu.FilterData" localSheetId="0" hidden="1">Orders!$A$1:$W$1671</definedName>
    <definedName name="Z_26CB022E_4CB0_4070_B80D_9FBFA892E086_.wvu.FilterData" localSheetId="0" hidden="1">Orders!$A$1:$W$1687</definedName>
    <definedName name="Z_2703F911_7E1F_48FF_93F7_257AEF49C2F3_.wvu.FilterData" localSheetId="0" hidden="1">Orders!$A$1:$W$1671</definedName>
    <definedName name="Z_270E1BA1_E451_4969_89FF_4FE5567C93F7_.wvu.FilterData" localSheetId="0" hidden="1">Orders!$A$1:$W$1671</definedName>
    <definedName name="Z_27216590_1D9C_4027_8DF7_A40249C5404D_.wvu.FilterData" localSheetId="0" hidden="1">Orders!$A$1:$W$1671</definedName>
    <definedName name="Z_27739175_E9F8_4E4A_BAF0_486AB61C97AA_.wvu.FilterData" localSheetId="0" hidden="1">Orders!$A$1:$W$1671</definedName>
    <definedName name="Z_27BCFC4C_1D97_4D9E_895E_C25381363E2F_.wvu.FilterData" localSheetId="0" hidden="1">Orders!$A$1:$W$1687</definedName>
    <definedName name="Z_27D4BFFD_2FC0_42E4_BF71_7D703330335D_.wvu.FilterData" localSheetId="0" hidden="1">Orders!$A$1:$W$1687</definedName>
    <definedName name="Z_27F70937_B00F_4304_B4A2_ACDDC93ED97E_.wvu.FilterData" localSheetId="0" hidden="1">Orders!$A$1:$W$810</definedName>
    <definedName name="Z_27FFFF44_9179_4B8B_9760_FB2E9F8469DA_.wvu.FilterData" localSheetId="0" hidden="1">Orders!$A$1:$W$1687</definedName>
    <definedName name="Z_2806F19B_67BB_4B0B_90ED_F959E456BB00_.wvu.FilterData" localSheetId="0" hidden="1">Orders!$A$1:$W$1141</definedName>
    <definedName name="Z_2827CAD4_058C_433E_BD7E_6F4A43DEC22A_.wvu.FilterData" localSheetId="0" hidden="1">Orders!$A$1:$W$1671</definedName>
    <definedName name="Z_282BA8B9_7208_4F06_ACB4_D905478377FB_.wvu.FilterData" localSheetId="0" hidden="1">Orders!$A$1:$W$1671</definedName>
    <definedName name="Z_284EEED5_81EA_4524_9716_081CA73178B3_.wvu.FilterData" localSheetId="0" hidden="1">Orders!$A$1:$W$1687</definedName>
    <definedName name="Z_2875F937_7AB4_4DD1_A0C0_6F7A50D4FDF3_.wvu.FilterData" localSheetId="0" hidden="1">Orders!$A$1:$W$1671</definedName>
    <definedName name="Z_28AEF415_94CC_4322_B301_DA70999EC2CB_.wvu.FilterData" localSheetId="0" hidden="1">Orders!$A$1:$W$1687</definedName>
    <definedName name="Z_28C45833_39F6_47A0_9CE8_37467D9C73F0_.wvu.FilterData" localSheetId="0" hidden="1">Orders!$A$1:$W$1675</definedName>
    <definedName name="Z_28C9BBDF_B339_4EF5_AADC_7A815546E462_.wvu.FilterData" localSheetId="0" hidden="1">Orders!$A$1:$W$1676</definedName>
    <definedName name="Z_28EA7700_9630_447A_AD80_884BFF129FEC_.wvu.FilterData" localSheetId="0" hidden="1">Orders!$A$1:$W$1692</definedName>
    <definedName name="Z_28F7992D_045F_4C8A_AE70_4909AC4F15B0_.wvu.FilterData" localSheetId="0" hidden="1">Orders!$A$1:$W$1552</definedName>
    <definedName name="Z_291B7077_85DE_4C4E_AFA0_BA19E83473FC_.wvu.FilterData" localSheetId="0" hidden="1">Orders!$A$1:$W$1682</definedName>
    <definedName name="Z_2924E765_D7EF_470C_9246_87D357A9FF62_.wvu.FilterData" localSheetId="0" hidden="1">Orders!$A$1:$W$1685</definedName>
    <definedName name="Z_293497B3_1973_4062_9888_1DD685100A91_.wvu.FilterData" localSheetId="0" hidden="1">Orders!$A$1:$W$810</definedName>
    <definedName name="Z_2934FFE0_BAFA_4A62_8FE5_675391454D40_.wvu.FilterData" localSheetId="0" hidden="1">Orders!$A$1:$W$1671</definedName>
    <definedName name="Z_294BE640_D1F0_44CD_8E25_0A9FBBB69182_.wvu.FilterData" localSheetId="0" hidden="1">Orders!$A$1:$W$1552</definedName>
    <definedName name="Z_296971FB_3E5B_4981_ABB9_9B61985BF0BA_.wvu.FilterData" localSheetId="0" hidden="1">Orders!$A$1:$W$1671</definedName>
    <definedName name="Z_299B79A7_274B_4E4E_8939_B160AF090163_.wvu.FilterData" localSheetId="0" hidden="1">Orders!$A$1:$W$810</definedName>
    <definedName name="Z_29AD479D_EAC7_466E_A9F0_04B518107D72_.wvu.FilterData" localSheetId="0" hidden="1">Orders!$A$1:$W$810</definedName>
    <definedName name="Z_29DC6422_8707_42E2_B76F_1CA18D54EC26_.wvu.FilterData" localSheetId="0" hidden="1">Orders!$A$1:$W$1671</definedName>
    <definedName name="Z_29F3F4D6_3EAC_48FD_9E02_ADD60B4381A9_.wvu.FilterData" localSheetId="0" hidden="1">Orders!$A$1:$W$1671</definedName>
    <definedName name="Z_2A0358C6_CA5F_4F41_9552_84F2FBDDAC2E_.wvu.FilterData" localSheetId="0" hidden="1">Orders!$A$1:$W$1671</definedName>
    <definedName name="Z_2A1D54E4_801C_43AB_BE60_5B1D48025A1A_.wvu.FilterData" localSheetId="0" hidden="1">Orders!$A$1:$W$1141</definedName>
    <definedName name="Z_2A2522EE_A449_49F7_96AE_E7A7F5FC75AD_.wvu.FilterData" localSheetId="0" hidden="1">Orders!$A$1:$W$1671</definedName>
    <definedName name="Z_2A4B367B_3CE3_4394_AEC8_A81EDE8D5695_.wvu.FilterData" localSheetId="0" hidden="1">Orders!$A$1:$W$810</definedName>
    <definedName name="Z_2A82B125_F25C_4819_8DDE_C6E6362375E2_.wvu.FilterData" localSheetId="0" hidden="1">Orders!$A$1:$W$1671</definedName>
    <definedName name="Z_2A911089_A471_4F1D_A6FB_451160AFD53F_.wvu.FilterData" localSheetId="0" hidden="1">Orders!$A$1:$W$1683</definedName>
    <definedName name="Z_2ACE20EA_3024_4D1C_9AF5_20236813E0E1_.wvu.FilterData" localSheetId="0" hidden="1">Orders!$A$1:$W$1671</definedName>
    <definedName name="Z_2AF57B98_70D6_4875_88B3_234811937F30_.wvu.FilterData" localSheetId="0" hidden="1">Orders!$A$1:$W$1671</definedName>
    <definedName name="Z_2AFA7B7F_467A_429D_8A88_96836011837B_.wvu.FilterData" localSheetId="0" hidden="1">Orders!$A$1:$W$810</definedName>
    <definedName name="Z_2B129017_C569_402C_B206_E01FC438F337_.wvu.FilterData" localSheetId="0" hidden="1">Orders!$A$1:$W$810</definedName>
    <definedName name="Z_2B63511C_9C80_472E_BC75_E95F0DE1DEB7_.wvu.FilterData" localSheetId="0" hidden="1">Orders!$A$1:$W$1671</definedName>
    <definedName name="Z_2B635DE9_65A8_438D_8433_858DCB5FAED2_.wvu.FilterData" localSheetId="0" hidden="1">Orders!$A$1:$W$810</definedName>
    <definedName name="Z_2B65C419_8B6A_4BBB_A1F8_34D21354A3F1_.wvu.FilterData" localSheetId="0" hidden="1">Orders!$A$1:$W$810</definedName>
    <definedName name="Z_2B97F994_F80F_404D_B80A_CE2F27BDCF91_.wvu.FilterData" localSheetId="0" hidden="1">Orders!$A$1:$W$1683</definedName>
    <definedName name="Z_2B98DFC8_1E20_4293_90D2_E02A045C7C61_.wvu.FilterData" localSheetId="0" hidden="1">Orders!$A$1:$W$753</definedName>
    <definedName name="Z_2BAB37AF_91E3_43B7_A1A1_CF500C624B52_.wvu.FilterData" localSheetId="0" hidden="1">Orders!$A$1:$W$1671</definedName>
    <definedName name="Z_2BE1BFC2_05E2_4E98_8AE6_F9CF2E039F73_.wvu.FilterData" localSheetId="0" hidden="1">Orders!$A$1:$W$1671</definedName>
    <definedName name="Z_2C016CA3_1D9F_41B4_8213_1495C6A26037_.wvu.FilterData" localSheetId="0" hidden="1">Orders!$A$1:$W$1671</definedName>
    <definedName name="Z_2C151CED_1ECD_4298_8DE2_14C2B7B585B5_.wvu.FilterData" localSheetId="0" hidden="1">Orders!$A$1:$W$1677</definedName>
    <definedName name="Z_2C5C5FB0_F13C_4DD4_9F98_D32D1AA71174_.wvu.FilterData" localSheetId="0" hidden="1">Orders!$A$1:$W$1552</definedName>
    <definedName name="Z_2C69E9C3_5D38_4FE8_8C50_49E4E6998F9D_.wvu.FilterData" localSheetId="0" hidden="1">Orders!$A$1:$W$1671</definedName>
    <definedName name="Z_2C912BC5_CA9E_45CC_85E7_4BEE5BCEB993_.wvu.FilterData" localSheetId="0" hidden="1">Orders!$A$1:$W$1552</definedName>
    <definedName name="Z_2CC606CE_ECB1_4073_9D17_3FF241A5BAEA_.wvu.FilterData" localSheetId="0" hidden="1">Orders!$A$1:$W$1671</definedName>
    <definedName name="Z_2CE76B9D_D340_46B3_BC90_BC60EEAD3A30_.wvu.FilterData" localSheetId="0" hidden="1">Orders!$A$1:$W$1671</definedName>
    <definedName name="Z_2D36844C_6112_4322_A95D_A1F43C3B7139_.wvu.FilterData" localSheetId="0" hidden="1">Orders!$A$1:$W$1671</definedName>
    <definedName name="Z_2D42F38A_57F0_4701_A4E0_2E83B847B16E_.wvu.FilterData" localSheetId="0" hidden="1">Orders!$A$1:$W$1671</definedName>
    <definedName name="Z_2D449260_4BEE_464F_816F_5459E33AF587_.wvu.FilterData" localSheetId="0" hidden="1">Orders!$A$1:$W$1671</definedName>
    <definedName name="Z_2DD1E0A4_2875_4E41_BB03_0B1EB231A160_.wvu.FilterData" localSheetId="0" hidden="1">Orders!$A$1:$W$1141</definedName>
    <definedName name="Z_2DEB5449_C5E9_4B79_B116_8A8EDB42BD83_.wvu.FilterData" localSheetId="0" hidden="1">Orders!$A$1:$W$1676</definedName>
    <definedName name="Z_2E0180A0_CBAB_4A72_A95E_B480E6BE56E8_.wvu.FilterData" localSheetId="0" hidden="1">Orders!$A$1:$W$1671</definedName>
    <definedName name="Z_2E06BA6C_6570_418D_9599_7E8633B9FC55_.wvu.FilterData" localSheetId="0" hidden="1">Orders!$A$1:$W$1687</definedName>
    <definedName name="Z_2E10A14D_83B5_453C_AADB_FA74FA593BF4_.wvu.FilterData" localSheetId="0" hidden="1">Orders!$A$1:$W$1671</definedName>
    <definedName name="Z_2E26A64C_91D9_4BB4_8A88_4AEFFBBAC41E_.wvu.FilterData" localSheetId="0" hidden="1">Orders!$A$1:$W$1552</definedName>
    <definedName name="Z_2E39E65C_FD27_4B96_8662_164EC971105F_.wvu.FilterData" localSheetId="0" hidden="1">Orders!$A$1:$W$1671</definedName>
    <definedName name="Z_2EC13DE3_CF0B_4193_84C6_41E1F0DC8503_.wvu.FilterData" localSheetId="0" hidden="1">Orders!$A$1:$W$1671</definedName>
    <definedName name="Z_2ED84EA7_3B75_4079_A456_AE01FAE2DFC1_.wvu.FilterData" localSheetId="0" hidden="1">Orders!$A$1:$W$1671</definedName>
    <definedName name="Z_2EE78F14_5141_4FE6_9418_0C377A1FB267_.wvu.FilterData" localSheetId="0" hidden="1">Orders!$A$1:$W$1552</definedName>
    <definedName name="Z_2F0FF796_62B1_44B5_9D98_ADBE7862B559_.wvu.FilterData" localSheetId="0" hidden="1">Orders!$A$1:$W$1671</definedName>
    <definedName name="Z_2F2392C7_9C64_4D2A_BE01_11F34CF7F6DD_.wvu.FilterData" localSheetId="0" hidden="1">Orders!$A$1:$W$810</definedName>
    <definedName name="Z_2F36793D_CF4B_418B_BE55_ACE7C368DA60_.wvu.FilterData" localSheetId="0" hidden="1">Orders!$A$1:$W$1671</definedName>
    <definedName name="Z_2F5DF6E8_D159_4C61_ACA5_AFA4C6BD4391_.wvu.FilterData" localSheetId="0" hidden="1">Orders!$A$1:$W$35</definedName>
    <definedName name="Z_2F7C88BC_AC3E_48A0_BD5C_85542586BC58_.wvu.FilterData" localSheetId="0" hidden="1">Orders!$A$1:$W$1682</definedName>
    <definedName name="Z_2FB6D675_D2D8_4848_9F4B_65D0BFCEBD9B_.wvu.FilterData" localSheetId="0" hidden="1">Orders!$A$1:$W$35</definedName>
    <definedName name="Z_2FE842B0_FC7E_4AA3_9A1E_5150462E15D8_.wvu.FilterData" localSheetId="0" hidden="1">Orders!$A$1:$W$1671</definedName>
    <definedName name="Z_2FEC8631_D410_4C16_810A_16BEADAA4DE9_.wvu.FilterData" localSheetId="0" hidden="1">Orders!$A$1:$W$1671</definedName>
    <definedName name="Z_2FF442F5_3885_4E8A_96E9_B60CE83E8391_.wvu.FilterData" localSheetId="0" hidden="1">Orders!$A$1:$W$1671</definedName>
    <definedName name="Z_301D9706_386B_47BE_8C2C_50AD9787ABB0_.wvu.FilterData" localSheetId="0" hidden="1">Orders!$A$1:$W$1671</definedName>
    <definedName name="Z_3060B18D_8590_455B_8571_7EF213923825_.wvu.FilterData" localSheetId="0" hidden="1">Orders!$A$1:$W$1671</definedName>
    <definedName name="Z_30B260FC_03C6_4E4A_9BA0_4FABE899A39B_.wvu.FilterData" localSheetId="0" hidden="1">Orders!$A$1:$W$1552</definedName>
    <definedName name="Z_30C07733_CC82_4F75_849A_C7AD5D44A654_.wvu.FilterData" localSheetId="0" hidden="1">Orders!$A$1:$W$810</definedName>
    <definedName name="Z_30C7BAC5_FD99_46F5_A943_473EE3A4EECB_.wvu.FilterData" localSheetId="0" hidden="1">Orders!$A$1:$W$1673</definedName>
    <definedName name="Z_30C8CD23_C47B_4A7B_BBAC_3B13B99CF1A5_.wvu.FilterData" localSheetId="0" hidden="1">Orders!$A$1:$W$1671</definedName>
    <definedName name="Z_30D06EE8_4410_4E07_8D40_40855410D890_.wvu.FilterData" localSheetId="0" hidden="1">Orders!$A$1:$W$1552</definedName>
    <definedName name="Z_314D0EE5_9AE1_4935_A944_34DB86A47C1F_.wvu.FilterData" localSheetId="0" hidden="1">Orders!$A$1:$W$1685</definedName>
    <definedName name="Z_3184C740_009C_48F0_B913_EB0DE2E538F2_.wvu.FilterData" localSheetId="0" hidden="1">Orders!$A$1:$W$1671</definedName>
    <definedName name="Z_31CEB793_452C_41FB_84EC_8447A5422F15_.wvu.FilterData" localSheetId="0" hidden="1">Orders!$A$1:$W$1693</definedName>
    <definedName name="Z_31F452C3_E1F2_4C32_B1B6_9781D89BDB23_.wvu.FilterData" localSheetId="0" hidden="1">Orders!$A$1:$W$1683</definedName>
    <definedName name="Z_3230295B_9692_400C_92C5_1F25B197EF6A_.wvu.FilterData" localSheetId="0" hidden="1">Orders!$A$1:$W$1671</definedName>
    <definedName name="Z_3245D424_2B2E_4D48_BE62_193DDAC64CD5_.wvu.FilterData" localSheetId="0" hidden="1">Orders!$A$1:$W$1683</definedName>
    <definedName name="Z_327D94CE_DC34_40D9_AF3A_D2BC09294324_.wvu.FilterData" localSheetId="0" hidden="1">Orders!$A$1:$W$1671</definedName>
    <definedName name="Z_3288A9B6_C67C_4D33_8F0E_1514C988B882_.wvu.FilterData" localSheetId="0" hidden="1">Orders!$A$1:$W$1671</definedName>
    <definedName name="Z_328BDD12_C653_4451_947F_0DB37BB40863_.wvu.FilterData" localSheetId="0" hidden="1">Orders!$A$1:$W$1552</definedName>
    <definedName name="Z_3294E310_BD8A_4A7E_BF94_19587C0316DC_.wvu.FilterData" localSheetId="0" hidden="1">Orders!$A$1:$W$1671</definedName>
    <definedName name="Z_32A33F13_D1F0_47A7_8844_4A46D19CC0E1_.wvu.FilterData" localSheetId="0" hidden="1">Orders!$A$1:$W$1671</definedName>
    <definedName name="Z_32C9DD47_F451_4E7A_ACAF_16734E20BD59_.wvu.FilterData" localSheetId="0" hidden="1">Orders!$A$1:$W$810</definedName>
    <definedName name="Z_32DD62F7_703D_4BF0_9D0F_3FF681870981_.wvu.FilterData" localSheetId="0" hidden="1">Orders!$A$1:$W$1671</definedName>
    <definedName name="Z_32EB86F4_ECF8_4D02_9646_B665A19AB96A_.wvu.FilterData" localSheetId="0" hidden="1">Orders!$A$1:$W$1671</definedName>
    <definedName name="Z_331EEB9C_29B1_4ABB_AE47_762A716E2E4E_.wvu.FilterData" localSheetId="0" hidden="1">Orders!$A$1:$W$1671</definedName>
    <definedName name="Z_3329B945_1D24_4DA8_9190_C004DBD10B6F_.wvu.FilterData" localSheetId="0" hidden="1">Orders!$A$1:$W$1671</definedName>
    <definedName name="Z_3331A45E_2A5D_4D0D_BB24_3A87AC94FC82_.wvu.FilterData" localSheetId="0" hidden="1">Orders!$A$1:$W$1671</definedName>
    <definedName name="Z_33A28501_EAE9_4BA2_8768_9978B58DBDB0_.wvu.FilterData" localSheetId="0" hidden="1">Orders!$A$1:$W$810</definedName>
    <definedName name="Z_33B6AF3E_AB2B_4BD3_8450_D13E70082175_.wvu.FilterData" localSheetId="0" hidden="1">Orders!$A$1:$W$1671</definedName>
    <definedName name="Z_33BCC689_F61A_42AF_A4FD_2EA9E944F365_.wvu.FilterData" localSheetId="0" hidden="1">Orders!$A$1:$W$1683</definedName>
    <definedName name="Z_33DF40B5_607A_44C7_B89B_03C1733BCF32_.wvu.FilterData" localSheetId="0" hidden="1">Orders!$A$1:$W$1671</definedName>
    <definedName name="Z_33FCAE49_2951_4FDD_850E_AF3AD19D3649_.wvu.FilterData" localSheetId="0" hidden="1">Orders!$A$1:$W$1679</definedName>
    <definedName name="Z_344ED87A_BCCE_494E_9330_654F43F3BC5C_.wvu.FilterData" localSheetId="0" hidden="1">Orders!$A$1:$W$1679</definedName>
    <definedName name="Z_3498F3FA_0C40_4D3D_9320_7D06D14D6352_.wvu.FilterData" localSheetId="0" hidden="1">Orders!$A$1:$W$1685</definedName>
    <definedName name="Z_349A0593_2A31_4A2E_BE5F_8B8219826D40_.wvu.FilterData" localSheetId="0" hidden="1">Orders!$A$1:$W$1671</definedName>
    <definedName name="Z_34F9B5F9_4968_4687_A7CE_16C65CB76D33_.wvu.FilterData" localSheetId="0" hidden="1">Orders!$A$1:$W$1671</definedName>
    <definedName name="Z_3506B8BA_05E5_48C5_B872_BBF1B7302CE8_.wvu.FilterData" localSheetId="0" hidden="1">Orders!$A$1:$W$1671</definedName>
    <definedName name="Z_352C79CD_3E08_4574_B8D2_BF0AB7DE4123_.wvu.FilterData" localSheetId="0" hidden="1">Orders!$A$1:$W$810</definedName>
    <definedName name="Z_354CEB07_A737_4223_BED0_50542CDF3481_.wvu.FilterData" localSheetId="0" hidden="1">Orders!$A$1:$W$1671</definedName>
    <definedName name="Z_3569FDB1_C82F_44E5_9220_78E375864E51_.wvu.FilterData" localSheetId="0" hidden="1">Orders!$A$1:$W$1675</definedName>
    <definedName name="Z_3573D00A_1E05_4EE2_96DD_3224E0C31FA7_.wvu.FilterData" localSheetId="0" hidden="1">Orders!$A$1:$W$1671</definedName>
    <definedName name="Z_3591255F_4BCF_46DC_BBAA_3C922FD27C3D_.wvu.FilterData" localSheetId="0" hidden="1">Orders!$A$1:$W$810</definedName>
    <definedName name="Z_35BFDCEE_09D8_4913_88CE_6E3EA1E224B0_.wvu.FilterData" localSheetId="0" hidden="1">Orders!$A$1:$W$1683</definedName>
    <definedName name="Z_35EB145B_644D_4641_9CB5_227889C4F7F5_.wvu.FilterData" localSheetId="0" hidden="1">Orders!$A$1:$W$1552</definedName>
    <definedName name="Z_36107A0F_ACD5_442D_AE56_D19370D230D6_.wvu.FilterData" localSheetId="0" hidden="1">Orders!$A$1:$W$1671</definedName>
    <definedName name="Z_36386CEC_BF38_4B60_8426_93B6E7342F6C_.wvu.FilterData" localSheetId="0" hidden="1">Orders!$A$1:$W$1671</definedName>
    <definedName name="Z_368CF40B_784E_472D_A837_B9A3A88CFE69_.wvu.FilterData" localSheetId="0" hidden="1">Orders!$A$1:$W$1671</definedName>
    <definedName name="Z_36E81676_A65B_4D65_8D96_E9CBCD70CCCE_.wvu.FilterData" localSheetId="0" hidden="1">Orders!$A$1:$W$1671</definedName>
    <definedName name="Z_36EB5181_ED9F_4A88_995C_34D529223FA1_.wvu.FilterData" localSheetId="0" hidden="1">Orders!$A$1:$W$1671</definedName>
    <definedName name="Z_36FE6368_32E7_4049_A7EB_080C6B392A4E_.wvu.FilterData" localSheetId="0" hidden="1">Orders!$A$1:$W$1671</definedName>
    <definedName name="Z_372D254B_647A_41E7_88A4_8807B53966E2_.wvu.FilterData" localSheetId="0" hidden="1">Orders!$A$1:$W$1671</definedName>
    <definedName name="Z_377E90B7_B75E_4FA6_B04E_7906F5E0354C_.wvu.FilterData" localSheetId="0" hidden="1">Orders!$A$1:$W$1671</definedName>
    <definedName name="Z_37861892_D66C_41B1_889A_A981229DA2E9_.wvu.FilterData" localSheetId="0" hidden="1">Orders!$A$1:$W$1671</definedName>
    <definedName name="Z_37B916E6_3D4A_42F7_A35D_EA179FB57932_.wvu.FilterData" localSheetId="0" hidden="1">Orders!$A$1:$W$1673</definedName>
    <definedName name="Z_37E44B64_1249_462C_8373_60E30DE94E51_.wvu.FilterData" localSheetId="0" hidden="1">Orders!$A$1:$W$1685</definedName>
    <definedName name="Z_37EC6286_2A12_48FB_818E_39ECF5BCA73A_.wvu.FilterData" localSheetId="0" hidden="1">Orders!$A$1:$W$1671</definedName>
    <definedName name="Z_37F34081_79F6_4A44_A480_4CEA9E391885_.wvu.FilterData" localSheetId="0" hidden="1">Orders!$A$1:$W$1671</definedName>
    <definedName name="Z_3853F5C2_8330_4B30_B673_B818EE49BAC4_.wvu.FilterData" localSheetId="0" hidden="1">Orders!$A$1:$W$810</definedName>
    <definedName name="Z_38594EAA_9CFD_4966_A36F_8578E37764BE_.wvu.FilterData" localSheetId="0" hidden="1">Orders!$A$1:$W$1671</definedName>
    <definedName name="Z_385EB5DE_0DC3_4C5E_9AB6_EDDCC35D2AA6_.wvu.FilterData" localSheetId="0" hidden="1">Orders!$A$1:$W$1671</definedName>
    <definedName name="Z_3869EEA9_1302_4002_B3ED_4A3A7EBD9E1D_.wvu.FilterData" localSheetId="0" hidden="1">Orders!$A$1:$W$1671</definedName>
    <definedName name="Z_38849211_A42B_4C18_8DD1_1C039114B893_.wvu.FilterData" localSheetId="0" hidden="1">Orders!$A$1:$W$1671</definedName>
    <definedName name="Z_388A29ED_6E18_4D9A_B2FA_1BFB15397F68_.wvu.FilterData" localSheetId="0" hidden="1">Orders!$A$1:$W$1687</definedName>
    <definedName name="Z_388FEB80_5E9C_422D_8DB2_F6E6DBE8B974_.wvu.FilterData" localSheetId="0" hidden="1">Orders!$A$1:$W$1671</definedName>
    <definedName name="Z_38A4C118_CC58_43EF_96BA_FBF1EB6E7199_.wvu.FilterData" localSheetId="0" hidden="1">Orders!$A$1:$W$1685</definedName>
    <definedName name="Z_38B16AF6_4B28_41C3_AEB0_FA3D17D732D2_.wvu.FilterData" localSheetId="0" hidden="1">Orders!$A$1:$W$1671</definedName>
    <definedName name="Z_38BFBC7B_11B6_40F6_8906_4B7BD6D466C9_.wvu.FilterData" localSheetId="0" hidden="1">Orders!$A$1:$W$1671</definedName>
    <definedName name="Z_38CC2F01_7DBD_4CA9_8AE7_743B56146FFC_.wvu.FilterData" localSheetId="0" hidden="1">Orders!$A$1:$W$1671</definedName>
    <definedName name="Z_390C8384_8ADA_47EB_8245_C8BF11C10675_.wvu.FilterData" localSheetId="0" hidden="1">Orders!$A$1:$W$1671</definedName>
    <definedName name="Z_390DA362_C963_4347_A122_CF14D024DC86_.wvu.FilterData" localSheetId="0" hidden="1">Orders!$A$1:$W$1562</definedName>
    <definedName name="Z_394E55B4_C29E_44CF_9BA9_97716ECF811D_.wvu.FilterData" localSheetId="0" hidden="1">Orders!$A$1:$W$1671</definedName>
    <definedName name="Z_39854E46_25EA_450D_9CCC_28FA096C4CF9_.wvu.FilterData" localSheetId="0" hidden="1">Orders!$A$1:$W$1693</definedName>
    <definedName name="Z_398DA9B8_3967_495B_A328_5E56BF0C45DC_.wvu.FilterData" localSheetId="0" hidden="1">Orders!$A$1:$W$1687</definedName>
    <definedName name="Z_39B89355_9254_47D3_B6A4_EE78AE2E3EE0_.wvu.FilterData" localSheetId="0" hidden="1">Orders!$A$1:$W$810</definedName>
    <definedName name="Z_39E65202_918D_4BF6_A067_F3E8E40DEF7D_.wvu.FilterData" localSheetId="0" hidden="1">Orders!$A$1:$W$1671</definedName>
    <definedName name="Z_39EA1E7C_90D8_4045_9410_DA026A198229_.wvu.FilterData" localSheetId="0" hidden="1">Orders!$A$1:$W$810</definedName>
    <definedName name="Z_3A72B087_2109_4E12_A8AE_85BB549C0740_.wvu.FilterData" localSheetId="0" hidden="1">Orders!$A$1:$W$1552</definedName>
    <definedName name="Z_3A860F3D_E903_4165_B87C_45526D0BF114_.wvu.FilterData" localSheetId="0" hidden="1">Orders!$A$1:$W$1671</definedName>
    <definedName name="Z_3A895DE4_7F01_4E3C_818D_A24F9A909D66_.wvu.FilterData" localSheetId="0" hidden="1">Orders!$A$1:$W$1671</definedName>
    <definedName name="Z_3A8AB1F5_EDEF_4972_84B2_7227CEE53CAA_.wvu.FilterData" localSheetId="0" hidden="1">Orders!$A$1:$W$1671</definedName>
    <definedName name="Z_3A8F4B62_914C_46F6_9136_5FD70037C680_.wvu.FilterData" localSheetId="0" hidden="1">Orders!$A$1:$W$1671</definedName>
    <definedName name="Z_3A902CB2_C606_4530_A044_DCA51A98D863_.wvu.FilterData" localSheetId="0" hidden="1">Orders!$A$1:$W$1671</definedName>
    <definedName name="Z_3A912257_D45A_42FC_9658_C354BE0A1D82_.wvu.FilterData" localSheetId="0" hidden="1">Orders!$A$1:$W$810</definedName>
    <definedName name="Z_3A91ED16_28BE_429A_993F_1DE2DCEFC0B0_.wvu.FilterData" localSheetId="0" hidden="1">Orders!$A$1:$W$1671</definedName>
    <definedName name="Z_3AD04C35_59DC_4D4C_A4C3_97D57E6AD05B_.wvu.FilterData" localSheetId="0" hidden="1">Orders!$A$1:$W$810</definedName>
    <definedName name="Z_3AD44DB7_0AF7_4E44_BE38_4018AC966A42_.wvu.FilterData" localSheetId="0" hidden="1">Orders!$A$1:$W$1671</definedName>
    <definedName name="Z_3ADE0494_942F_4151_899B_AFBF4E6CA4C8_.wvu.FilterData" localSheetId="0" hidden="1">Orders!$A$1:$W$1678</definedName>
    <definedName name="Z_3B187AD6_BE0A_4B62_86E2_18A3D308C36C_.wvu.FilterData" localSheetId="0" hidden="1">Orders!$A$1:$W$1671</definedName>
    <definedName name="Z_3B55091D_2037_4D03_A441_FA685A5587DA_.wvu.FilterData" localSheetId="0" hidden="1">Orders!$A$1:$W$1679</definedName>
    <definedName name="Z_3BDA84E6_90E6_41AD_A8D0_1235953D2A22_.wvu.FilterData" localSheetId="0" hidden="1">Orders!$A$1:$W$1693</definedName>
    <definedName name="Z_3BEE9E15_E266_49B7_9EFA_B1AEFA9B42DA_.wvu.FilterData" localSheetId="0" hidden="1">Orders!$A$1:$W$1671</definedName>
    <definedName name="Z_3C13409C_58BE_46AD_A2FA_F08EB60E320F_.wvu.FilterData" localSheetId="0" hidden="1">Orders!$A$1:$W$1671</definedName>
    <definedName name="Z_3C281243_0DA6_4FB4_8F56_551F06173293_.wvu.FilterData" localSheetId="0" hidden="1">Orders!$A$1:$W$1685</definedName>
    <definedName name="Z_3C2FB1A8_E5D4_4019_8A12_10105C2CA50B_.wvu.FilterData" localSheetId="0" hidden="1">Orders!$A$1:$W$1687</definedName>
    <definedName name="Z_3CCEBB2F_9F58_4218_AE83_DF19A95DC678_.wvu.FilterData" localSheetId="0" hidden="1">Orders!$A$1:$W$1671</definedName>
    <definedName name="Z_3CF4FB9D_DCC6_4E78_A97A_D139ABE2B699_.wvu.FilterData" localSheetId="0" hidden="1">Orders!$A$1:$W$1683</definedName>
    <definedName name="Z_3DADF88D_FA2F_4866_9AA6_AEA766255BB4_.wvu.FilterData" localSheetId="0" hidden="1">Orders!$A$1:$W$1671</definedName>
    <definedName name="Z_3DC14FD9_55A5_4954_9182_E632AFCA1A16_.wvu.FilterData" localSheetId="0" hidden="1">Orders!$A$1:$W$1671</definedName>
    <definedName name="Z_3E5173AA_F280_413E_BDA9_8781202246D2_.wvu.FilterData" localSheetId="0" hidden="1">Orders!$A$1:$W$1671</definedName>
    <definedName name="Z_3E66CE6E_E411_439E_BCB8_F3A21C0A102E_.wvu.FilterData" localSheetId="0" hidden="1">Orders!$A$1:$W$1671</definedName>
    <definedName name="Z_3E955048_6691_464B_941D_4C35C6DAD4C6_.wvu.FilterData" localSheetId="0" hidden="1">Orders!$A$1:$W$1674</definedName>
    <definedName name="Z_3E9D2655_A4AF_471D_9E70_B38605C62BBF_.wvu.FilterData" localSheetId="0" hidden="1">Orders!$A$1:$W$1671</definedName>
    <definedName name="Z_3EE05D48_71ED_48F1_B9F9_4AB15DE10A5E_.wvu.FilterData" localSheetId="0" hidden="1">Orders!$A$1:$W$1671</definedName>
    <definedName name="Z_3F20BBB1_439B_45DD_B2C0_30FC4079B785_.wvu.FilterData" localSheetId="0" hidden="1">Orders!$A$1:$W$1552</definedName>
    <definedName name="Z_3F32790B_5693_499A_A9D4_F6EBF54068AA_.wvu.FilterData" localSheetId="0" hidden="1">Orders!$A$1:$W$1677</definedName>
    <definedName name="Z_3F436146_9635_46DA_937B_20D608A73B29_.wvu.FilterData" localSheetId="0" hidden="1">Orders!$A$1:$W$1671</definedName>
    <definedName name="Z_3F738ED3_4552_4B21_A5C4_5AA352359EED_.wvu.FilterData" localSheetId="0" hidden="1">Orders!$A$1:$W$1671</definedName>
    <definedName name="Z_3FA23F90_0938_4633_AEA1_FFFEA9DB74BE_.wvu.FilterData" localSheetId="0" hidden="1">Orders!$A$1:$W$1671</definedName>
    <definedName name="Z_3FD36B81_43B8_4D2B_8B5A_971C35542AFE_.wvu.FilterData" localSheetId="0" hidden="1">Orders!$A$1:$W$1671</definedName>
    <definedName name="Z_3FD55073_0586_46D2_87E2_7BA04B126832_.wvu.FilterData" localSheetId="0" hidden="1">Orders!$A$1:$W$1671</definedName>
    <definedName name="Z_3FFA1762_4C4F_46F5_A419_17D723958784_.wvu.FilterData" localSheetId="0" hidden="1">Orders!$A$1:$W$1671</definedName>
    <definedName name="Z_40335A50_3F1D_4184_B1A7_7A86677F2C50_.wvu.FilterData" localSheetId="0" hidden="1">Orders!$A$1:$W$1671</definedName>
    <definedName name="Z_40EC4E18_072C_4C06_ADBC_9B136B722214_.wvu.FilterData" localSheetId="0" hidden="1">Orders!$A$1:$W$1680</definedName>
    <definedName name="Z_40FB15A6_4182_4F23_89DA_DAE007BF6E8D_.wvu.FilterData" localSheetId="0" hidden="1">Orders!$A$1:$W$1671</definedName>
    <definedName name="Z_412C6E5F_7A81_4C08_BBF2_724D7FCB1971_.wvu.FilterData" localSheetId="0" hidden="1">Orders!$A$1:$W$1671</definedName>
    <definedName name="Z_412FABC3_95D8_40DF_B024_F7E5D24B20BF_.wvu.FilterData" localSheetId="0" hidden="1">Orders!$A$1:$W$1671</definedName>
    <definedName name="Z_4152E7D2_A473_441D_BA9B_D860F1B7E2EB_.wvu.FilterData" localSheetId="0" hidden="1">Orders!$A$1:$W$1671</definedName>
    <definedName name="Z_41750721_60A6_4B05_9C78_BE9860EC895E_.wvu.FilterData" localSheetId="0" hidden="1">Orders!$A$1:$W$1685</definedName>
    <definedName name="Z_41ADA25D_DFA7_4E08_B5F2_528C169CE090_.wvu.FilterData" localSheetId="0" hidden="1">Orders!$A$1:$W$1671</definedName>
    <definedName name="Z_41F857DB_E461_4AC7_98D8_B7DF979A9A94_.wvu.FilterData" localSheetId="0" hidden="1">Orders!$A$1:$W$1673</definedName>
    <definedName name="Z_421C1F31_A2F4_478D_BCE8_F676EE78A471_.wvu.FilterData" localSheetId="0" hidden="1">Orders!$A$1:$W$1671</definedName>
    <definedName name="Z_4223A02F_1430_4611_801E_D0F0A583B74F_.wvu.FilterData" localSheetId="0" hidden="1">Orders!$A$1:$W$1671</definedName>
    <definedName name="Z_424950EF_D891_452D_9A05_F5EA31F2304E_.wvu.FilterData" localSheetId="0" hidden="1">Orders!$A$1:$W$1671</definedName>
    <definedName name="Z_4274346F_13CD_4618_B0D6_2DFC03B08C71_.wvu.FilterData" localSheetId="0" hidden="1">Orders!$A$1:$W$1677</definedName>
    <definedName name="Z_42806165_F6A3_49F3_9DE7_712C0591B00B_.wvu.FilterData" localSheetId="0" hidden="1">Orders!$A$1:$W$1674</definedName>
    <definedName name="Z_42C5D6D7_23AB_491E_B9A6_3FDE4061FFFA_.wvu.FilterData" localSheetId="0" hidden="1">Orders!$A$1:$W$1671</definedName>
    <definedName name="Z_42CB07F0_A814_49E0_9AD7_437694D2BE72_.wvu.FilterData" localSheetId="0" hidden="1">Orders!$A$1:$W$1685</definedName>
    <definedName name="Z_42E6BEA5_9746_4E4D_A710_C2A30B10A549_.wvu.FilterData" localSheetId="0" hidden="1">Orders!$A$1:$W$1671</definedName>
    <definedName name="Z_42FF951B_4EB5_4012_A74D_51F0FA7CEB6B_.wvu.FilterData" localSheetId="0" hidden="1">Orders!$A$1:$W$1671</definedName>
    <definedName name="Z_431AFDCA_369B_4A83_BE7A_DCBC7A714619_.wvu.FilterData" localSheetId="0" hidden="1">Orders!$A$1:$W$1682</definedName>
    <definedName name="Z_431BF408_CAA0_45F8_BCF2_FEE845EBAA1D_.wvu.FilterData" localSheetId="0" hidden="1">Orders!$A$1:$W$1671</definedName>
    <definedName name="Z_43200806_4080_4748_B524_306233FC12A2_.wvu.FilterData" localSheetId="0" hidden="1">Orders!$A$1:$W$1671</definedName>
    <definedName name="Z_433FCB09_02EB_4C5A_9620_60605F8A246D_.wvu.FilterData" localSheetId="0" hidden="1">Orders!$A$1:$W$810</definedName>
    <definedName name="Z_4375A2B9_442E_45E3_9A17_DE82B21366C1_.wvu.FilterData" localSheetId="0" hidden="1">Orders!$A$1:$W$1671</definedName>
    <definedName name="Z_438AFF61_A34E_4951_82A7_711564D4253D_.wvu.FilterData" localSheetId="0" hidden="1">Orders!$A$1:$W$1671</definedName>
    <definedName name="Z_4393E16D_9801_446D_950B_E7F698F8FC95_.wvu.FilterData" localSheetId="0" hidden="1">Orders!$A$1:$W$1671</definedName>
    <definedName name="Z_4397DEFE_0D4C_455D_A8C0_C0FDA34976D6_.wvu.FilterData" localSheetId="0" hidden="1">Orders!$A$1:$W$1687</definedName>
    <definedName name="Z_43F43E7F_9104_4527_9A46_6690A007E5F7_.wvu.FilterData" localSheetId="0" hidden="1">Orders!$A$1:$W$35</definedName>
    <definedName name="Z_441C6CC3_CC10_4C96_9F09_9CE320ACB1E6_.wvu.FilterData" localSheetId="0" hidden="1">Orders!$A$1:$W$1684</definedName>
    <definedName name="Z_44527202_C211_4FA2_A991_695E9E009641_.wvu.FilterData" localSheetId="0" hidden="1">Orders!$A$1:$W$1673</definedName>
    <definedName name="Z_44833119_688D_403B_8C12_BD770D22B47E_.wvu.FilterData" localSheetId="0" hidden="1">Orders!$A$1:$W$1671</definedName>
    <definedName name="Z_44855E80_945B_48EE_86D5_C7F0E6C0FA2C_.wvu.FilterData" localSheetId="0" hidden="1">Orders!$A$1:$W$1671</definedName>
    <definedName name="Z_44894277_85F8_41B0_9EAF_478EB8882353_.wvu.FilterData" localSheetId="0" hidden="1">Orders!$A$1:$W$1671</definedName>
    <definedName name="Z_448E6B5E_E6DD_4992_A7F6_ECE6C967C430_.wvu.FilterData" localSheetId="0" hidden="1">Orders!$A$1:$W$1671</definedName>
    <definedName name="Z_44965929_2CC3_426D_AF97_39D5737004D9_.wvu.FilterData" localSheetId="0" hidden="1">Orders!$A$1:$W$1671</definedName>
    <definedName name="Z_44E168FE_D388_4747_AD4F_0EE3394B6C91_.wvu.FilterData" localSheetId="0" hidden="1">Orders!$A$1:$W$810</definedName>
    <definedName name="Z_451999D2_247F_450D_8E51_8671C4DE3671_.wvu.FilterData" localSheetId="0" hidden="1">Orders!$A$1:$W$1671</definedName>
    <definedName name="Z_452EB171_AEB3_4A9F_84CD_F79445D084D5_.wvu.FilterData" localSheetId="0" hidden="1">Orders!$A$1:$W$1552</definedName>
    <definedName name="Z_455D04A1_9E11_434C_98C9_0738331051E1_.wvu.FilterData" localSheetId="0" hidden="1">Orders!$A$1:$W$1683</definedName>
    <definedName name="Z_456421A0_C20E_4938_B25D_97B53F47BDA7_.wvu.FilterData" localSheetId="0" hidden="1">Orders!$A$1:$W$1671</definedName>
    <definedName name="Z_457F9806_13D4_412C_889F_F2BE67F2455E_.wvu.FilterData" localSheetId="0" hidden="1">Orders!$A$1:$W$810</definedName>
    <definedName name="Z_458884D5_63FB_4065_A8E4_85720D42DC70_.wvu.FilterData" localSheetId="0" hidden="1">Orders!$A$1:$W$1675</definedName>
    <definedName name="Z_459C7755_B8CB_471D_A506_5EE554569425_.wvu.FilterData" localSheetId="0" hidden="1">Orders!$A$1:$W$1673</definedName>
    <definedName name="Z_45AA75A0_E031_40E9_BA14_241458C5CF10_.wvu.FilterData" localSheetId="0" hidden="1">Orders!$A$1:$W$810</definedName>
    <definedName name="Z_45D1DB74_2CD1_4290_B40D_A7742DC541AD_.wvu.FilterData" localSheetId="0" hidden="1">Orders!$A$1:$W$1671</definedName>
    <definedName name="Z_45F62E6F_B52F_43FE_8651_1C4B949D88C9_.wvu.FilterData" localSheetId="0" hidden="1">Orders!$A$1:$W$1689</definedName>
    <definedName name="Z_463B042D_1CA4_4B89_B101_4D4C3648F6E2_.wvu.FilterData" localSheetId="0" hidden="1">Orders!$A$1:$W$810</definedName>
    <definedName name="Z_4642C0CB_E8D2_48B0_AF59_76450F6E3E78_.wvu.FilterData" localSheetId="0" hidden="1">Orders!$A$1:$W$1671</definedName>
    <definedName name="Z_464DB4A9_0946_4F0E_8CCC_0CD30ABB3B53_.wvu.FilterData" localSheetId="0" hidden="1">Orders!$A$1:$W$1671</definedName>
    <definedName name="Z_46C0A45B_EE89_4D57_B14D_F98116675787_.wvu.FilterData" localSheetId="0" hidden="1">Orders!$A$1:$W$1671</definedName>
    <definedName name="Z_46C9412A_C4D0_4AC1_92ED_3C7FB1C82FA7_.wvu.FilterData" localSheetId="0" hidden="1">Orders!$A$1:$W$1671</definedName>
    <definedName name="Z_46F351EC_1B39_43A5_B9E4_D8C37776FAE6_.wvu.FilterData" localSheetId="0" hidden="1">Orders!$A$1:$W$1671</definedName>
    <definedName name="Z_470538FA_3A6E_420B_B82D_7864925C6B4C_.wvu.FilterData" localSheetId="0" hidden="1">Orders!$A$1:$W$1671</definedName>
    <definedName name="Z_47237815_27A9_4299_9E4B_BBD893FDB2F9_.wvu.FilterData" localSheetId="0" hidden="1">Orders!$A$1:$W$1671</definedName>
    <definedName name="Z_47632D52_6F16_406C_95DB_FD16FAA9DB5C_.wvu.FilterData" localSheetId="0" hidden="1">Orders!$A$1:$W$1671</definedName>
    <definedName name="Z_47A2BA39_E7BA_4498_A328_9B10AC08BDF7_.wvu.FilterData" localSheetId="0" hidden="1">Orders!$A$1:$W$1671</definedName>
    <definedName name="Z_47BC76F3_5BE7_4BED_AFAF_CA493381A01F_.wvu.FilterData" localSheetId="0" hidden="1">Orders!$A$1:$W$35</definedName>
    <definedName name="Z_47CAF728_CF6A_484D_AC14_0D0B1F21B6D5_.wvu.FilterData" localSheetId="0" hidden="1">Orders!$A$1:$W$1685</definedName>
    <definedName name="Z_47D139A6_A039_454A_BAE0_0EF56AABF2CF_.wvu.FilterData" localSheetId="0" hidden="1">Orders!$A$1:$W$1671</definedName>
    <definedName name="Z_47E222F6_D00E_4324_87D4_4C2365D535FA_.wvu.FilterData" localSheetId="0" hidden="1">Orders!$A$1:$W$1687</definedName>
    <definedName name="Z_4822601D_6613_4DD7_A7BE_C4072466E29E_.wvu.FilterData" localSheetId="0" hidden="1">Orders!$A$1:$W$1672</definedName>
    <definedName name="Z_4832DF70_6293_4E4C_94E2_EEB224251442_.wvu.FilterData" localSheetId="0" hidden="1">Orders!$A$1:$W$1693</definedName>
    <definedName name="Z_483326FB_11F8_4311_B00A_6F96F0ACC8C7_.wvu.FilterData" localSheetId="0" hidden="1">Orders!$A$1:$W$1671</definedName>
    <definedName name="Z_485B5CD8_480A_4D58_B3E8_4678067DA8B0_.wvu.FilterData" localSheetId="0" hidden="1">Orders!$A$1:$W$1671</definedName>
    <definedName name="Z_486B1D2A_0B27_4915_B2A6_341A8DB36C5F_.wvu.FilterData" localSheetId="0" hidden="1">Orders!$A$1:$W$1671</definedName>
    <definedName name="Z_48EC412E_EC65_4558_8C5E_3445F6295B80_.wvu.FilterData" localSheetId="0" hidden="1">Orders!$A$1:$W$1693</definedName>
    <definedName name="Z_48F30F1B_E4AE_41FC_A7FB_769E232A0077_.wvu.FilterData" localSheetId="0" hidden="1">Orders!$A$1:$W$1671</definedName>
    <definedName name="Z_48F9A16F_1FBD_409D_AD17_86E6BF16D134_.wvu.FilterData" localSheetId="0" hidden="1">Orders!$A$1:$W$810</definedName>
    <definedName name="Z_49347727_C24B_4A69_A443_F36B39C37F38_.wvu.FilterData" localSheetId="0" hidden="1">Orders!$A$1:$W$1687</definedName>
    <definedName name="Z_4966188D_408C_4A9C_AB1A_CAAEE59B5626_.wvu.FilterData" localSheetId="0" hidden="1">Orders!$A$1:$W$1671</definedName>
    <definedName name="Z_498CD126_7EE7_4C9A_9DE9_19A08CA2DAC2_.wvu.FilterData" localSheetId="0" hidden="1">Orders!$A$1:$W$1671</definedName>
    <definedName name="Z_49EAD526_44E1_4A39_9E54_8C0C227E8D0F_.wvu.FilterData" localSheetId="0" hidden="1">Orders!$A$1:$W$1552</definedName>
    <definedName name="Z_4A6DE752_491D_48C7_A966_335B4AE937C4_.wvu.FilterData" localSheetId="0" hidden="1">Orders!$A$1:$W$810</definedName>
    <definedName name="Z_4A7B276F_7DEC_4A93_A3D3_4CCC6F2A6B22_.wvu.FilterData" localSheetId="0" hidden="1">Orders!$A$1:$W$1685</definedName>
    <definedName name="Z_4AD1D686_4F4F_4DC8_B428_620CA641B6AC_.wvu.FilterData" localSheetId="0" hidden="1">Orders!$A$1:$W$1552</definedName>
    <definedName name="Z_4B1ECC3A_6BCA_499C_8BF4_257E35379B26_.wvu.FilterData" localSheetId="0" hidden="1">Orders!$A$1:$W$1671</definedName>
    <definedName name="Z_4B29E528_8A7F_4479_B669_60BD3EB81CBB_.wvu.FilterData" localSheetId="0" hidden="1">Orders!$A$1:$W$1671</definedName>
    <definedName name="Z_4B2FD93C_E806_40C0_AA1A_4EE1A1FC8923_.wvu.FilterData" localSheetId="0" hidden="1">Orders!$A$1:$W$1691</definedName>
    <definedName name="Z_4B52DD66_B200_4A1B_A767_785C18909953_.wvu.FilterData" localSheetId="0" hidden="1">Orders!$A$1:$W$1671</definedName>
    <definedName name="Z_4B6DF8F8_05E9_4A0F_BB27_AEDDD6B3B94C_.wvu.FilterData" localSheetId="0" hidden="1">Orders!$A$1:$W$1671</definedName>
    <definedName name="Z_4B728882_45B3_406B_8B1C_A114E6F6CB16_.wvu.FilterData" localSheetId="0" hidden="1">Orders!$A$1:$W$1671</definedName>
    <definedName name="Z_4B9961D1_2A94_4D19_A0C2_A271B67743D5_.wvu.FilterData" localSheetId="0" hidden="1">Orders!$A$1:$W$1671</definedName>
    <definedName name="Z_4BD75E31_64C8_421F_ABE1_A5A66D8858F8_.wvu.FilterData" localSheetId="0" hidden="1">Orders!$A$1:$W$810</definedName>
    <definedName name="Z_4C05852A_E995_402B_AEF0_3191EF309676_.wvu.FilterData" localSheetId="0" hidden="1">Orders!$A$1:$W$1683</definedName>
    <definedName name="Z_4C4C9512_EE9E_4138_9600_BD779FD7CB64_.wvu.FilterData" localSheetId="0" hidden="1">Orders!$A$1:$W$1677</definedName>
    <definedName name="Z_4C7CC039_8852_438F_8151_03FF2A56B965_.wvu.FilterData" localSheetId="0" hidden="1">Orders!$A$1:$W$1671</definedName>
    <definedName name="Z_4C95FC79_1C2E_4867_8306_64118BDCE5CE_.wvu.FilterData" localSheetId="0" hidden="1">Orders!$A$1:$W$1671</definedName>
    <definedName name="Z_4D0C1EA3_13BE_4AD7_B2A0_5EA0E8308652_.wvu.FilterData" localSheetId="0" hidden="1">Orders!$A$1:$W$1671</definedName>
    <definedName name="Z_4D16A56F_8743_4E4C_8D0D_1A01069805A7_.wvu.FilterData" localSheetId="0" hidden="1">Orders!$A$1:$W$1671</definedName>
    <definedName name="Z_4DA60C2D_BFDB_43AF_A7FA_8C64086C9F15_.wvu.FilterData" localSheetId="0" hidden="1">Orders!$A$1:$W$1687</definedName>
    <definedName name="Z_4DCC2E88_0B0D_46C9_A5D6_903E26FED6F0_.wvu.FilterData" localSheetId="0" hidden="1">Orders!$A$1:$W$1678</definedName>
    <definedName name="Z_4DD4B9C0_4058_49C5_B5C0_33610D96433F_.wvu.FilterData" localSheetId="0" hidden="1">Orders!$A$1:$W$1671</definedName>
    <definedName name="Z_4DEB5248_51B9_4BD9_AA0F_0490491E6BA0_.wvu.FilterData" localSheetId="0" hidden="1">Orders!$A$1:$W$1672</definedName>
    <definedName name="Z_4DFCDD47_A160_4659_BA88_11AF4A869C43_.wvu.FilterData" localSheetId="0" hidden="1">Orders!$A$1:$W$1671</definedName>
    <definedName name="Z_4E3B212A_C960_4384_B621_0A4CE5C9B2C0_.wvu.FilterData" localSheetId="0" hidden="1">Orders!$A$1:$W$1671</definedName>
    <definedName name="Z_4E5556A8_7DE9_4CC5_B537_67A21174D3BC_.wvu.FilterData" localSheetId="0" hidden="1">Orders!$A$1:$W$1673</definedName>
    <definedName name="Z_4E69A3EB_DC9F_4AFB_B036_0169B4B0BECA_.wvu.FilterData" localSheetId="0" hidden="1">Orders!$A$1:$W$810</definedName>
    <definedName name="Z_4E6AC748_2CA1_44D1_9481_8544DAD266E3_.wvu.FilterData" localSheetId="0" hidden="1">Orders!$A$1:$W$1677</definedName>
    <definedName name="Z_4E835721_5C3B_4FF4_9F0F_078DD406D5F7_.wvu.FilterData" localSheetId="0" hidden="1">Orders!$A$1:$W$1671</definedName>
    <definedName name="Z_4EB1341E_4D18_49E8_BED1_999BA33DA0B7_.wvu.FilterData" localSheetId="0" hidden="1">Orders!$A$1:$W$1691</definedName>
    <definedName name="Z_4EB26A62_1B08_486F_843F_113EAA75CB38_.wvu.FilterData" localSheetId="0" hidden="1">Orders!$A$1:$W$1685</definedName>
    <definedName name="Z_4ECA6805_D17D_4D9C_889E_DC625E63F86F_.wvu.FilterData" localSheetId="0" hidden="1">Orders!$A$1:$W$1683</definedName>
    <definedName name="Z_4ED6A62E_3D92_4E80_ACC4_4A9DDFD3F855_.wvu.FilterData" localSheetId="0" hidden="1">Orders!$A$1:$W$1671</definedName>
    <definedName name="Z_4EFCAADF_E9A0_4BF5_AF90_3DC979239224_.wvu.FilterData" localSheetId="0" hidden="1">Orders!$A$1:$W$1671</definedName>
    <definedName name="Z_4F0867A4_33B2_4089_8BB0_A5D319C15FB3_.wvu.FilterData" localSheetId="0" hidden="1">Orders!$A$1:$W$1693</definedName>
    <definedName name="Z_4F272D5E_741B_4531_AF44_0C6D8260D2D8_.wvu.FilterData" localSheetId="0" hidden="1">Orders!$A$1:$W$1671</definedName>
    <definedName name="Z_4F2DEA0F_08E7_408F_A74A_FBF156C56BFA_.wvu.FilterData" localSheetId="0" hidden="1">Orders!$A$1:$W$1671</definedName>
    <definedName name="Z_4F4284D9_2BFB_4016_B964_0C347FD8FCF3_.wvu.FilterData" localSheetId="0" hidden="1">Orders!$A$1:$W$1671</definedName>
    <definedName name="Z_4F56C409_143B_4437_BD98_1D0137B64FA1_.wvu.FilterData" localSheetId="0" hidden="1">Orders!$A$1:$W$1677</definedName>
    <definedName name="Z_4F62EC60_A5B4_4A10_B33B_E8BB006C8BEF_.wvu.FilterData" localSheetId="0" hidden="1">Orders!$A$1:$W$1671</definedName>
    <definedName name="Z_4F7CCCE8_B100_4B83_9EFA_C625669CAA15_.wvu.FilterData" localSheetId="0" hidden="1">Orders!$A$1:$W$1671</definedName>
    <definedName name="Z_4FB275E0_C5FF_4F09_B5D9_99462DC4D806_.wvu.FilterData" localSheetId="0" hidden="1">Orders!$A$1:$W$1675</definedName>
    <definedName name="Z_4FD0FCD9_E32F_425C_B435_CB6B23B19543_.wvu.FilterData" localSheetId="0" hidden="1">Orders!$A$1:$W$1671</definedName>
    <definedName name="Z_5002A643_E0F7_4D77_A3EE_7ECD39CC6E48_.wvu.FilterData" localSheetId="0" hidden="1">Orders!$A$1:$W$1671</definedName>
    <definedName name="Z_50531E85_12D6_4576_83E8_8A1969736BA2_.wvu.FilterData" localSheetId="0" hidden="1">Orders!$A$1:$W$1552</definedName>
    <definedName name="Z_506485CD_3B56_44F6_99CC_4E431F086B9B_.wvu.FilterData" localSheetId="0" hidden="1">Orders!$A$1:$W$1683</definedName>
    <definedName name="Z_50924F4C_4518_4B4E_A3F1_48AE4CD4CFA0_.wvu.FilterData" localSheetId="0" hidden="1">Orders!$A$1:$W$1671</definedName>
    <definedName name="Z_5097BD20_1D35_4AC8_AB9D_ACE383425779_.wvu.FilterData" localSheetId="0" hidden="1">Orders!$A$1:$W$1671</definedName>
    <definedName name="Z_50A7E814_004F_4BD1_9BA0_50919E76CF61_.wvu.FilterData" localSheetId="0" hidden="1">Orders!$A$1:$W$1685</definedName>
    <definedName name="Z_50E86305_49DB_42D4_9355_CED136963D75_.wvu.FilterData" localSheetId="0" hidden="1">Orders!$A$1:$W$1671</definedName>
    <definedName name="Z_51732416_7768_4570_A6A6_F134384BEBF4_.wvu.FilterData" localSheetId="0" hidden="1">Orders!$A$1:$W$1671</definedName>
    <definedName name="Z_51836BD7_87D7_4D9A_A102_AB5CEF40DAA9_.wvu.FilterData" localSheetId="0" hidden="1">Orders!$A$1:$W$1683</definedName>
    <definedName name="Z_518764D3_CB97_4170_A0D8_0396ABB8130C_.wvu.FilterData" localSheetId="0" hidden="1">Orders!$A$1:$W$1671</definedName>
    <definedName name="Z_518859BE_73A1_4259_9E3B_CB5E907CC6C5_.wvu.FilterData" localSheetId="0" hidden="1">Orders!$A$1:$W$1678</definedName>
    <definedName name="Z_51AA2606_82C4_4D03_82B2_AB1F19780DC7_.wvu.FilterData" localSheetId="0" hidden="1">Orders!$A$1:$W$1685</definedName>
    <definedName name="Z_51ECF68A_0456_4A33_9F59_4CF7DB506453_.wvu.FilterData" localSheetId="0" hidden="1">Orders!$A$1:$W$1671</definedName>
    <definedName name="Z_51EF3750_FE42_402A_8F25_D1F2B7C040B8_.wvu.FilterData" localSheetId="0" hidden="1">Orders!$A$1:$W$1673</definedName>
    <definedName name="Z_5203F9A3_4619_4069_ACDC_F293CFE711F0_.wvu.FilterData" localSheetId="0" hidden="1">Orders!$A$1:$W$810</definedName>
    <definedName name="Z_521F3B7A_7F12_4C6E_83DA_D7CF4EC8FC7B_.wvu.FilterData" localSheetId="0" hidden="1">Orders!$A$1:$W$1687</definedName>
    <definedName name="Z_52564A8C_0587_4FAC_8548_5BA3B9AC544D_.wvu.FilterData" localSheetId="0" hidden="1">Orders!$A$1:$W$1671</definedName>
    <definedName name="Z_52A51881_A1F7_4DC7_A04E_4121503790BA_.wvu.FilterData" localSheetId="0" hidden="1">Orders!$A$1:$W$1671</definedName>
    <definedName name="Z_52ADC50B_0597_4922_ACFC_AE34A2517983_.wvu.FilterData" localSheetId="0" hidden="1">Orders!$A$1:$W$1677</definedName>
    <definedName name="Z_52BC4B3D_FE41_477D_B5DC_37C115C0DE8A_.wvu.FilterData" localSheetId="0" hidden="1">Orders!$A$1:$W$1673</definedName>
    <definedName name="Z_52D12D65_3BAA_4013_9378_80441EFAE578_.wvu.FilterData" localSheetId="0" hidden="1">Orders!$A$1:$W$1685</definedName>
    <definedName name="Z_52DD0D38_BB4E_4645_A7CE_21F73C40B3BF_.wvu.FilterData" localSheetId="0" hidden="1">Orders!$A$1:$W$1677</definedName>
    <definedName name="Z_530EEE4E_067D_43A1_AE8D_55E9D9F3B457_.wvu.FilterData" localSheetId="0" hidden="1">Orders!$A$1:$W$1671</definedName>
    <definedName name="Z_53128EA5_5C56_4516_A253_E8FA40EA6A33_.wvu.FilterData" localSheetId="0" hidden="1">Orders!$A$1:$W$1671</definedName>
    <definedName name="Z_53804EB0_C686_427D_95BA_270451820F48_.wvu.FilterData" localSheetId="0" hidden="1">Orders!$A$1:$W$1671</definedName>
    <definedName name="Z_539D7CF6_A060_434D_8EE4_D77693812725_.wvu.FilterData" localSheetId="0" hidden="1">Orders!$A$1:$W$1673</definedName>
    <definedName name="Z_53B93633_8A06_4F8E_B720_724A6D74E48B_.wvu.FilterData" localSheetId="0" hidden="1">Orders!$A$1:$W$1671</definedName>
    <definedName name="Z_53FB6547_727F_421B_8374_868EFDF49B80_.wvu.FilterData" localSheetId="0" hidden="1">Orders!$A$1:$W$810</definedName>
    <definedName name="Z_5456ACF7_EAFC_47AA_9841_B40241B4270E_.wvu.FilterData" localSheetId="0" hidden="1">Orders!$A$1:$W$1671</definedName>
    <definedName name="Z_5480D516_21A6_4CB7_B769_3B18AA78714B_.wvu.FilterData" localSheetId="0" hidden="1">Orders!$A$1:$W$1671</definedName>
    <definedName name="Z_5487663A_312F_4C0F_B135_8B6849CA1393_.wvu.FilterData" localSheetId="0" hidden="1">Orders!$A$1:$W$1671</definedName>
    <definedName name="Z_54881F6A_E1AA_43AE_AF84_55A17D261D03_.wvu.FilterData" localSheetId="0" hidden="1">Orders!$A$1:$W$1671</definedName>
    <definedName name="Z_5493928B_24B4_452A_A8BA_210A27864575_.wvu.FilterData" localSheetId="0" hidden="1">Orders!$A$1:$W$1675</definedName>
    <definedName name="Z_55110060_455B_4554_BE7E_4CC2888DD8F6_.wvu.FilterData" localSheetId="0" hidden="1">Orders!$A$1:$W$1671</definedName>
    <definedName name="Z_5517C7E8_B06D_4442_A503_6974954BD23F_.wvu.FilterData" localSheetId="0" hidden="1">Orders!$A$1:$W$1671</definedName>
    <definedName name="Z_55313AE3_0F9A_46ED_9235_5AC48F912004_.wvu.FilterData" localSheetId="0" hidden="1">Orders!$A$1:$W$1683</definedName>
    <definedName name="Z_55D633CD_9AF5_4248_B334_58F63678281D_.wvu.FilterData" localSheetId="0" hidden="1">Orders!$A$1:$W$810</definedName>
    <definedName name="Z_55D76E6C_61EC_4A80_B88D_686396948EBA_.wvu.FilterData" localSheetId="0" hidden="1">Orders!$A$1:$W$1680</definedName>
    <definedName name="Z_55D7F98F_90FC_40D2_9BB7_A7B0C64E5D8A_.wvu.FilterData" localSheetId="0" hidden="1">Orders!$A$1:$W$1671</definedName>
    <definedName name="Z_5671565D_B22C_4219_8CB3_640449782786_.wvu.FilterData" localSheetId="0" hidden="1">Orders!$A$1:$W$1552</definedName>
    <definedName name="Z_56C71441_BB22_4530_9FD5_0CE6AC48F109_.wvu.FilterData" localSheetId="0" hidden="1">Orders!$A$1:$W$1671</definedName>
    <definedName name="Z_56D6CB05_58E2_49E0_91C7_AD3C868AB0E9_.wvu.FilterData" localSheetId="0" hidden="1">Orders!$A$1:$W$1671</definedName>
    <definedName name="Z_56E9E18D_54E0_4D00_A440_FEBD89E70A1C_.wvu.FilterData" localSheetId="0" hidden="1">Orders!$A$1:$W$1671</definedName>
    <definedName name="Z_572725AD_4E7D_41A9_A1D0_0F906B74D4E1_.wvu.FilterData" localSheetId="0" hidden="1">Orders!$A$1:$W$35</definedName>
    <definedName name="Z_5735AF44_8107_4A37_BAE5_4FFE85C90261_.wvu.FilterData" localSheetId="0" hidden="1">Orders!$A$1:$W$1671</definedName>
    <definedName name="Z_573E2AC9_1C5B_4D93_B005_6FA28249BF0A_.wvu.FilterData" localSheetId="0" hidden="1">Orders!$A$1:$W$1671</definedName>
    <definedName name="Z_57731EA5_2382_4CD2_83CD_B029BFF08326_.wvu.FilterData" localSheetId="0" hidden="1">Orders!$A$1:$W$1687</definedName>
    <definedName name="Z_57874CE3_8404_4AD1_A72D_3A7CD5548498_.wvu.FilterData" localSheetId="0" hidden="1">Orders!$A$1:$W$1671</definedName>
    <definedName name="Z_57B4EAF3_1841_4E2E_8957_CCEE82C1DFA0_.wvu.FilterData" localSheetId="0" hidden="1">Orders!$A$1:$W$1552</definedName>
    <definedName name="Z_57CE7F31_A909_45B4_81F4_01ED3ED11D38_.wvu.FilterData" localSheetId="0" hidden="1">Orders!$A$1:$W$1675</definedName>
    <definedName name="Z_57D97302_CA45_4881_8D62_C65892AAFD3B_.wvu.FilterData" localSheetId="0" hidden="1">Orders!$A$1:$W$1671</definedName>
    <definedName name="Z_57DE1E81_FF2B_4703_8503_0A8DC4CA5C78_.wvu.FilterData" localSheetId="0" hidden="1">Orders!$A$1:$W$1671</definedName>
    <definedName name="Z_580BDA6C_6340_4DF9_91E0_244E980C008C_.wvu.FilterData" localSheetId="0" hidden="1">Orders!$A$1:$W$1671</definedName>
    <definedName name="Z_587074F2_E715_4189_9C89_AAD82E4440E2_.wvu.FilterData" localSheetId="0" hidden="1">Orders!$A$1:$W$1671</definedName>
    <definedName name="Z_58888EB3_4E72_4F73_B760_F78E3ADD6396_.wvu.FilterData" localSheetId="0" hidden="1">Orders!$A$1:$W$1671</definedName>
    <definedName name="Z_589CC18B_772B_4B94_AF63_85B974A42651_.wvu.FilterData" localSheetId="0" hidden="1">Orders!$A$1:$W$1671</definedName>
    <definedName name="Z_58FA24BF_C32D_4DFC_B0CE_E57A5B1122E8_.wvu.FilterData" localSheetId="0" hidden="1">Orders!$A$1:$W$1671</definedName>
    <definedName name="Z_5907110A_CE30_4CA9_B259_1567EF8D63AA_.wvu.FilterData" localSheetId="0" hidden="1">Orders!$A$1:$W$1671</definedName>
    <definedName name="Z_59404188_C0F0_4A5D_90FF_B763918533AF_.wvu.FilterData" localSheetId="0" hidden="1">Orders!$A$1:$W$1671</definedName>
    <definedName name="Z_5970C80D_3D74_4FAA_B198_0089B1AC6546_.wvu.FilterData" localSheetId="0" hidden="1">Orders!$A$1:$W$1671</definedName>
    <definedName name="Z_597CE6E1_9C87_48DC_8703_F82763B25F5B_.wvu.FilterData" localSheetId="0" hidden="1">Orders!$A$1:$W$1671</definedName>
    <definedName name="Z_598C2725_0A1B_4C43_8B73_9B5D94AF8A6F_.wvu.FilterData" localSheetId="0" hidden="1">Orders!$A$1:$W$810</definedName>
    <definedName name="Z_59D1C4ED_54C4_4A23_A8AE_8801FCA4077F_.wvu.FilterData" localSheetId="0" hidden="1">Orders!$A$1:$W$1671</definedName>
    <definedName name="Z_59D83BC5_2840_4F62_A14D_0C10F8894AAE_.wvu.FilterData" localSheetId="0" hidden="1">Orders!$A$1:$W$1671</definedName>
    <definedName name="Z_59F13955_74C6_426C_93E1_DF7A112D60FC_.wvu.FilterData" localSheetId="0" hidden="1">Orders!$A$1:$W$810</definedName>
    <definedName name="Z_5A212CC0_36C8_41A8_A120_82BA0A7CF351_.wvu.FilterData" localSheetId="0" hidden="1">Orders!$A$1:$W$810</definedName>
    <definedName name="Z_5ADECD94_3C1A_44C0_984C_64F873FD6696_.wvu.FilterData" localSheetId="0" hidden="1">Orders!$A$1:$W$1673</definedName>
    <definedName name="Z_5B00C9B1_6FC2_4836_AE88_9911FDACEBA6_.wvu.FilterData" localSheetId="0" hidden="1">Orders!$A$1:$W$1684</definedName>
    <definedName name="Z_5B17AADD_054E_49A6_A53D_FB1A1ACE22A3_.wvu.FilterData" localSheetId="0" hidden="1">Orders!$A$1:$W$1671</definedName>
    <definedName name="Z_5B201BBB_9E6F_42B3_AA41_CF8BCE3FEB6E_.wvu.FilterData" localSheetId="0" hidden="1">Orders!$A$1:$W$1671</definedName>
    <definedName name="Z_5B24393A_1C01_4354_A947_6A8BA46C89D5_.wvu.FilterData" localSheetId="0" hidden="1">Orders!$A$1:$W$810</definedName>
    <definedName name="Z_5B2E5D5C_03BE_47FD_A221_C1038DBC26D0_.wvu.FilterData" localSheetId="0" hidden="1">Orders!$A$1:$W$1671</definedName>
    <definedName name="Z_5B53E40A_4517_48ED_84AB_77F94F976904_.wvu.FilterData" localSheetId="0" hidden="1">Orders!$A$1:$W$1677</definedName>
    <definedName name="Z_5B80FDDC_44EB_47D3_A529_478C3E00E417_.wvu.FilterData" localSheetId="0" hidden="1">Orders!$A$1:$W$53</definedName>
    <definedName name="Z_5B9D5695_E2A9_4DA5_BE31_3E8594550633_.wvu.FilterData" localSheetId="0" hidden="1">Orders!$A$1:$W$1687</definedName>
    <definedName name="Z_5BC89D94_B57D_4563_90EE_E04809C404AB_.wvu.FilterData" localSheetId="0" hidden="1">Orders!$A$1:$W$1671</definedName>
    <definedName name="Z_5BCDD681_EE2C_4E11_A94E_D6BD1D7A2422_.wvu.FilterData" localSheetId="0" hidden="1">Orders!$A$1:$W$1671</definedName>
    <definedName name="Z_5C7D2494_5EF7_4C47_9A74_53CDACA4A250_.wvu.FilterData" localSheetId="0" hidden="1">Orders!$A$1:$W$1671</definedName>
    <definedName name="Z_5C82A098_CF24_4EC7_8E8B_45E8FF5C4F75_.wvu.FilterData" localSheetId="0" hidden="1">Orders!$A$1:$W$1671</definedName>
    <definedName name="Z_5C82A0A1_6E70_4D35_B7BF_09B3489A84BE_.wvu.FilterData" localSheetId="0" hidden="1">Orders!$A$1:$W$810</definedName>
    <definedName name="Z_5C84363C_84B0_477F_A71F_2195E60D7ABB_.wvu.FilterData" localSheetId="0" hidden="1">Orders!$A$1:$W$1671</definedName>
    <definedName name="Z_5C8DB805_0E78_49D6_BBEC_1BCCE9ACE449_.wvu.FilterData" localSheetId="0" hidden="1">Orders!$A$1:$W$1671</definedName>
    <definedName name="Z_5C9460C6_143B_4DDD_9EAC_C0B6890E1EB9_.wvu.FilterData" localSheetId="0" hidden="1">Orders!$A$1:$W$1683</definedName>
    <definedName name="Z_5CA3CB80_3C91_47AC_A148_779DA19AA7F8_.wvu.FilterData" localSheetId="0" hidden="1">Orders!$A$1:$W$1671</definedName>
    <definedName name="Z_5CAD72CF_B1F5_4048_8A59_8E85E90571E1_.wvu.FilterData" localSheetId="0" hidden="1">Orders!$A$1:$W$35</definedName>
    <definedName name="Z_5CB000C1_E9DA_477D_8250_AF908C83A1B8_.wvu.FilterData" localSheetId="0" hidden="1">Orders!$A$1:$W$1671</definedName>
    <definedName name="Z_5CD4E4BD_C7C5_4BF9_98E2_10FE0082E9C6_.wvu.FilterData" localSheetId="0" hidden="1">Orders!$A$1:$W$1671</definedName>
    <definedName name="Z_5CDB0026_CE74_41DA_8037_D22501580ADE_.wvu.FilterData" localSheetId="0" hidden="1">Orders!$A$1:$W$1685</definedName>
    <definedName name="Z_5CE64462_ACD1_44B7_A439_A8CFA726A29A_.wvu.FilterData" localSheetId="0" hidden="1">Orders!$A$1:$W$1679</definedName>
    <definedName name="Z_5CED9E75_2C40_4883_B390_9B5BED9B9081_.wvu.FilterData" localSheetId="0" hidden="1">Orders!$A$1:$W$1687</definedName>
    <definedName name="Z_5CEED016_BA2D_472C_B6B5_25C30545842E_.wvu.FilterData" localSheetId="0" hidden="1">Orders!$A$1:$W$1677</definedName>
    <definedName name="Z_5D775B5A_EC24_4F8D_BBFC_BFE1A9A96B2B_.wvu.FilterData" localSheetId="0" hidden="1">Orders!$A$1:$W$1671</definedName>
    <definedName name="Z_5DC68DBD_4015_480B_AE15_65BB23B24D69_.wvu.FilterData" localSheetId="0" hidden="1">Orders!$A$1:$W$1671</definedName>
    <definedName name="Z_5E2D43BC_1C72_4875_8F35_41FCB11C603B_.wvu.FilterData" localSheetId="0" hidden="1">Orders!$A$1:$W$1671</definedName>
    <definedName name="Z_5E30E03B_3C24_4116_8304_F4BE29A27EB9_.wvu.FilterData" localSheetId="0" hidden="1">Orders!$A$1:$W$1141</definedName>
    <definedName name="Z_5E464EEC_706B_41DE_A440_3C6E15B6F7BE_.wvu.FilterData" localSheetId="0" hidden="1">Orders!$A$1:$W$1671</definedName>
    <definedName name="Z_5E4949EA_3D83_4CE1_8401_B072C31BBCC9_.wvu.FilterData" localSheetId="0" hidden="1">Orders!$A$1:$W$1691</definedName>
    <definedName name="Z_5E4E492E_ECB0_492E_92C4_FE5678B168B7_.wvu.FilterData" localSheetId="0" hidden="1">Orders!$A$1:$W$1685</definedName>
    <definedName name="Z_5E78CE3A_7250_487C_9C47_6659C041F496_.wvu.FilterData" localSheetId="0" hidden="1">Orders!$A$1:$W$1671</definedName>
    <definedName name="Z_5E7C5306_9876_433E_9425_5FB6F991C027_.wvu.FilterData" localSheetId="0" hidden="1">Orders!$A$1:$W$1683</definedName>
    <definedName name="Z_5E81D279_C94D_4195_AE1F_8FF657D2F466_.wvu.FilterData" localSheetId="0" hidden="1">Orders!$A$1:$W$1671</definedName>
    <definedName name="Z_5E897594_6509_4717_B297_D44C0BC2DC1F_.wvu.FilterData" localSheetId="0" hidden="1">Orders!$A$1:$W$1687</definedName>
    <definedName name="Z_5E99B0B1_2924_466A_9082_8BAE59011855_.wvu.FilterData" localSheetId="0" hidden="1">Orders!$A$1:$W$1671</definedName>
    <definedName name="Z_5EF3080A_C1A1_4277_A91F_CA86D9D4EBA7_.wvu.FilterData" localSheetId="0" hidden="1">Orders!$A$1:$W$1671</definedName>
    <definedName name="Z_5F5A39C1_3F31_4FFC_ABB2_4BADFB3CAA03_.wvu.FilterData" localSheetId="0" hidden="1">Orders!$A$1:$W$1673</definedName>
    <definedName name="Z_5F77C464_2AD4_44EA_A8F3_FA973A331385_.wvu.FilterData" localSheetId="0" hidden="1">Orders!$A$1:$W$1671</definedName>
    <definedName name="Z_5F81B15A_8F13_47E4_99EB_AA2403DC990A_.wvu.FilterData" localSheetId="0" hidden="1">Orders!$A$1:$W$1685</definedName>
    <definedName name="Z_5FA0CF56_58F4_4654_8E26_A42711144382_.wvu.FilterData" localSheetId="0" hidden="1">Orders!$A$1:$W$1671</definedName>
    <definedName name="Z_600DA499_4E69_4893_AE12_5B0D1BC91F55_.wvu.FilterData" localSheetId="0" hidden="1">Orders!$A$1:$W$1671</definedName>
    <definedName name="Z_603FCEA5_722B_4BBB_A524_92D4F8266DFC_.wvu.FilterData" localSheetId="0" hidden="1">Orders!$A$1:$W$1675</definedName>
    <definedName name="Z_6053FFE3_45A9_45AA_993F_2C50816DF6C8_.wvu.FilterData" localSheetId="0" hidden="1">Orders!$A$1:$W$810</definedName>
    <definedName name="Z_6093DAD8_6BB8_4CAE_926F_702C4311C805_.wvu.FilterData" localSheetId="0" hidden="1">Orders!$A$1:$W$810</definedName>
    <definedName name="Z_60960D04_A2F7_4F30_8645_78812D167F45_.wvu.FilterData" localSheetId="0" hidden="1">Orders!$A$1:$W$1671</definedName>
    <definedName name="Z_60ACA20E_7906_45BA_87B4_CFE6704352FB_.wvu.FilterData" localSheetId="0" hidden="1">Orders!$A$1:$W$810</definedName>
    <definedName name="Z_60C17485_06E9_491F_A6B2_0477599FE089_.wvu.FilterData" localSheetId="0" hidden="1">Orders!$A$1:$W$1671</definedName>
    <definedName name="Z_60DB3D64_74BE_4C49_874D_A91DF37C28AC_.wvu.FilterData" localSheetId="0" hidden="1">Orders!$A$1:$W$1677</definedName>
    <definedName name="Z_61088CB6_7D33_4FC8_A1B2_DDE3C056826E_.wvu.FilterData" localSheetId="0" hidden="1">Orders!$A$1:$W$810</definedName>
    <definedName name="Z_6110FA58_DC76_412B_B553_A23E84BCC8AB_.wvu.FilterData" localSheetId="0" hidden="1">Orders!$A$1:$W$53</definedName>
    <definedName name="Z_615CFF19_6387_45DB_A247_58E1C7B8A060_.wvu.FilterData" localSheetId="0" hidden="1">Orders!$A$1:$W$1671</definedName>
    <definedName name="Z_616999CD_4A7B_4F81_8EFB_CBA4537E1A0F_.wvu.FilterData" localSheetId="0" hidden="1">Orders!$A$1:$W$810</definedName>
    <definedName name="Z_61708B80_79DA_4ED9_A1BC_E445C3396F0C_.wvu.FilterData" localSheetId="0" hidden="1">Orders!$A$1:$W$1552</definedName>
    <definedName name="Z_61ABFBA8_9E16_47FF_8EB7_A99B2C55FE28_.wvu.FilterData" localSheetId="0" hidden="1">Orders!$A$1:$W$1671</definedName>
    <definedName name="Z_61C4609B_32D9_4154_B541_6F9F02389611_.wvu.FilterData" localSheetId="0" hidden="1">Orders!$A$1:$W$35</definedName>
    <definedName name="Z_623F93FE_345B_42FA_9ECD_7550B4F6FB3F_.wvu.FilterData" localSheetId="0" hidden="1">Orders!$A$1:$W$1671</definedName>
    <definedName name="Z_624480CB_3660_4268_880E_855D8FD14120_.wvu.FilterData" localSheetId="0" hidden="1">Orders!$A$1:$W$1686</definedName>
    <definedName name="Z_625B5AC0_AE7C_43C3_B3E8_618072A603FA_.wvu.FilterData" localSheetId="0" hidden="1">Orders!$A$1:$W$1673</definedName>
    <definedName name="Z_62764F65_6C96_4B63_B366_8FC108B49692_.wvu.FilterData" localSheetId="0" hidden="1">Orders!$A$1:$W$1678</definedName>
    <definedName name="Z_627A9052_4151_4A5D_BE66_E90BD59AF9CA_.wvu.FilterData" localSheetId="0" hidden="1">Orders!$A$1:$W$1671</definedName>
    <definedName name="Z_62D05B80_9FCA_4E65_B9B4_927C193A0957_.wvu.FilterData" localSheetId="0" hidden="1">Orders!$A$1:$W$1683</definedName>
    <definedName name="Z_62D2CD46_EC22_4E00_BE32_62A56047BC10_.wvu.FilterData" localSheetId="0" hidden="1">Orders!$A$1:$W$1685</definedName>
    <definedName name="Z_62E3E162_DF35_4CC0_BDA7_E404840F8B5B_.wvu.FilterData" localSheetId="0" hidden="1">Orders!$A$1:$W$1693</definedName>
    <definedName name="Z_631F045C_A61C_4655_A968_4ACB6668303F_.wvu.FilterData" localSheetId="0" hidden="1">Orders!$A$1:$W$1686</definedName>
    <definedName name="Z_63339B38_FDC0_467F_BAEC_BBC9EA8C9129_.wvu.FilterData" localSheetId="0" hidden="1">Orders!$A$1:$W$1685</definedName>
    <definedName name="Z_633C6E4B_80A4_4207_9C25_0109B477FC5C_.wvu.FilterData" localSheetId="0" hidden="1">Orders!$A$1:$W$810</definedName>
    <definedName name="Z_639A819F_C082_43EA_9634_CBA94D1D090F_.wvu.FilterData" localSheetId="0" hidden="1">Orders!$A$1:$W$1671</definedName>
    <definedName name="Z_63B60F87_B7FF_4361_AFDC_F628B46930BA_.wvu.FilterData" localSheetId="0" hidden="1">Orders!$A$1:$W$1671</definedName>
    <definedName name="Z_63E313A8_21C7_49FD_98C5_816ACA53113A_.wvu.FilterData" localSheetId="0" hidden="1">Orders!$A$1:$W$1673</definedName>
    <definedName name="Z_63E4B9BA_FC76_442F_B110_F368A8581212_.wvu.FilterData" localSheetId="0" hidden="1">Orders!$A$1:$W$1671</definedName>
    <definedName name="Z_642181AD_3082_4D02_958E_B7299F0F0268_.wvu.FilterData" localSheetId="0" hidden="1">Orders!$A$1:$W$1671</definedName>
    <definedName name="Z_643CEB3F_CD6C_4EBB_84B3_1D2380F774FF_.wvu.FilterData" localSheetId="0" hidden="1">Orders!$A$1:$W$810</definedName>
    <definedName name="Z_6464B280_1E6D_4E8D_927C_133619CEB2A0_.wvu.FilterData" localSheetId="0" hidden="1">Orders!$A$1:$W$1671</definedName>
    <definedName name="Z_647EEB10_4CD8_4FCC_9E46_79535AF388C2_.wvu.FilterData" localSheetId="0" hidden="1">Orders!$A$1:$W$1671</definedName>
    <definedName name="Z_64A2EACA_C459_48DB_B421_BBFE0A7382BE_.wvu.FilterData" localSheetId="0" hidden="1">Orders!$A$1:$W$1671</definedName>
    <definedName name="Z_64ABB640_07D6_4EB1_A02B_63F68CDEB245_.wvu.FilterData" localSheetId="0" hidden="1">Orders!$A$1:$W$810</definedName>
    <definedName name="Z_64C25813_EC3E_462F_B776_46D5D0C475EB_.wvu.FilterData" localSheetId="0" hidden="1">Orders!$A$1:$W$1671</definedName>
    <definedName name="Z_64F2DB5E_120D_4365_BA18_138EEFD67287_.wvu.FilterData" localSheetId="0" hidden="1">Orders!$A$1:$W$1671</definedName>
    <definedName name="Z_64F6261D_BE51_4561_B406_DCE3114733A6_.wvu.FilterData" localSheetId="0" hidden="1">Orders!$A$1:$W$1671</definedName>
    <definedName name="Z_6513DE51_119D_470F_BA04_8FADFCE0A4C4_.wvu.FilterData" localSheetId="0" hidden="1">Orders!$A$1:$W$1671</definedName>
    <definedName name="Z_651C0A92_491C_4E38_8574_3BA7669686EC_.wvu.FilterData" localSheetId="0" hidden="1">Orders!$A$1:$W$1689</definedName>
    <definedName name="Z_65DFAC4B_B9EC_4D97_8EFA_3E1F66F2F703_.wvu.FilterData" localSheetId="0" hidden="1">Orders!$A$1:$W$810</definedName>
    <definedName name="Z_65F8C3B6_C9FB_4118_BA38_4D5FADACA3DA_.wvu.FilterData" localSheetId="0" hidden="1">Orders!$A$1:$W$1675</definedName>
    <definedName name="Z_661012C6_FCB5_4BA4_8794_01E5DDAD4572_.wvu.FilterData" localSheetId="0" hidden="1">Orders!$A$1:$W$810</definedName>
    <definedName name="Z_666CBA6C_1DAB_47FE_A3F1_768F6302D7B9_.wvu.FilterData" localSheetId="0" hidden="1">Orders!$A$1:$W$1671</definedName>
    <definedName name="Z_666ECE3A_8E16_419A_8EC1_560865E3E0C2_.wvu.FilterData" localSheetId="0" hidden="1">Orders!$A$1:$W$810</definedName>
    <definedName name="Z_66B0511B_29AB_4846_80C2_79CC232B1F3A_.wvu.FilterData" localSheetId="0" hidden="1">Orders!$A$1:$W$1552</definedName>
    <definedName name="Z_66E42833_66A3_4E15_A721_1F229F4F0445_.wvu.FilterData" localSheetId="0" hidden="1">Orders!$A$1:$W$1671</definedName>
    <definedName name="Z_6720C90C_A2CC_4A69_8599_5C4D2DBB208A_.wvu.FilterData" localSheetId="0" hidden="1">Orders!$A$1:$W$1552</definedName>
    <definedName name="Z_674C6E4A_1846_4176_90AA_647BCAC7125B_.wvu.FilterData" localSheetId="0" hidden="1">Orders!$A$1:$W$1671</definedName>
    <definedName name="Z_6755FBFA_CF48_4987_BC85_AC9B79BD83DD_.wvu.FilterData" localSheetId="0" hidden="1">Orders!$A$1:$W$1683</definedName>
    <definedName name="Z_677CD62E_6ADE_4F63_B246_8C63C629C75A_.wvu.FilterData" localSheetId="0" hidden="1">Orders!$A$1:$W$1671</definedName>
    <definedName name="Z_67A8B027_D28F_48B7_B124_0BC544E5A719_.wvu.FilterData" localSheetId="0" hidden="1">Orders!$A$1:$W$1671</definedName>
    <definedName name="Z_67C72DB4_71DE_4E7F_BAD1_E3C9E566455A_.wvu.FilterData" localSheetId="0" hidden="1">Orders!$A$1:$W$1686</definedName>
    <definedName name="Z_684C0885_9D1A_473C_A67C_3DC6B5452A16_.wvu.FilterData" localSheetId="0" hidden="1">Orders!$A$1:$W$1671</definedName>
    <definedName name="Z_685374B6_EE01_4CF9_8791_5E2E07FA99EA_.wvu.FilterData" localSheetId="0" hidden="1">Orders!$A$1:$W$1685</definedName>
    <definedName name="Z_6859EF2D_8632_4374_BEC4_D30E1CA3BFCD_.wvu.FilterData" localSheetId="0" hidden="1">Orders!$A$1:$W$1680</definedName>
    <definedName name="Z_6898DA9D_AF0E_4D84_9464_61086F9DA01C_.wvu.FilterData" localSheetId="0" hidden="1">Orders!$A$1:$W$1674</definedName>
    <definedName name="Z_6899F79B_DAB4_4927_834A_7CE89C1B0C54_.wvu.FilterData" localSheetId="0" hidden="1">Orders!$A$1:$W$1671</definedName>
    <definedName name="Z_68A35A88_BAF8_4D1D_9ECC_EEAD9330950D_.wvu.FilterData" localSheetId="0" hidden="1">Orders!$A$1:$W$1687</definedName>
    <definedName name="Z_68A420DC_C132_404E_AEA2_184B708A50E9_.wvu.FilterData" localSheetId="0" hidden="1">Orders!$A$1:$W$1671</definedName>
    <definedName name="Z_69037246_D062_4F04_837B_00D5F14E59FB_.wvu.FilterData" localSheetId="0" hidden="1">Orders!$A$1:$W$1685</definedName>
    <definedName name="Z_6924618E_1122_4FAB_BD77_13AA017C0993_.wvu.FilterData" localSheetId="0" hidden="1">Orders!$A$1:$W$810</definedName>
    <definedName name="Z_6935A8B6_2186_42CC_96B7_12927DC66A37_.wvu.FilterData" localSheetId="0" hidden="1">Orders!$A$1:$W$1679</definedName>
    <definedName name="Z_6996B004_C51C_400E_8DFA_F6BBF5843BEE_.wvu.FilterData" localSheetId="0" hidden="1">Orders!$A$1:$W$1683</definedName>
    <definedName name="Z_699D3DA2_08E8_4B18_88B1_37DB9D083E77_.wvu.FilterData" localSheetId="0" hidden="1">Orders!$A$1:$W$810</definedName>
    <definedName name="Z_6A5775FB_9B49_4649_8260_D80FDEC8469B_.wvu.FilterData" localSheetId="0" hidden="1">Orders!$A$1:$W$1671</definedName>
    <definedName name="Z_6A5E1CC4_4792_45E4_BBF3_5850B621EDAC_.wvu.FilterData" localSheetId="0" hidden="1">Orders!$A$1:$W$1675</definedName>
    <definedName name="Z_6A682175_511B_4625_83A6_DED1CC429EA9_.wvu.FilterData" localSheetId="0" hidden="1">Orders!$A$1:$W$1685</definedName>
    <definedName name="Z_6A94B71A_9C67_46EA_8157_D77C35E4AEE4_.wvu.FilterData" localSheetId="0" hidden="1">Orders!$A$1:$W$810</definedName>
    <definedName name="Z_6AC9171D_E2E1_4D79_92C3_99F2FDFF9573_.wvu.FilterData" localSheetId="0" hidden="1">Orders!$A$1:$W$1671</definedName>
    <definedName name="Z_6AF1233D_9541_4E33_B0E4_EC8560CE57FF_.wvu.FilterData" localSheetId="0" hidden="1">Orders!$A$1:$W$1671</definedName>
    <definedName name="Z_6B071FB1_91FF_4451_B664_F6F133857E9D_.wvu.FilterData" localSheetId="0" hidden="1">Orders!$A$1:$W$1671</definedName>
    <definedName name="Z_6B14F7EE_E6B6_40F2_B373_EF556179415B_.wvu.FilterData" localSheetId="0" hidden="1">Orders!$A$1:$W$35</definedName>
    <definedName name="Z_6B7AF413_F075_46FA_81F3_E38F02E8796D_.wvu.FilterData" localSheetId="0" hidden="1">Orders!$A$1:$W$810</definedName>
    <definedName name="Z_6B97AAFA_FED4_4B5E_9B79_E3F794D1EDBF_.wvu.FilterData" localSheetId="0" hidden="1">Orders!$A$1:$W$1671</definedName>
    <definedName name="Z_6BE42FE9_B75E_485D_912E_7A4065B42964_.wvu.FilterData" localSheetId="0" hidden="1">Orders!$A$1:$W$1671</definedName>
    <definedName name="Z_6BEECAFF_3878_4489_8491_E16C24A6F530_.wvu.FilterData" localSheetId="0" hidden="1">Orders!$A$1:$W$1671</definedName>
    <definedName name="Z_6BFF6879_2F24_4A24_BF60_C85502B70441_.wvu.FilterData" localSheetId="0" hidden="1">Orders!$A$1:$W$1683</definedName>
    <definedName name="Z_6BFFEF81_C798_4262_AA5E_71DCB9180D1B_.wvu.FilterData" localSheetId="0" hidden="1">Orders!$A$1:$W$1671</definedName>
    <definedName name="Z_6C20CB72_7A16_44F6_B5F2_FE3F0D65623D_.wvu.FilterData" localSheetId="0" hidden="1">Orders!$A$1:$W$1683</definedName>
    <definedName name="Z_6C2927D2_50B6_4086_80B7_29D6DCECA5BD_.wvu.FilterData" localSheetId="0" hidden="1">Orders!$A$1:$W$810</definedName>
    <definedName name="Z_6C46B4D1_093A_468E_B19A_D864E71954C4_.wvu.FilterData" localSheetId="0" hidden="1">Orders!$A$1:$W$1671</definedName>
    <definedName name="Z_6C8A2640_2186_4018_B301_82FAD2D5DC1F_.wvu.FilterData" localSheetId="0" hidden="1">Orders!$A$1:$W$1671</definedName>
    <definedName name="Z_6CAC33C0_9388_4456_AB54_B122B525AEF3_.wvu.FilterData" localSheetId="0" hidden="1">Orders!$A$1:$W$1675</definedName>
    <definedName name="Z_6CC93704_DB44_4F02_A6B8_659AF1C90B57_.wvu.FilterData" localSheetId="0" hidden="1">Orders!$A$1:$W$1671</definedName>
    <definedName name="Z_6D1DE6FA_9D4D_4E7D_8611_990727E9DCF4_.wvu.FilterData" localSheetId="0" hidden="1">Orders!$A$1:$W$810</definedName>
    <definedName name="Z_6D2D9F7A_F851_4F6E_806D_FA7A65166E2F_.wvu.FilterData" localSheetId="0" hidden="1">Orders!$A$1:$AA$1685</definedName>
    <definedName name="Z_6D3DA5B4_C4A4_4AC5_A82D_991391A837B1_.wvu.FilterData" localSheetId="0" hidden="1">Orders!$A$1:$W$1685</definedName>
    <definedName name="Z_6D7110FB_2FED_4242_9090_6426402C98EC_.wvu.FilterData" localSheetId="0" hidden="1">Orders!$A$1:$W$1671</definedName>
    <definedName name="Z_6DDC189C_3E74_4601_85EB_24F2BCC78C24_.wvu.FilterData" localSheetId="0" hidden="1">Orders!$A$1:$W$1552</definedName>
    <definedName name="Z_6DF280B9_2A19_4388_B463_C1D5E9720F9C_.wvu.FilterData" localSheetId="0" hidden="1">Orders!$A$1:$W$1671</definedName>
    <definedName name="Z_6DFE3ADE_A21C_4382_BDFF_52068CFB753F_.wvu.FilterData" localSheetId="0" hidden="1">Orders!$A$1:$W$810</definedName>
    <definedName name="Z_6E2334D9_EF20_4291_AC8D_224E24587EA1_.wvu.FilterData" localSheetId="0" hidden="1">Orders!$A$1:$W$1671</definedName>
    <definedName name="Z_6E3E5137_1A7E_49EE_BDD7_228A827EB01B_.wvu.FilterData" localSheetId="0" hidden="1">Orders!$A$1:$W$1552</definedName>
    <definedName name="Z_6E63AD4D_ED37_4A44_A901_16F7F46F9DF0_.wvu.FilterData" localSheetId="0" hidden="1">Orders!$A$1:$W$1683</definedName>
    <definedName name="Z_6E7E4869_9398_4B54_8BB1_5AAD3596D7FA_.wvu.FilterData" localSheetId="0" hidden="1">Orders!$A$1:$W$1683</definedName>
    <definedName name="Z_6E811596_B1E0_489B_8E4B_CD91475D85AA_.wvu.FilterData" localSheetId="0" hidden="1">Orders!$A$1:$W$1671</definedName>
    <definedName name="Z_6E82564E_8739_4752_A584_8BB612AB4232_.wvu.FilterData" localSheetId="0" hidden="1">Orders!$A$1:$W$1671</definedName>
    <definedName name="Z_6E8AB683_C74C_4FBA_A522_D11BE1447555_.wvu.FilterData" localSheetId="0" hidden="1">Orders!$A$1:$W$1141</definedName>
    <definedName name="Z_6EA87C44_E11D_4167_9A19_2562AAA4FCF1_.wvu.FilterData" localSheetId="0" hidden="1">Orders!$A$1:$W$1677</definedName>
    <definedName name="Z_6EE29C1A_6F15_4267_8DFB_4C9C1F539655_.wvu.FilterData" localSheetId="0" hidden="1">Orders!$A$1:$W$810</definedName>
    <definedName name="Z_6EFAB019_99F3_4177_80B6_98F976D90A6D_.wvu.FilterData" localSheetId="0" hidden="1">Orders!$A$1:$W$1671</definedName>
    <definedName name="Z_6F1CEBBB_82D5_4622_889A_9EA9CC41A56F_.wvu.FilterData" localSheetId="0" hidden="1">Orders!$A$1:$W$1674</definedName>
    <definedName name="Z_6F79AE7A_84D4_4371_AF43_5628A7D85CF7_.wvu.FilterData" localSheetId="0" hidden="1">Orders!$A$1:$W$1674</definedName>
    <definedName name="Z_6F9A1AC1_6A24_4CBB_B985_D833F20D3037_.wvu.FilterData" localSheetId="0" hidden="1">Orders!$A$1:$W$1677</definedName>
    <definedName name="Z_6FB35CC4_F11D_4B9F_9EED_96872C58FB9F_.wvu.FilterData" localSheetId="0" hidden="1">Orders!$A$1:$W$1424</definedName>
    <definedName name="Z_6FCB83F9_384A_483C_9C6C_D5255D0CF105_.wvu.FilterData" localSheetId="0" hidden="1">Orders!$A$1:$W$1674</definedName>
    <definedName name="Z_6FF57596_B439_49B0_A9A5_45A301089C0F_.wvu.FilterData" localSheetId="0" hidden="1">Orders!$A$1:$W$1671</definedName>
    <definedName name="Z_7054BE97_C820_48A8_A582_C3651D04ABDD_.wvu.FilterData" localSheetId="0" hidden="1">Orders!$A$1:$W$1141</definedName>
    <definedName name="Z_709C02B0_2309_4262_87D3_B1B115F9C378_.wvu.FilterData" localSheetId="0" hidden="1">Orders!$A$1:$W$35</definedName>
    <definedName name="Z_70DA4FE8_A27E_4FDC_ACEF_CC2B99407263_.wvu.FilterData" localSheetId="0" hidden="1">Orders!$A$1:$W$1671</definedName>
    <definedName name="Z_70E4FF50_3310_4DC7_93D8_BE8A67912ABF_.wvu.FilterData" localSheetId="0" hidden="1">Orders!$A$1:$W$1685</definedName>
    <definedName name="Z_70FC734D_6201_4C00_AF2C_4693B726E177_.wvu.FilterData" localSheetId="0" hidden="1">Orders!$A$1:$W$1682</definedName>
    <definedName name="Z_7120183D_D638_4689_9192_1D9C0562A5A4_.wvu.FilterData" localSheetId="0" hidden="1">Orders!$A$1:$W$1671</definedName>
    <definedName name="Z_712ADCFB_4495_454A_A86E_9D74297F61A8_.wvu.FilterData" localSheetId="0" hidden="1">Orders!$A$1:$W$1675</definedName>
    <definedName name="Z_714F7423_5E5A_4B76_9390_76A6E1001CC4_.wvu.FilterData" localSheetId="0" hidden="1">Orders!$A$1:$W$1671</definedName>
    <definedName name="Z_71584B3C_C82D_4C70_8FD9_52FC4D4D558D_.wvu.FilterData" localSheetId="0" hidden="1">Orders!$A$1:$W$1671</definedName>
    <definedName name="Z_7188FC01_DB7B_40A2_AA46_EBEFEFBDFA09_.wvu.FilterData" localSheetId="0" hidden="1">Orders!$A$1:$W$1671</definedName>
    <definedName name="Z_7194A6D0_A3BB_4BEC_80FF_D5A3FFBF62E1_.wvu.FilterData" localSheetId="0" hidden="1">Orders!$A$1:$W$810</definedName>
    <definedName name="Z_71CE1430_B16C_4950_A3E4_8B81E6D08C10_.wvu.FilterData" localSheetId="0" hidden="1">Orders!$A$1:$W$1671</definedName>
    <definedName name="Z_7200BEC5_9336_4E07_AC6F_61EB97A90001_.wvu.FilterData" localSheetId="0" hidden="1">Orders!$A$1:$W$1673</definedName>
    <definedName name="Z_722188E6_118E_4DC8_8790_A465706DF6B5_.wvu.FilterData" localSheetId="0" hidden="1">Orders!$A$1:$W$1675</definedName>
    <definedName name="Z_72393565_C07A_4156_9510_9800473D7136_.wvu.FilterData" localSheetId="0" hidden="1">Orders!$A$1:$W$1671</definedName>
    <definedName name="Z_725037DA_221A_49AF_A600_0EB26264A1E8_.wvu.FilterData" localSheetId="0" hidden="1">Orders!$A$1:$W$1552</definedName>
    <definedName name="Z_72DCC81C_7F29_4746_B291_9B23F7C37F36_.wvu.FilterData" localSheetId="0" hidden="1">Orders!$A$1:$W$1671</definedName>
    <definedName name="Z_72E6D7C4_6F5F_4B81_9C58_1E125DEB4632_.wvu.FilterData" localSheetId="0" hidden="1">Orders!$A$1:$W$1671</definedName>
    <definedName name="Z_73095813_83F7_42F2_B851_8340F0D2FF66_.wvu.FilterData" localSheetId="0" hidden="1">Orders!$A$1:$W$1686</definedName>
    <definedName name="Z_733B4B72_88E2_4968_B277_95C79B89F599_.wvu.FilterData" localSheetId="0" hidden="1">Orders!$A$1:$W$1671</definedName>
    <definedName name="Z_7352D81E_D294_41C7_AE8F_3C295B3C4B10_.wvu.FilterData" localSheetId="0" hidden="1">Orders!$A$1:$W$1671</definedName>
    <definedName name="Z_7356BC3F_81BC_4317_AA85_16768E8AEFE5_.wvu.FilterData" localSheetId="0" hidden="1">Orders!$A$1:$W$810</definedName>
    <definedName name="Z_7381D84C_8D7E_4802_9EBF_D30C3CEB079B_.wvu.FilterData" localSheetId="0" hidden="1">Orders!$A$1:$W$810</definedName>
    <definedName name="Z_7382B92B_F4B0_4B35_A297_A0A9E2EEE62C_.wvu.FilterData" localSheetId="0" hidden="1">Orders!$A$1:$W$810</definedName>
    <definedName name="Z_738DD456_81CC_4D24_B46C_47F32E610A64_.wvu.FilterData" localSheetId="0" hidden="1">Orders!$A$1:$W$1671</definedName>
    <definedName name="Z_73B3A622_621F_4A0B_9A94_EA712F65CCBE_.wvu.FilterData" localSheetId="0" hidden="1">Orders!$A$1:$W$1141</definedName>
    <definedName name="Z_73D2EA05_72F3_4227_B26A_F184D6B819B5_.wvu.FilterData" localSheetId="0" hidden="1">Orders!$A$1:$W$1671</definedName>
    <definedName name="Z_73D5EF52_0C0F_4A73_BEBC_B29F99B48AB4_.wvu.FilterData" localSheetId="0" hidden="1">Orders!$A$1:$W$1671</definedName>
    <definedName name="Z_73FA8B1B_71DF_4699_ABE4_253EFF637CA2_.wvu.FilterData" localSheetId="0" hidden="1">Orders!$A$1:$W$1552</definedName>
    <definedName name="Z_742CBE1E_6E45_48AA_90EA_81261D6E830F_.wvu.FilterData" localSheetId="0" hidden="1">Orders!$A$1:$W$1675</definedName>
    <definedName name="Z_74393105_4EDF_4A11_B03A_93290EC3C953_.wvu.FilterData" localSheetId="0" hidden="1">Orders!$A$1:$W$53</definedName>
    <definedName name="Z_7491C64F_77EB_4009_BDBC_1566B1ED35C5_.wvu.FilterData" localSheetId="0" hidden="1">Orders!$A$1:$W$810</definedName>
    <definedName name="Z_74951F1E_9BDC_41CD_B1CD_10A0984893AA_.wvu.FilterData" localSheetId="0" hidden="1">Orders!$A$1:$W$1671</definedName>
    <definedName name="Z_74D7F31C_C490_43CA_865B_6F8AF5663E58_.wvu.FilterData" localSheetId="0" hidden="1">Orders!$A$1:$W$1141</definedName>
    <definedName name="Z_75050365_D831_4AB9_81B7_0D01C89BE820_.wvu.FilterData" localSheetId="0" hidden="1">Orders!$A$1:$W$35</definedName>
    <definedName name="Z_752C086C_860C_44EC_ABE5_6EE714C67CB7_.wvu.FilterData" localSheetId="0" hidden="1">Orders!$A$1:$W$1671</definedName>
    <definedName name="Z_7531FD1C_7984_4B9E_92DC_15DB3EAE4569_.wvu.FilterData" localSheetId="0" hidden="1">Orders!$A$1:$W$1671</definedName>
    <definedName name="Z_75324EFC_A68B_4ACF_B1B6_45AD34DFAA3B_.wvu.FilterData" localSheetId="0" hidden="1">Orders!$A$1:$W$1671</definedName>
    <definedName name="Z_7551B4A2_B63C_4A76_A055_680E7EA7EFB0_.wvu.FilterData" localSheetId="0" hidden="1">Orders!$A$1:$W$1671</definedName>
    <definedName name="Z_756A5C6C_21B7_475C_A4C7_69BE3E64DA43_.wvu.FilterData" localSheetId="0" hidden="1">Orders!$A$1:$W$1671</definedName>
    <definedName name="Z_7577E8EF_4213_48E6_B07F_7D96CEA66D2B_.wvu.FilterData" localSheetId="0" hidden="1">Orders!$A$1:$W$1671</definedName>
    <definedName name="Z_757D62A6_9B0D_4936_B0BB_3D257A90EFA5_.wvu.FilterData" localSheetId="0" hidden="1">Orders!$A$1:$W$1687</definedName>
    <definedName name="Z_75F3875B_2C66_475F_AC67_FFE02B77A711_.wvu.FilterData" localSheetId="0" hidden="1">Orders!$A$1:$W$1671</definedName>
    <definedName name="Z_76434D06_C296_4EC5_A332_5108C59550D8_.wvu.FilterData" localSheetId="0" hidden="1">Orders!$A$1:$W$1671</definedName>
    <definedName name="Z_76847E4C_C64C_4B80_9158_7C134644BEBF_.wvu.FilterData" localSheetId="0" hidden="1">Orders!$A$1:$W$35</definedName>
    <definedName name="Z_768E6833_9E64_402D_B6DA_91E5A0DFC95C_.wvu.FilterData" localSheetId="0" hidden="1">Orders!$A$1:$W$35</definedName>
    <definedName name="Z_769A944C_B553_469D_AD6E_E787DA1EA0FC_.wvu.FilterData" localSheetId="0" hidden="1">Orders!$A$1:$W$35</definedName>
    <definedName name="Z_772D97E9_1991_462D_8335_7E18ADEDD7EA_.wvu.FilterData" localSheetId="0" hidden="1">Orders!$A$1:$W$1671</definedName>
    <definedName name="Z_77839F39_3466_4D45_BE36_D80A52644426_.wvu.FilterData" localSheetId="0" hidden="1">Orders!$A$1:$W$1671</definedName>
    <definedName name="Z_77D77267_5350_4E76_B2C8_CB54F714739F_.wvu.FilterData" localSheetId="0" hidden="1">Orders!$A$1:$W$1671</definedName>
    <definedName name="Z_77FCB7E4_AB99_44A6_9462_C08419A03A82_.wvu.FilterData" localSheetId="0" hidden="1">Orders!$A$1:$W$1671</definedName>
    <definedName name="Z_78545AAA_4571_4FD7_81CC_588674D47D8C_.wvu.FilterData" localSheetId="0" hidden="1">Orders!$A$1:$W$1671</definedName>
    <definedName name="Z_788F9CEA_E83D_466B_B2E3_21931B6B1795_.wvu.FilterData" localSheetId="0" hidden="1">Orders!$A$1:$W$1671</definedName>
    <definedName name="Z_789E624F_6424_4184_8FCD_50BEF3FD9FC8_.wvu.FilterData" localSheetId="0" hidden="1">Orders!$A$1:$W$1685</definedName>
    <definedName name="Z_78C07D16_3DC8_4AA5_AA52_2A4F0EB8F079_.wvu.FilterData" localSheetId="0" hidden="1">Orders!$A$1:$W$1671</definedName>
    <definedName name="Z_78E59174_9434_4C2A_9318_8FB290826E84_.wvu.FilterData" localSheetId="0" hidden="1">Orders!$A$1:$W$1673</definedName>
    <definedName name="Z_78F57AA9_1EB0_46EC_B25D_2D97CCE29FA4_.wvu.FilterData" localSheetId="0" hidden="1">Orders!$A$1:$W$1671</definedName>
    <definedName name="Z_7904BB7F_FA3B_46EC_9543_22DCF27359E8_.wvu.FilterData" localSheetId="0" hidden="1">Orders!$A$1:$W$1675</definedName>
    <definedName name="Z_794A4311_66EB_4BDB_88ED_2ED81DEAC1FB_.wvu.FilterData" localSheetId="0" hidden="1">Orders!$A$1:$W$1671</definedName>
    <definedName name="Z_79D88E59_8404_41F8_B319_C51C6BE80D75_.wvu.FilterData" localSheetId="0" hidden="1">Orders!$A$1:$W$1687</definedName>
    <definedName name="Z_79EC86F8_06F3_43D9_8E9E_406B131EBBCE_.wvu.FilterData" localSheetId="0" hidden="1">Orders!$A$1:$W$810</definedName>
    <definedName name="Z_7A1B550C_6614_46F6_A8F5_6B4558EB42B7_.wvu.FilterData" localSheetId="0" hidden="1">Orders!$A$1:$W$810</definedName>
    <definedName name="Z_7A1C46F7_0A13_406D_A8C3_9F0978C20593_.wvu.FilterData" localSheetId="0" hidden="1">Orders!$A$1:$W$1683</definedName>
    <definedName name="Z_7A2C3E9C_D5FE_4377_8BBF_327B89B4592E_.wvu.FilterData" localSheetId="0" hidden="1">Orders!$A$1:$W$1691</definedName>
    <definedName name="Z_7A7402E5_6CFA_4104_BEBE_ACD0BA55A788_.wvu.FilterData" localSheetId="0" hidden="1">Orders!$A$1:$W$1691</definedName>
    <definedName name="Z_7A961267_D4AF_4F3A_8C6C_757A02ACFAE2_.wvu.FilterData" localSheetId="0" hidden="1">Orders!$A$1:$W$1675</definedName>
    <definedName name="Z_7A99D071_9461_4A29_80D8_3BECF36DAAD5_.wvu.FilterData" localSheetId="0" hidden="1">Orders!$A$1:$W$1675</definedName>
    <definedName name="Z_7AD246DD_C559_453A_867F_B464B4956203_.wvu.FilterData" localSheetId="0" hidden="1">Orders!$A$1:$W$1673</definedName>
    <definedName name="Z_7AE83B64_C7BF_4A26_9259_D825019CC403_.wvu.FilterData" localSheetId="0" hidden="1">Orders!$A$1:$W$1685</definedName>
    <definedName name="Z_7B396BF4_B481_4FD3_9C2C_2B31276C6A14_.wvu.FilterData" localSheetId="0" hidden="1">Orders!$A$1:$W$1671</definedName>
    <definedName name="Z_7B3D95A7_0337_4208_8359_97B7A5068A63_.wvu.FilterData" localSheetId="0" hidden="1">Orders!$A$1:$W$35</definedName>
    <definedName name="Z_7B9EEC83_FA13_4188_BB98_85A3ED18317F_.wvu.FilterData" localSheetId="0" hidden="1">Orders!$A$1:$W$1671</definedName>
    <definedName name="Z_7BDDBE26_082D_43BA_9420_69818D144B56_.wvu.FilterData" localSheetId="0" hidden="1">Orders!$A$1:$W$1683</definedName>
    <definedName name="Z_7C00E115_8808_42A3_A7CC_A29A6182A28D_.wvu.FilterData" localSheetId="0" hidden="1">Orders!$A$1:$W$35</definedName>
    <definedName name="Z_7C1F5767_9C01_432D_BBCD_1C2BE6B41E24_.wvu.FilterData" localSheetId="0" hidden="1">Orders!$A$1:$W$1671</definedName>
    <definedName name="Z_7C27A1A2_E47E_4412_93FD_BAAF8B62040A_.wvu.FilterData" localSheetId="0" hidden="1">Orders!$A$1:$W$1673</definedName>
    <definedName name="Z_7C762A60_2473_4D25_B550_6C50C278482E_.wvu.FilterData" localSheetId="0" hidden="1">Orders!$A$1:$W$1552</definedName>
    <definedName name="Z_7C83A623_1CFB_4B94_9604_CDC0B5730286_.wvu.FilterData" localSheetId="0" hidden="1">Orders!$A$1:$W$1671</definedName>
    <definedName name="Z_7C877630_6EDB_4D01_940E_D997229EE53E_.wvu.FilterData" localSheetId="0" hidden="1">Orders!$A$1:$W$1671</definedName>
    <definedName name="Z_7C8BF221_25B9_4852_A284_2CF4888A95E3_.wvu.FilterData" localSheetId="0" hidden="1">Orders!$A$1:$W$1671</definedName>
    <definedName name="Z_7C9DFC99_998E_42D3_ACE0_79A534C30B90_.wvu.FilterData" localSheetId="0" hidden="1">Orders!$A$1:$W$810</definedName>
    <definedName name="Z_7CB0E277_E04B_4E7A_90A5_55467FEFA5B5_.wvu.FilterData" localSheetId="0" hidden="1">Orders!$A$1:$W$1671</definedName>
    <definedName name="Z_7CF67CC0_41D0_41BB_B12F_01DFAC05121A_.wvu.FilterData" localSheetId="0" hidden="1">Orders!$A$1:$W$1671</definedName>
    <definedName name="Z_7D0272CD_2232_4910_861C_8C2929F19FD9_.wvu.FilterData" localSheetId="0" hidden="1">Orders!$A$1:$W$1671</definedName>
    <definedName name="Z_7D450502_3809_4004_B80A_5819E097B2E2_.wvu.FilterData" localSheetId="0" hidden="1">Orders!$A$1:$W$1683</definedName>
    <definedName name="Z_7D74BD77_7B54_4002_9DB8_BC7330483BCF_.wvu.FilterData" localSheetId="0" hidden="1">Orders!$A$1:$W$1671</definedName>
    <definedName name="Z_7D8A7E78_64A2_43E9_9C71_B76F615AF4E5_.wvu.FilterData" localSheetId="0" hidden="1">Orders!$A$1:$W$1687</definedName>
    <definedName name="Z_7DB730A9_4059_4EE5_8225_C0C66057A910_.wvu.FilterData" localSheetId="0" hidden="1">Orders!$A$1:$W$1552</definedName>
    <definedName name="Z_7DE2356E_F549_4174_B117_AAFD94CC4E51_.wvu.FilterData" localSheetId="0" hidden="1">Orders!$A$1:$W$1671</definedName>
    <definedName name="Z_7DE9A8E5_CA31_49E5_B529_186A4B3AC0D6_.wvu.FilterData" localSheetId="0" hidden="1">Orders!$A$1:$W$1671</definedName>
    <definedName name="Z_7DEB5357_D61A_4B7F_ADAB_A71BC24FE56B_.wvu.FilterData" localSheetId="0" hidden="1">Orders!$A$1:$W$1688</definedName>
    <definedName name="Z_7E16F006_331A_49DD_A239_88972BD75104_.wvu.FilterData" localSheetId="0" hidden="1">Orders!$A$1:$W$1671</definedName>
    <definedName name="Z_7EB0934F_3AA7_4CF3_9DFA_2D50E419CBE5_.wvu.FilterData" localSheetId="0" hidden="1">Orders!$A$1:$W$1673</definedName>
    <definedName name="Z_7EEEBF78_A27A_4B16_BA98_F7C42783E3C4_.wvu.FilterData" localSheetId="0" hidden="1">Orders!$A$1:$W$1671</definedName>
    <definedName name="Z_7F074BA7_745E_4436_B78B_CEB52061DC77_.wvu.FilterData" localSheetId="0" hidden="1">Orders!$A$1:$W$1671</definedName>
    <definedName name="Z_7F314589_28BD_4C02_B4D8_D33F61350AD2_.wvu.FilterData" localSheetId="0" hidden="1">Orders!$A$1:$W$810</definedName>
    <definedName name="Z_7F44E474_C77B_4175_A4F0_B1E8D7F410F9_.wvu.FilterData" localSheetId="0" hidden="1">Orders!$A$1:$W$1671</definedName>
    <definedName name="Z_7F5034D7_964D_4304_B473_002A12B33172_.wvu.FilterData" localSheetId="0" hidden="1">Orders!$A$1:$W$1683</definedName>
    <definedName name="Z_7FA2F68E_9759_4B3F_998D_3708926A68D0_.wvu.FilterData" localSheetId="0" hidden="1">Orders!$A$1:$W$1552</definedName>
    <definedName name="Z_7FB12210_332B_4723_8278_38A2EFA448F4_.wvu.FilterData" localSheetId="0" hidden="1">Orders!$A$1:$W$1685</definedName>
    <definedName name="Z_7FE480D8_8B19_4B32_BCB9_60E32BE58A3B_.wvu.FilterData" localSheetId="0" hidden="1">Orders!$A$1:$W$1683</definedName>
    <definedName name="Z_800BBB8C_1ECD_4D2E_AF58_E9AAEEAF8442_.wvu.FilterData" localSheetId="0" hidden="1">Orders!$A$1:$W$1671</definedName>
    <definedName name="Z_8029ED31_40CA_42BD_A924_D369F0F0D306_.wvu.FilterData" localSheetId="0" hidden="1">Orders!$A$1:$W$1671</definedName>
    <definedName name="Z_80744C67_4C94_405B_960B_7CABDA9D9792_.wvu.FilterData" localSheetId="0" hidden="1">Orders!$A$1:$W$1671</definedName>
    <definedName name="Z_807BA4D9_1694_4AEE_A23C_7EF78D586C2D_.wvu.FilterData" localSheetId="0" hidden="1">Orders!$A$1:$W$1671</definedName>
    <definedName name="Z_808D1EBB_44C8_4C43_97AA_92E1FA157F50_.wvu.FilterData" localSheetId="0" hidden="1">Orders!$A$1:$W$1693</definedName>
    <definedName name="Z_80ACD653_79B6_4058_BBB7_EF84D6EF3563_.wvu.FilterData" localSheetId="0" hidden="1">Orders!$A$1:$W$1685</definedName>
    <definedName name="Z_80AF2CC6_8DC9_44ED_AEAE_AF09E03304CD_.wvu.FilterData" localSheetId="0" hidden="1">Orders!$A$1:$W$1677</definedName>
    <definedName name="Z_80BBF51A_194D_403B_96BD_EBB1715A3AF3_.wvu.FilterData" localSheetId="0" hidden="1">Orders!$A$1:$W$1671</definedName>
    <definedName name="Z_80C7736C_E41D_4859_9F32_EE8047553258_.wvu.FilterData" localSheetId="0" hidden="1">Orders!$A$1:$W$1671</definedName>
    <definedName name="Z_80CD9BD4_1353_417A_BAF7_660366DB70C7_.wvu.FilterData" localSheetId="0" hidden="1">Orders!$A$1:$W$1671</definedName>
    <definedName name="Z_80EDA533_6DBD_4E80_8D98_33A062F36E2D_.wvu.FilterData" localSheetId="0" hidden="1">Orders!$A$1:$W$1677</definedName>
    <definedName name="Z_8101DCCD_22D4_4AD5_A04A_3F526963386C_.wvu.FilterData" localSheetId="0" hidden="1">Orders!$A$1:$W$1671</definedName>
    <definedName name="Z_817B233C_EB9B_4BD0_8222_E3166B7372BB_.wvu.FilterData" localSheetId="0" hidden="1">Orders!$A$1:$W$1673</definedName>
    <definedName name="Z_81DF8D37_5AA3_4D42_972F_0EB95616959F_.wvu.FilterData" localSheetId="0" hidden="1">Orders!$A$1:$W$1671</definedName>
    <definedName name="Z_821870F6_E7F9_495A_80AB_8860C109E464_.wvu.FilterData" localSheetId="0" hidden="1">Orders!$A$1:$W$1675</definedName>
    <definedName name="Z_82389151_9DAB_4174_96F7_7F6391D44D48_.wvu.FilterData" localSheetId="0" hidden="1">Orders!$A$1:$W$1671</definedName>
    <definedName name="Z_82611A3D_314F_4154_AF15_6B28314BDCB4_.wvu.FilterData" localSheetId="0" hidden="1">Orders!$A$1:$W$1687</definedName>
    <definedName name="Z_826F7DEA_5A7D_493D_BAC8_7CC435079150_.wvu.FilterData" localSheetId="0" hidden="1">Orders!$A$1:$W$1671</definedName>
    <definedName name="Z_828988F4_D9FC_4F2A_B1CC_029C4CC93045_.wvu.FilterData" localSheetId="0" hidden="1">Orders!$A$1:$W$1141</definedName>
    <definedName name="Z_82A5648B_483A_4B4E_A47A_DCCE983BBBE1_.wvu.FilterData" localSheetId="0" hidden="1">Orders!$A$1:$W$1671</definedName>
    <definedName name="Z_82C0CB2D_9513_4DE6_984E_DBB675A8008F_.wvu.FilterData" localSheetId="0" hidden="1">Orders!$A$1:$W$35</definedName>
    <definedName name="Z_82C15E49_0128_417D_9C0B_BD978A75E584_.wvu.FilterData" localSheetId="0" hidden="1">Orders!$A$1:$W$1671</definedName>
    <definedName name="Z_82D3AFD7_6E0F_46A6_B2CD_72A5E07B8D52_.wvu.FilterData" localSheetId="0" hidden="1">Orders!$A$1:$W$35</definedName>
    <definedName name="Z_8362E5ED_271C_4C41_A737_B2CD7CEB8D95_.wvu.FilterData" localSheetId="0" hidden="1">Orders!$A$1:$W$1683</definedName>
    <definedName name="Z_839CDF25_E1B0_401D_95C4_17ED63BB6B86_.wvu.FilterData" localSheetId="0" hidden="1">Orders!$A$1:$W$1676</definedName>
    <definedName name="Z_83CAFC4F_A477_4FF7_8509_2BD27E8FCE53_.wvu.FilterData" localSheetId="0" hidden="1">Orders!$A$1:$W$1671</definedName>
    <definedName name="Z_83F4F429_9B37_498E_ADB3_1FA7808CA820_.wvu.FilterData" localSheetId="0" hidden="1">Orders!$A$1:$W$1671</definedName>
    <definedName name="Z_8400C390_5EFA_471C_9D90_BDF0BC84D70A_.wvu.FilterData" localSheetId="0" hidden="1">Orders!$A$1:$W$1671</definedName>
    <definedName name="Z_8404FF62_174C_4CC4_A212_58CB313CBB44_.wvu.FilterData" localSheetId="0" hidden="1">Orders!$A$1:$W$1671</definedName>
    <definedName name="Z_840F1145_34A9_482F_902C_AD4FAA80D4B7_.wvu.FilterData" localSheetId="0" hidden="1">Orders!$A$1:$W$1671</definedName>
    <definedName name="Z_8412B869_EB93_41D5_8075_1516EB259B33_.wvu.FilterData" localSheetId="0" hidden="1">Orders!$A$1:$W$1674</definedName>
    <definedName name="Z_8431A2F5_BFE3_4FFE_A2C6_F6C285AE0BE1_.wvu.FilterData" localSheetId="0" hidden="1">Orders!$A$1:$W$1141</definedName>
    <definedName name="Z_845A2FE0_D85C_4008_B699_8FEEA47FFCCD_.wvu.FilterData" localSheetId="0" hidden="1">Orders!$A$1:$W$1671</definedName>
    <definedName name="Z_846E97A8_A8F4_4D3A_B94C_5A95311DE6F2_.wvu.FilterData" localSheetId="0" hidden="1">Orders!$A$1:$W$1671</definedName>
    <definedName name="Z_84732E05_C3F0_491B_8B52_1AC41F3E3CB5_.wvu.FilterData" localSheetId="0" hidden="1">Orders!$A$1:$W$1684</definedName>
    <definedName name="Z_84FBC5C5_9953_409B_A4FC_D385B703437A_.wvu.FilterData" localSheetId="0" hidden="1">Orders!$A$1:$W$1671</definedName>
    <definedName name="Z_8504CC34_13CF_4E30_9640_E003D0C2EDD3_.wvu.FilterData" localSheetId="0" hidden="1">Orders!$A$1:$W$1671</definedName>
    <definedName name="Z_853F7F7A_A84A_4B02_8EE4_1F1C1F13E48A_.wvu.FilterData" localSheetId="0" hidden="1">Orders!$A$1:$W$810</definedName>
    <definedName name="Z_85821DA9_2B17_4DE5_9109_908EDB36E9EA_.wvu.FilterData" localSheetId="0" hidden="1">Orders!$A$1:$W$1675</definedName>
    <definedName name="Z_85B7AD72_1484_42C1_A9DC_0498F4E4278E_.wvu.FilterData" localSheetId="0" hidden="1">Orders!$A$1:$W$1685</definedName>
    <definedName name="Z_85C958F7_5F7A_4665_AD7C_05A03673B37E_.wvu.FilterData" localSheetId="0" hidden="1">Orders!$A$1:$W$1671</definedName>
    <definedName name="Z_85D8E1A9_18D2_41B0_B29C_23210339D326_.wvu.FilterData" localSheetId="0" hidden="1">Orders!$A$1:$W$1671</definedName>
    <definedName name="Z_86295FBC_9E00_4FE5_859F_7F7D348C725F_.wvu.FilterData" localSheetId="0" hidden="1">Orders!$A$1:$W$1671</definedName>
    <definedName name="Z_8648BAFB_A3FD_4A4C_97C5_968764B60E53_.wvu.FilterData" localSheetId="0" hidden="1">Orders!$A$1:$W$1691</definedName>
    <definedName name="Z_86687D03_1D2B_48F6_AB05_32E076CEDBC8_.wvu.FilterData" localSheetId="0" hidden="1">Orders!$A$1:$W$1671</definedName>
    <definedName name="Z_868B6790_5503_4EC5_8043_85D6357FB4ED_.wvu.FilterData" localSheetId="0" hidden="1">Orders!$A$1:$W$753</definedName>
    <definedName name="Z_86D56515_756C_4C07_865B_6707EBE12948_.wvu.FilterData" localSheetId="0" hidden="1">Orders!$A$1:$W$1677</definedName>
    <definedName name="Z_86D5A3CE_6B77_4ED4_8BEC_BE712EC34CE8_.wvu.FilterData" localSheetId="0" hidden="1">Orders!$A$1:$W$1671</definedName>
    <definedName name="Z_86F65383_DC6A_4E41_8BD8_87F6FF6944EC_.wvu.FilterData" localSheetId="0" hidden="1">Orders!$A$1:$W$1671</definedName>
    <definedName name="Z_870F78D6_EA79_4778_B011_DBCADEC0F1B9_.wvu.FilterData" localSheetId="0" hidden="1">Orders!$A$1:$W$1693</definedName>
    <definedName name="Z_871E8891_6C59_4271_A249_BA144EFE5202_.wvu.FilterData" localSheetId="0" hidden="1">Orders!$A$1:$W$1671</definedName>
    <definedName name="Z_872AC906_C024_425A_BBDC_8B60A36A0B8A_.wvu.FilterData" localSheetId="0" hidden="1">Orders!$A$1:$W$1673</definedName>
    <definedName name="Z_874E7012_8E28_432D_A75C_9F83024DDE8D_.wvu.FilterData" localSheetId="0" hidden="1">Orders!$A$1:$W$1671</definedName>
    <definedName name="Z_877C596F_48DA_4E55_8593_96936E45C510_.wvu.FilterData" localSheetId="0" hidden="1">Orders!$A$1:$W$1671</definedName>
    <definedName name="Z_878DF420_6936_4F5A_8732_934EAF571DCE_.wvu.FilterData" localSheetId="0" hidden="1">Orders!$A$1:$W$1141</definedName>
    <definedName name="Z_87D5A149_9CC7_456D_9C4F_0ECE26F5AF27_.wvu.FilterData" localSheetId="0" hidden="1">Orders!$A$1:$W$1693</definedName>
    <definedName name="Z_87E17D87_ED8C_4572_8C45_81C0129496E1_.wvu.FilterData" localSheetId="0" hidden="1">Orders!$A$1:$W$753</definedName>
    <definedName name="Z_87E5E6E4_5607_4DF2_8D32_A8EE411C91C0_.wvu.FilterData" localSheetId="0" hidden="1">Orders!$A$1:$W$1683</definedName>
    <definedName name="Z_885E7F73_471C_42E8_95B4_DBC41D8DB5BE_.wvu.FilterData" localSheetId="0" hidden="1">Orders!$A$1:$W$1685</definedName>
    <definedName name="Z_8882ABFC_8E9C_4DC7_8A15_553AF5EA253F_.wvu.FilterData" localSheetId="0" hidden="1">Orders!$A$1:$W$1552</definedName>
    <definedName name="Z_888835B2_1BB6_4EE1_A13D_C67021E08EBC_.wvu.FilterData" localSheetId="0" hidden="1">Orders!$A$1:$W$1693</definedName>
    <definedName name="Z_8890DDF3_976F_4EA3_A2F3_C887D42459CC_.wvu.FilterData" localSheetId="0" hidden="1">Orders!$A$1:$W$1141</definedName>
    <definedName name="Z_88AAF31B_9F8C_4CDB_BD1E_0ABEECE2A464_.wvu.FilterData" localSheetId="0" hidden="1">Orders!$A$1:$W$1671</definedName>
    <definedName name="Z_88BF87DF_23EE_4E34_8AC1_9B3DCFB192FF_.wvu.FilterData" localSheetId="0" hidden="1">Orders!$A$1:$W$1671</definedName>
    <definedName name="Z_89011E55_05AE_472B_9D27_ED3BC6CE4760_.wvu.FilterData" localSheetId="0" hidden="1">Orders!$A$1:$W$1671</definedName>
    <definedName name="Z_89972B8E_22F7_4606_B0D2_B916A693E51D_.wvu.FilterData" localSheetId="0" hidden="1">Orders!$A$1:$W$1671</definedName>
    <definedName name="Z_899A8FD8_A37C_4EC0_BA93_1AD232278A62_.wvu.FilterData" localSheetId="0" hidden="1">Orders!$A$1:$W$1683</definedName>
    <definedName name="Z_89D47C86_4836_40B1_978E_3E0335417304_.wvu.FilterData" localSheetId="0" hidden="1">Orders!$A$1:$W$1677</definedName>
    <definedName name="Z_8A18564A_9FE3_456F_9B90_A66FABFFF53A_.wvu.FilterData" localSheetId="0" hidden="1">Orders!$A$1:$W$1671</definedName>
    <definedName name="Z_8A320BD4_83A9_4EA4_9EE7_CC527406A03F_.wvu.FilterData" localSheetId="0" hidden="1">Orders!$A$1:$W$1673</definedName>
    <definedName name="Z_8A815F4C_E2CA_407C_A32E_2A5200FAC381_.wvu.FilterData" localSheetId="0" hidden="1">Orders!$A$1:$W$810</definedName>
    <definedName name="Z_8A8A2C98_22F2_4DD4_A651_8D583C98B812_.wvu.FilterData" localSheetId="0" hidden="1">Orders!$A$1:$W$810</definedName>
    <definedName name="Z_8AE02F08_F7B0_4CA8_8784_CF7067614662_.wvu.FilterData" localSheetId="0" hidden="1">Orders!$A$1:$W$810</definedName>
    <definedName name="Z_8AF0C991_F667_4D16_9E75_28FFE235BB11_.wvu.FilterData" localSheetId="0" hidden="1">Orders!$A$1:$W$1671</definedName>
    <definedName name="Z_8AF53B8E_9061_4828_A482_EA42744D2AEF_.wvu.FilterData" localSheetId="0" hidden="1">Orders!$A$1:$W$810</definedName>
    <definedName name="Z_8B52D90B_AA1E_4F67_B7E6_77BBA59E65C8_.wvu.FilterData" localSheetId="0" hidden="1">Orders!$A$1:$W$1671</definedName>
    <definedName name="Z_8B94FBC6_646C_403E_B7C4_4094C5004725_.wvu.FilterData" localSheetId="0" hidden="1">Orders!$A$1:$W$810</definedName>
    <definedName name="Z_8B9D8F68_B9DD_4F63_8A9B_C65888414411_.wvu.FilterData" localSheetId="0" hidden="1">Orders!$A$1:$W$1671</definedName>
    <definedName name="Z_8BB48209_3328_4350_9581_B1D297E7A2CB_.wvu.FilterData" localSheetId="0" hidden="1">Orders!$A$1:$W$810</definedName>
    <definedName name="Z_8BC38B90_CDA3_45EB_B753_FE8F7CFD4876_.wvu.FilterData" localSheetId="0" hidden="1">Orders!$A$1:$W$1671</definedName>
    <definedName name="Z_8C1EB9B4_3D68_4A49_98D0_281472445CAE_.wvu.FilterData" localSheetId="0" hidden="1">Orders!$A$1:$W$1671</definedName>
    <definedName name="Z_8C2D61AC_95CA_450A_B65F_A9A71BC92871_.wvu.FilterData" localSheetId="0" hidden="1">Orders!$A$1:$W$1671</definedName>
    <definedName name="Z_8C466C02_F729_4D77_B173_A21CC0A8F2A8_.wvu.FilterData" localSheetId="0" hidden="1">Orders!$A$1:$W$1671</definedName>
    <definedName name="Z_8C560247_E007_45EC_9041_2F2941A83C75_.wvu.FilterData" localSheetId="0" hidden="1">Orders!$A$1:$W$1671</definedName>
    <definedName name="Z_8CBF3622_02B8_48F8_A4DE_3E8C53CBE3AC_.wvu.FilterData" localSheetId="0" hidden="1">Orders!$A$1:$W$1671</definedName>
    <definedName name="Z_8CCDD33E_1B2B_4753_99D9_A794F2EC20F7_.wvu.FilterData" localSheetId="0" hidden="1">Orders!$A$1:$W$810</definedName>
    <definedName name="Z_8CEDF353_1C5E_4AB7_9C82_F80A46439D11_.wvu.FilterData" localSheetId="0" hidden="1">Orders!$A$1:$W$1671</definedName>
    <definedName name="Z_8CEE1850_7818_416B_B912_4652496FCE3B_.wvu.FilterData" localSheetId="0" hidden="1">Orders!$A$1:$W$1671</definedName>
    <definedName name="Z_8CF9E437_BCBA_4F1E_ABDA_65A76C5B2970_.wvu.FilterData" localSheetId="0" hidden="1">Orders!$A$1:$W$343</definedName>
    <definedName name="Z_8D7A0EEB_16C4_45E9_9DA0_CA27AAE3F450_.wvu.FilterData" localSheetId="0" hidden="1">Orders!$A$1:$W$1552</definedName>
    <definedName name="Z_8DA625ED_59B1_4677_B8C8_B9BCE0D7B08E_.wvu.FilterData" localSheetId="0" hidden="1">Orders!$A$1:$W$1685</definedName>
    <definedName name="Z_8DA8189F_0A11_489C_951E_EEEDB6EEC6CF_.wvu.FilterData" localSheetId="0" hidden="1">Orders!$A$1:$W$1671</definedName>
    <definedName name="Z_8DD08CED_A887_4139_88C6_4E7056FAB86B_.wvu.FilterData" localSheetId="0" hidden="1">Orders!$A$1:$W$1671</definedName>
    <definedName name="Z_8DD0D791_AD79_4E08_AFA2_24F43913A4C0_.wvu.FilterData" localSheetId="0" hidden="1">Orders!$A$1:$W$1687</definedName>
    <definedName name="Z_8DFF6270_7E90_440F_AC7B_B2AFB1284014_.wvu.FilterData" localSheetId="0" hidden="1">Orders!$A$1:$W$1679</definedName>
    <definedName name="Z_8E19D292_B8BF_4813_A13A_7AA832CD6641_.wvu.FilterData" localSheetId="0" hidden="1">Orders!$A$1:$W$1685</definedName>
    <definedName name="Z_8E299FE6_3E0F_4525_B5D9_F92F14DDF3F9_.wvu.FilterData" localSheetId="0" hidden="1">Orders!$A$1:$W$1671</definedName>
    <definedName name="Z_8E47745A_2934_4CFE_9383_C0E5B17C4D14_.wvu.FilterData" localSheetId="0" hidden="1">Orders!$A$1:$W$810</definedName>
    <definedName name="Z_8E55191D_3E72_4780_BB22_3AB2EE917026_.wvu.FilterData" localSheetId="0" hidden="1">Orders!$A$1:$W$810</definedName>
    <definedName name="Z_8E8E054D_62F1_4FD5_BA87_75C62A19F15B_.wvu.FilterData" localSheetId="0" hidden="1">Orders!$A$1:$W$1674</definedName>
    <definedName name="Z_8EC60C8B_4FDB_48A1_A0CE_F38DA3402299_.wvu.FilterData" localSheetId="0" hidden="1">Orders!$A$1:$W$810</definedName>
    <definedName name="Z_8ECFE33A_0E5A_43B5_B005_3F52D280672C_.wvu.FilterData" localSheetId="0" hidden="1">Orders!$A$1:$W$1671</definedName>
    <definedName name="Z_8EE55D91_2F0F_4C92_A2C8_F5C527D3BA12_.wvu.FilterData" localSheetId="0" hidden="1">Orders!$A$1:$W$1683</definedName>
    <definedName name="Z_8F1A560B_C6DD_4D80_BC24_81C0A7515543_.wvu.FilterData" localSheetId="0" hidden="1">Orders!$A$1:$W$1671</definedName>
    <definedName name="Z_8F52E429_77A1_45AA_81BF_861A6DB180C3_.wvu.FilterData" localSheetId="0" hidden="1">Orders!$A$1:$W$1678</definedName>
    <definedName name="Z_8F581838_01BC_40E3_90F9_25226E50CD5B_.wvu.FilterData" localSheetId="0" hidden="1">Orders!$A$1:$W$810</definedName>
    <definedName name="Z_8F63B589_1C5F_4981_98D9_37D3AF964979_.wvu.FilterData" localSheetId="0" hidden="1">Orders!$A$1:$W$1671</definedName>
    <definedName name="Z_8F855407_EB88_4BCC_B9DE_2658C150D27C_.wvu.FilterData" localSheetId="0" hidden="1">Orders!$A$1:$W$1671</definedName>
    <definedName name="Z_8FA50581_DEDC_46AB_9B21_2079DCE667B3_.wvu.FilterData" localSheetId="0" hidden="1">Orders!$A$1:$W$1671</definedName>
    <definedName name="Z_8FB085E3_9338_4F48_BFEB_7F5EEBA1F041_.wvu.FilterData" localSheetId="0" hidden="1">Orders!$A$1:$W$1683</definedName>
    <definedName name="Z_8FE11202_F6A8_460D_B06C_51EBF874B17E_.wvu.FilterData" localSheetId="0" hidden="1">Orders!$A$1:$W$810</definedName>
    <definedName name="Z_9094CF8D_8BBA_4858_9E20_C644C97993FA_.wvu.FilterData" localSheetId="0" hidden="1">Orders!$A$1:$W$1671</definedName>
    <definedName name="Z_90E7CBD0_86D6_481B_A78C_1FA38E3FF95A_.wvu.FilterData" localSheetId="0" hidden="1">Orders!$A$1:$W$1671</definedName>
    <definedName name="Z_90F833CB_A16E_4844_8D59_232821835359_.wvu.FilterData" localSheetId="0" hidden="1">Orders!$A$1:$W$810</definedName>
    <definedName name="Z_913F5356_05A7_438F_BB94_3AD86F9F5BB9_.wvu.FilterData" localSheetId="0" hidden="1">Orders!$A$1:$W$810</definedName>
    <definedName name="Z_9167F9B3_C188_456D_86BE_AB71F708C2D6_.wvu.FilterData" localSheetId="0" hidden="1">Orders!$A$1:$W$1674</definedName>
    <definedName name="Z_91B34E11_E158_42E5_BD1C_56291B3BE1AE_.wvu.FilterData" localSheetId="0" hidden="1">Orders!$A$1:$W$1680</definedName>
    <definedName name="Z_91DFD450_5FAD_446A_9F93_82BFD5625AF4_.wvu.FilterData" localSheetId="0" hidden="1">Orders!$A$1:$W$1687</definedName>
    <definedName name="Z_91F51C07_C039_4CEE_946C_254E04B9B598_.wvu.FilterData" localSheetId="0" hidden="1">Orders!$A$1:$W$1671</definedName>
    <definedName name="Z_91FBACEC_2FD8_4A3C_ADCB_B493DF3E1153_.wvu.FilterData" localSheetId="0" hidden="1">Orders!$A$1:$W$1685</definedName>
    <definedName name="Z_9216615B_4A24_4FD5_A9F6_B6D6DC0FC5D4_.wvu.FilterData" localSheetId="0" hidden="1">Orders!$A$1:$W$1677</definedName>
    <definedName name="Z_921E404F_A48B_4AF1_82C4_14839741AF56_.wvu.FilterData" localSheetId="0" hidden="1">Orders!$A$1:$W$1671</definedName>
    <definedName name="Z_9235536C_8D08_4517_8A11_E9B3804955EF_.wvu.FilterData" localSheetId="0" hidden="1">Orders!$A$1:$W$1671</definedName>
    <definedName name="Z_92362295_C846_4682_848C_D563F7C0658C_.wvu.FilterData" localSheetId="0" hidden="1">Orders!$A$1:$W$1673</definedName>
    <definedName name="Z_9246B429_46DD_4EF2_8532_9F864A401566_.wvu.FilterData" localSheetId="0" hidden="1">Orders!$A$1:$W$1671</definedName>
    <definedName name="Z_9265B422_6A99_4A91_83E4_053913651945_.wvu.FilterData" localSheetId="0" hidden="1">Orders!$A$1:$W$1671</definedName>
    <definedName name="Z_92C1CAC9_6557_4DD1_99ED_0BF6BC16FE77_.wvu.FilterData" localSheetId="0" hidden="1">Orders!$A$1:$W$1671</definedName>
    <definedName name="Z_92CD7820_6265_45DF_8948_F32B3A3CB9E6_.wvu.FilterData" localSheetId="0" hidden="1">Orders!$A$1:$W$1685</definedName>
    <definedName name="Z_930F248C_66C9_48FB_89BD_C9F415DA2CC1_.wvu.FilterData" localSheetId="0" hidden="1">Orders!$A$1:$W$1552</definedName>
    <definedName name="Z_93653391_519B_4ABB_AAB4_DC2CAB1CA369_.wvu.FilterData" localSheetId="0" hidden="1">Orders!$A$1:$W$1687</definedName>
    <definedName name="Z_93735433_0305_4449_8698_9E37CADE3E0C_.wvu.FilterData" localSheetId="0" hidden="1">Orders!$A$1:$W$1687</definedName>
    <definedName name="Z_938FAE21_F6EE_4B54_BC38_BF690F57D71F_.wvu.FilterData" localSheetId="0" hidden="1">Orders!$A$1:$W$1671</definedName>
    <definedName name="Z_93BF7604_FB35_468E_92E2_D3B836B4B8A8_.wvu.FilterData" localSheetId="0" hidden="1">Orders!$A$1:$W$1671</definedName>
    <definedName name="Z_93D8E4A5_6B21_4654_A1CA_7422956FFFA3_.wvu.FilterData" localSheetId="0" hidden="1">Orders!$A$1:$W$1671</definedName>
    <definedName name="Z_9420A3EC_BD3E_49D9_A593_D4393514E900_.wvu.FilterData" localSheetId="0" hidden="1">Orders!$A$1:$W$35</definedName>
    <definedName name="Z_94217B32_3E2C_49BB_94DF_4E979C7B0CBC_.wvu.FilterData" localSheetId="0" hidden="1">Orders!$A$1:$W$1684</definedName>
    <definedName name="Z_9435D10C_2834_4A7C_9642_52B32E4AC235_.wvu.FilterData" localSheetId="0" hidden="1">Orders!$A$1:$W$1671</definedName>
    <definedName name="Z_94608D1C_610A_4A10_BEE7_79704E18CD48_.wvu.FilterData" localSheetId="0" hidden="1">Orders!$A$1:$W$1686</definedName>
    <definedName name="Z_94784539_D8BB_4C23_AD7E_18FFCE1FC12D_.wvu.FilterData" localSheetId="0" hidden="1">Orders!$A$1:$W$1671</definedName>
    <definedName name="Z_948C9968_14F1_4EC0_BEC5_EAC402DAE5F2_.wvu.FilterData" localSheetId="0" hidden="1">Orders!$A$1:$W$810</definedName>
    <definedName name="Z_9493FC07_BD03_40B5_ADB6_D176E01E15AF_.wvu.FilterData" localSheetId="0" hidden="1">Orders!$A$1:$W$1687</definedName>
    <definedName name="Z_949B7F5F_C8FA_40AE_96DC_9F1690FC6BC3_.wvu.FilterData" localSheetId="0" hidden="1">Orders!$A$1:$W$1673</definedName>
    <definedName name="Z_94C4BD10_7170_4264_84FF_99C6D10146C7_.wvu.FilterData" localSheetId="0" hidden="1">Orders!$A$1:$W$1141</definedName>
    <definedName name="Z_94D6859A_1DF1_41DC_BED1_D18988901C5D_.wvu.FilterData" localSheetId="0" hidden="1">Orders!$A$1:$W$1673</definedName>
    <definedName name="Z_94DDC6CF_0E60_49D4_8D42_073A222FFB42_.wvu.FilterData" localSheetId="0" hidden="1">Orders!$A$1:$W$1671</definedName>
    <definedName name="Z_9501F989_0551_41F4_8E6C_6F7D4F894ADF_.wvu.FilterData" localSheetId="0" hidden="1">Orders!$A$1:$W$1671</definedName>
    <definedName name="Z_950DFC20_090A_4571_B5AD_39A4FDD9E1FD_.wvu.FilterData" localSheetId="0" hidden="1">Orders!$A$1:$W$1673</definedName>
    <definedName name="Z_9515E299_CE13_4895_8C6D_33E6F1166228_.wvu.FilterData" localSheetId="0" hidden="1">Orders!$A$1:$W$1675</definedName>
    <definedName name="Z_9525E995_A83E_4ED9_BC5E_9056F88B803D_.wvu.FilterData" localSheetId="0" hidden="1">Orders!$A$1:$W$1671</definedName>
    <definedName name="Z_953A5AC0_E1B6_4BCB_B325_C42738F6C9A3_.wvu.FilterData" localSheetId="0" hidden="1">Orders!$A$1:$W$1671</definedName>
    <definedName name="Z_95462BC4_F645_4F13_92BB_FC4364761845_.wvu.FilterData" localSheetId="0" hidden="1">Orders!$A$1:$W$1671</definedName>
    <definedName name="Z_95547562_E475_411E_894C_92E44A5F71A6_.wvu.FilterData" localSheetId="0" hidden="1">Orders!$A$1:$W$1689</definedName>
    <definedName name="Z_95563047_DD93_4B20_B9BD_83A90178B96B_.wvu.FilterData" localSheetId="0" hidden="1">Orders!$A$1:$W$1680</definedName>
    <definedName name="Z_956162E4_B7D4_4694_B6C8_3B6036A19C75_.wvu.FilterData" localSheetId="0" hidden="1">Orders!$A$1:$W$1674</definedName>
    <definedName name="Z_9565036E_F6B8_4463_A155_EE8A17E26464_.wvu.FilterData" localSheetId="0" hidden="1">Orders!$A$1:$W$1671</definedName>
    <definedName name="Z_95946B89_23BF_4649_8E45_A8DEEE656447_.wvu.FilterData" localSheetId="0" hidden="1">Orders!$A$1:$W$1671</definedName>
    <definedName name="Z_95BF0231_6A8C_464A_B53B_27E10E3709F6_.wvu.FilterData" localSheetId="0" hidden="1">Orders!$A$1:$W$1671</definedName>
    <definedName name="Z_95C932CE_D8CE_44E0_9352_156E815C470B_.wvu.FilterData" localSheetId="0" hidden="1">Orders!$A$1:$W$1671</definedName>
    <definedName name="Z_95F4FDCC_00E2_477B_A7AC_122094E907DE_.wvu.FilterData" localSheetId="0" hidden="1">Orders!$A$1:$W$1671</definedName>
    <definedName name="Z_9656A6E4_7B1A_43E4_9AEE_AD58A40F3EAD_.wvu.FilterData" localSheetId="0" hidden="1">Orders!$A$1:$W$1671</definedName>
    <definedName name="Z_9657A2F7_A71E_4A27_BAA9_A649A3B2E7A8_.wvu.FilterData" localSheetId="0" hidden="1">Orders!$A$1:$W$1671</definedName>
    <definedName name="Z_967B354D_7F66_4EBA_8488_EFC5ECC67547_.wvu.FilterData" localSheetId="0" hidden="1">Orders!$A$1:$W$1687</definedName>
    <definedName name="Z_968EE81A_76F3_493D_8D36_DBCA8134CC63_.wvu.FilterData" localSheetId="0" hidden="1">Orders!$A$1:$W$35</definedName>
    <definedName name="Z_96A75D6F_D060_44CB_939A_BF0184429BB4_.wvu.FilterData" localSheetId="0" hidden="1">Orders!$A$1:$W$1671</definedName>
    <definedName name="Z_96CB7F77_DE7D_44F6_8A43_6377BA458BCD_.wvu.FilterData" localSheetId="0" hidden="1">Orders!$A$1:$W$1671</definedName>
    <definedName name="Z_96CF43F7_157A_4C37_A0C2_602DCF43DA23_.wvu.FilterData" localSheetId="0" hidden="1">Orders!$A$1:$W$1671</definedName>
    <definedName name="Z_96E246EB_3FC2_43FC_8C28_B7ADC4172B15_.wvu.FilterData" localSheetId="0" hidden="1">Orders!$A$1:$W$1671</definedName>
    <definedName name="Z_9819E23E_712C_4E3D_88FB_9892DBFBEECC_.wvu.FilterData" localSheetId="0" hidden="1">Orders!$A$1:$W$810</definedName>
    <definedName name="Z_98230260_C470_4F25_AB04_509B2572F1B0_.wvu.FilterData" localSheetId="0" hidden="1">Orders!$A$1:$W$1671</definedName>
    <definedName name="Z_98859081_B8C5_4D32_93F7_65FC1A7F0660_.wvu.FilterData" localSheetId="0" hidden="1">Orders!$A$1:$W$1680</definedName>
    <definedName name="Z_98A4F1B9_1E95_4B19_98B8_1108A2F2C528_.wvu.FilterData" localSheetId="0" hidden="1">Orders!$A$1:$W$1552</definedName>
    <definedName name="Z_98DBFB41_C4D1_478E_9362_C86A529600A9_.wvu.FilterData" localSheetId="0" hidden="1">Orders!$A$1:$W$1687</definedName>
    <definedName name="Z_98E9330A_D7FD_43CF_8823_EE8E7FB04BC9_.wvu.FilterData" localSheetId="0" hidden="1">Orders!$A$1:$W$1671</definedName>
    <definedName name="Z_98ED7F75_8EB5_4FFE_BE66_3573F10B70F7_.wvu.FilterData" localSheetId="0" hidden="1">Orders!$A$1:$W$1676</definedName>
    <definedName name="Z_990B1D43_3351_4587_97C8_8CD3238E2709_.wvu.FilterData" localSheetId="0" hidden="1">Orders!$A$1:$W$1683</definedName>
    <definedName name="Z_991201FB_0B39_4D7F_8C4F_11484231B738_.wvu.FilterData" localSheetId="0" hidden="1">Orders!$A$1:$W$1671</definedName>
    <definedName name="Z_991F9CAD_3E24_4567_8794_C682E219DB4F_.wvu.FilterData" localSheetId="0" hidden="1">Orders!$A$1:$W$1671</definedName>
    <definedName name="Z_99361F0D_2A66_4F3C_AEA8_6DCC38F8F0CE_.wvu.FilterData" localSheetId="0" hidden="1">Orders!$A$1:$W$810</definedName>
    <definedName name="Z_9957BD4D_09D2_43A5_823A_0CD10EBF84A5_.wvu.FilterData" localSheetId="0" hidden="1">Orders!$A$1:$W$1671</definedName>
    <definedName name="Z_996449D9_D038_4E5D_8777_8255390447DD_.wvu.FilterData" localSheetId="0" hidden="1">Orders!$A$1:$W$1693</definedName>
    <definedName name="Z_996EF5D6_63C6_427C_A3CF_3DD44FD10060_.wvu.FilterData" localSheetId="0" hidden="1">Orders!$A$1:$W$1671</definedName>
    <definedName name="Z_999A60E1_0F76_4376_B187_80411044CEA6_.wvu.FilterData" localSheetId="0" hidden="1">Orders!$A$1:$W$1671</definedName>
    <definedName name="Z_99AC8CFE_5A95_49C3_905E_0C2B48ABCE4C_.wvu.FilterData" localSheetId="0" hidden="1">Orders!$A$1:$W$810</definedName>
    <definedName name="Z_99CBFC02_A801_4BA4_B0A3_883F882F06CB_.wvu.FilterData" localSheetId="0" hidden="1">Orders!$A$1:$W$1676</definedName>
    <definedName name="Z_99D10B83_6122_4F72_ABD8_A0FAD9A6CE3F_.wvu.FilterData" localSheetId="0" hidden="1">Orders!$A$1:$W$1671</definedName>
    <definedName name="Z_9A443957_4262_4450_B710_747350AF4980_.wvu.FilterData" localSheetId="0" hidden="1">Orders!$A$1:$W$1683</definedName>
    <definedName name="Z_9A6EF37A_F7CD_4159_AD3F_CCADA1205439_.wvu.FilterData" localSheetId="0" hidden="1">Orders!$A$1:$W$1671</definedName>
    <definedName name="Z_9A88B263_9452_4B40_9D73_54A70D121D65_.wvu.FilterData" localSheetId="0" hidden="1">Orders!$A$1:$W$1671</definedName>
    <definedName name="Z_9A90F27A_D46B_4D4B_9865_7C29BD58B075_.wvu.FilterData" localSheetId="0" hidden="1">Orders!$A$1:$W$1141</definedName>
    <definedName name="Z_9A97C435_B03B_4321_8ABA_D1C7EAC57BB1_.wvu.FilterData" localSheetId="0" hidden="1">Orders!$A$1:$W$1552</definedName>
    <definedName name="Z_9A9B82ED_03F3_483B_B8CD_4FE3B86F4E36_.wvu.FilterData" localSheetId="0" hidden="1">Orders!$A$1:$W$1671</definedName>
    <definedName name="Z_9AA6FA9E_6990_49D7_888C_F189F3B83C4D_.wvu.FilterData" localSheetId="0" hidden="1">Orders!$A$1:$W$1671</definedName>
    <definedName name="Z_9ABF6D6E_4265_42C9_BCCF_F3F16D047C1C_.wvu.FilterData" localSheetId="0" hidden="1">Orders!$A$1:$W$1552</definedName>
    <definedName name="Z_9AD2BED9_E06F_4B25_8390_6A29C1BECCB6_.wvu.FilterData" localSheetId="0" hidden="1">Orders!$A$1:$W$1671</definedName>
    <definedName name="Z_9AD44852_9943_4383_94EC_F1574A1B8645_.wvu.FilterData" localSheetId="0" hidden="1">Orders!$A$1:$W$1675</definedName>
    <definedName name="Z_9AD69F64_17B3_4007_8408_18B7D50CEC65_.wvu.FilterData" localSheetId="0" hidden="1">Orders!$A$1:$W$1671</definedName>
    <definedName name="Z_9AED2BAB_D37B_45A1_942F_C227B2DD27A8_.wvu.FilterData" localSheetId="0" hidden="1">Orders!$A$1:$W$1691</definedName>
    <definedName name="Z_9B013D6B_EC24_4CE3_BD21_FA06E61FD521_.wvu.FilterData" localSheetId="0" hidden="1">Orders!$A$1:$W$1688</definedName>
    <definedName name="Z_9B430950_3081_44BB_9FB4_EB5DE484E8D1_.wvu.FilterData" localSheetId="0" hidden="1">Orders!$A$1:$W$1684</definedName>
    <definedName name="Z_9B712851_BA38_4177_A8A7_4765AF6D901F_.wvu.FilterData" localSheetId="0" hidden="1">Orders!$A$1:$W$810</definedName>
    <definedName name="Z_9B9DB497_7CA4_48C0_89CD_E6FDD948E209_.wvu.FilterData" localSheetId="0" hidden="1">Orders!$A$1:$W$1671</definedName>
    <definedName name="Z_9BAAB774_7491_4940_9330_20C9FB4E72DD_.wvu.FilterData" localSheetId="0" hidden="1">Orders!$A$1:$W$1671</definedName>
    <definedName name="Z_9BB28C82_2A17_48BC_A8BD_E4F16BAC3D7C_.wvu.FilterData" localSheetId="0" hidden="1">Orders!$A$1:$W$1671</definedName>
    <definedName name="Z_9BCEB48A_9B0B_4646_A1C4_A7F16A1684AE_.wvu.FilterData" localSheetId="0" hidden="1">Orders!$A$1:$W$810</definedName>
    <definedName name="Z_9C5B7FD5_BDCA_405F_A55C_F6ECA9B46C53_.wvu.FilterData" localSheetId="0" hidden="1">Orders!$A$1:$W$1686</definedName>
    <definedName name="Z_9C9B2185_1F19_4E62_B4E7_43459919C513_.wvu.FilterData" localSheetId="0" hidden="1">Orders!$A$1:$W$810</definedName>
    <definedName name="Z_9CA23FAE_B3A1_4645_B9EE_FF1C473F52FC_.wvu.FilterData" localSheetId="0" hidden="1">Orders!$A$1:$W$1685</definedName>
    <definedName name="Z_9CAA1284_98F4_4CE1_AFC8_99DC8EEE3578_.wvu.FilterData" localSheetId="0" hidden="1">Orders!$A$1:$W$1683</definedName>
    <definedName name="Z_9D0A2026_54C1_4779_A2B5_7B4C199E98BB_.wvu.FilterData" localSheetId="0" hidden="1">Orders!$A$1:$W$1675</definedName>
    <definedName name="Z_9D1DE121_BF2D_442B_A065_810371CB9B07_.wvu.FilterData" localSheetId="0" hidden="1">Orders!$A$1:$W$1687</definedName>
    <definedName name="Z_9D3EDB4B_1905_4FDD_BA04_B9BD849014F6_.wvu.FilterData" localSheetId="0" hidden="1">Orders!$A$1:$W$1671</definedName>
    <definedName name="Z_9D511327_37CB_443C_A0B3_77778D81D92E_.wvu.FilterData" localSheetId="0" hidden="1">Orders!$A$1:$W$1671</definedName>
    <definedName name="Z_9D7F3ECB_6781_490C_AF8B_DBADF6DA3C74_.wvu.FilterData" localSheetId="0" hidden="1">Orders!$A$1:$W$1671</definedName>
    <definedName name="Z_9D8FB549_855F_40FF_975A_B38DD3FAD468_.wvu.FilterData" localSheetId="0" hidden="1">Orders!$A$1:$W$1687</definedName>
    <definedName name="Z_9DC6E1FE_6059_46FD_8324_B03C049781A2_.wvu.FilterData" localSheetId="0" hidden="1">Orders!$A$1:$W$1693</definedName>
    <definedName name="Z_9DCFA1FC_4F3D_4F57_8CC4_287DF1C6828C_.wvu.FilterData" localSheetId="0" hidden="1">Orders!$A$1:$W$1671</definedName>
    <definedName name="Z_9E173687_375C_4403_A7FE_E2D39713DB75_.wvu.FilterData" localSheetId="0" hidden="1">Orders!$A$1:$W$1671</definedName>
    <definedName name="Z_9E26D4AC_E9F8_4CBF_851E_B3031B414D6D_.wvu.FilterData" localSheetId="0" hidden="1">Orders!$A$1:$W$1671</definedName>
    <definedName name="Z_9E6AB9E4_7A46_4A32_8EA6_2A72EB4E7188_.wvu.FilterData" localSheetId="0" hidden="1">Orders!$A$1:$W$1674</definedName>
    <definedName name="Z_9ED69B1B_9810_4AE1_9895_D7AA4B9E7853_.wvu.FilterData" localSheetId="0" hidden="1">Orders!$A$1:$W$810</definedName>
    <definedName name="Z_9ED8596B_D142_407E_B10C_169F5C9A6F87_.wvu.FilterData" localSheetId="0" hidden="1">Orders!$A$1:$W$1671</definedName>
    <definedName name="Z_9F38FADF_536B_491C_A015_844F0C2F85A0_.wvu.FilterData" localSheetId="0" hidden="1">Orders!$A$1:$W$1671</definedName>
    <definedName name="Z_9F3FD927_72AE_4670_8849_ACE68AF6D289_.wvu.FilterData" localSheetId="0" hidden="1">Orders!$A$1:$W$343</definedName>
    <definedName name="Z_9F45433A_D2BE_41D4_BF41_3D7A81395171_.wvu.FilterData" localSheetId="0" hidden="1">Orders!$A$1:$W$1671</definedName>
    <definedName name="Z_9F6BE3A9_1223_4F34_8BEB_AA3B728959AA_.wvu.FilterData" localSheetId="0" hidden="1">Orders!$A$1:$W$1671</definedName>
    <definedName name="Z_9F7E21D4_AE90_4F87_8A4E_A9579F8ECB06_.wvu.FilterData" localSheetId="0" hidden="1">Orders!$A$1:$W$1685</definedName>
    <definedName name="Z_9F872648_41F4_4E7B_B172_EDFBCB0347C8_.wvu.FilterData" localSheetId="0" hidden="1">Orders!$A$1:$W$1671</definedName>
    <definedName name="Z_9FBC4B2B_6078_46ED_A7B6_035AD32D0D53_.wvu.FilterData" localSheetId="0" hidden="1">Orders!$A$1:$W$1671</definedName>
    <definedName name="Z_9FD33294_EBCC_48AE_9462_FF3C57B7BF31_.wvu.FilterData" localSheetId="0" hidden="1">Orders!$A$1:$W$1671</definedName>
    <definedName name="Z_9FD8963D_A286_476F_838D_731D9E151B7B_.wvu.FilterData" localSheetId="0" hidden="1">Orders!$A$1:$W$810</definedName>
    <definedName name="Z_9FF823E2_7281_4883_8772_DB76B70B5464_.wvu.FilterData" localSheetId="0" hidden="1">Orders!$A$1:$W$1685</definedName>
    <definedName name="Z_A0225797_1F01_4B5D_8690_A1C977043D26_.wvu.FilterData" localSheetId="0" hidden="1">Orders!$A$1:$W$810</definedName>
    <definedName name="Z_A0343F7F_621C_42E2_8EA0_736BAD87AFF2_.wvu.FilterData" localSheetId="0" hidden="1">Orders!$A$1:$W$1671</definedName>
    <definedName name="Z_A05CAB7D_8BDD_4184_B1B9_38BDEB40EA54_.wvu.FilterData" localSheetId="0" hidden="1">Orders!$A$1:$W$1671</definedName>
    <definedName name="Z_A06C90C4_F054_453D_ACD1_20109AA10AD3_.wvu.FilterData" localSheetId="0" hidden="1">Orders!$A$1:$W$1671</definedName>
    <definedName name="Z_A07BE613_921E_477A_9456_C39B7CB4D27F_.wvu.FilterData" localSheetId="0" hidden="1">Orders!$A$1:$W$1671</definedName>
    <definedName name="Z_A16EE9D2_8926_4FC9_B1B5_4324443D0DF0_.wvu.FilterData" localSheetId="0" hidden="1">Orders!$A$1:$W$1141</definedName>
    <definedName name="Z_A1A58ABA_2B47_4162_B5F6_B9473DEAF848_.wvu.FilterData" localSheetId="0" hidden="1">Orders!$A$1:$W$1671</definedName>
    <definedName name="Z_A1E82282_CBBF_4FA0_AA8F_9D23C88D0616_.wvu.FilterData" localSheetId="0" hidden="1">Orders!$A$1:$W$810</definedName>
    <definedName name="Z_A295C69D_51E3_4387_B384_9ED1B05D2A90_.wvu.FilterData" localSheetId="0" hidden="1">Orders!$A$1:$W$1671</definedName>
    <definedName name="Z_A2E2EAE3_5BE5_4612_97AE_2339F5A9AA2A_.wvu.FilterData" localSheetId="0" hidden="1">Orders!$A$1:$W$810</definedName>
    <definedName name="Z_A338EC93_1062_4705_BF9B_C9571DE3966E_.wvu.FilterData" localSheetId="0" hidden="1">Orders!$A$1:$W$1141</definedName>
    <definedName name="Z_A348899C_33C2_4CE5_8514_D049297FB46E_.wvu.FilterData" localSheetId="0" hidden="1">Orders!$A$1:$W$1671</definedName>
    <definedName name="Z_A34F6D62_59EC_42CB_B269_9CCA28EAAF8E_.wvu.FilterData" localSheetId="0" hidden="1">Orders!$A$1:$W$1671</definedName>
    <definedName name="Z_A3B6FC74_AFC3_4F89_8E55_487B69CBF44F_.wvu.FilterData" localSheetId="0" hidden="1">Orders!$A$1:$W$1687</definedName>
    <definedName name="Z_A3EFDCCF_4624_4181_848B_B469B0186A9C_.wvu.FilterData" localSheetId="0" hidden="1">Orders!$A$1:$W$1671</definedName>
    <definedName name="Z_A4179C72_51B6_4433_93CF_83D5547B3080_.wvu.FilterData" localSheetId="0" hidden="1">Orders!$A$1:$W$1693</definedName>
    <definedName name="Z_A463FE9B_15AF_4CB7_8D96_B0CC08E1F47E_.wvu.FilterData" localSheetId="0" hidden="1">Orders!$A$1:$W$1671</definedName>
    <definedName name="Z_A4EBE7CF_5F57_41A7_BFD7_CD361E5854B2_.wvu.FilterData" localSheetId="0" hidden="1">Orders!$A$1:$W$1671</definedName>
    <definedName name="Z_A4EF581F_7CA7_4D79_969F_6957A70F54B1_.wvu.FilterData" localSheetId="0" hidden="1">Orders!$A$1:$W$1671</definedName>
    <definedName name="Z_A4F6D621_F544_4AB8_82D7_F386B78ECA19_.wvu.FilterData" localSheetId="0" hidden="1">Orders!$A$1:$W$1671</definedName>
    <definedName name="Z_A50FC4E0_CF69_4C09_BF18_56FC472ED124_.wvu.FilterData" localSheetId="0" hidden="1">Orders!$A$1:$W$1671</definedName>
    <definedName name="Z_A51B2814_9D1E_4857_A512_75DF43EA3337_.wvu.FilterData" localSheetId="0" hidden="1">Orders!$A$1:$W$1671</definedName>
    <definedName name="Z_A536BF74_36B0_44F6_B0EA_2D50322CA921_.wvu.FilterData" localSheetId="0" hidden="1">Orders!$A$1:$W$1671</definedName>
    <definedName name="Z_A5444569_5970_430D_9EDD_5B374EE6C1E7_.wvu.FilterData" localSheetId="0" hidden="1">Orders!$A$1:$W$1671</definedName>
    <definedName name="Z_A575F0FF_09D2_4963_A02C_FB069ACEAE2C_.wvu.FilterData" localSheetId="0" hidden="1">Orders!$A$1:$W$1552</definedName>
    <definedName name="Z_A5C975AD_0D00_47D5_9AC7_D2459F67405E_.wvu.FilterData" localSheetId="0" hidden="1">Orders!$A$1:$W$1678</definedName>
    <definedName name="Z_A6090EDF_3F60_4FF2_A933_98875A6F0DAD_.wvu.FilterData" localSheetId="0" hidden="1">Orders!$A$1:$W$1552</definedName>
    <definedName name="Z_A6424537_474E_47FE_88E9_73B493B6CC09_.wvu.FilterData" localSheetId="0" hidden="1">Orders!$A$1:$W$1671</definedName>
    <definedName name="Z_A652A4F5_3CD9_48FB_9E76_D14D1F95619B_.wvu.FilterData" localSheetId="0" hidden="1">Orders!$A$1:$W$1675</definedName>
    <definedName name="Z_A659AC4B_8BB6_498A_AA41_34265DA96092_.wvu.FilterData" localSheetId="0" hidden="1">Orders!$A$1:$W$1684</definedName>
    <definedName name="Z_A679F523_EEC3_4BEC_81BD_6E2199133053_.wvu.FilterData" localSheetId="0" hidden="1">Orders!$A$1:$W$1671</definedName>
    <definedName name="Z_A67B970B_FE0D_4F28_B0F8_72098C2CB1B5_.wvu.FilterData" localSheetId="0" hidden="1">Orders!$A$1:$W$1671</definedName>
    <definedName name="Z_A68A851C_3045_4930_B18A_50E7DE52DD19_.wvu.FilterData" localSheetId="0" hidden="1">Orders!$A$1:$W$1683</definedName>
    <definedName name="Z_A6B588BB_5CF6_41D3_9A0F_BAB808FE1E51_.wvu.FilterData" localSheetId="0" hidden="1">Orders!$A$1:$W$810</definedName>
    <definedName name="Z_A6E83469_162E_4BA0_A4AD_797C94A7A770_.wvu.FilterData" localSheetId="0" hidden="1">Orders!$A$1:$W$1671</definedName>
    <definedName name="Z_A6EE93FC_9D82_43FB_9082_54DC1B302035_.wvu.FilterData" localSheetId="0" hidden="1">Orders!$A$1:$W$1671</definedName>
    <definedName name="Z_A72ABB55_2407_4597_8EDF_2A233A363D3E_.wvu.FilterData" localSheetId="0" hidden="1">Orders!$A$1:$W$1671</definedName>
    <definedName name="Z_A7440A28_5D1B_466A_AA5E_619E639E55F1_.wvu.FilterData" localSheetId="0" hidden="1">Orders!$A$1:$W$1671</definedName>
    <definedName name="Z_A759831F_B576_4874_BDB3_9A7F087302C8_.wvu.FilterData" localSheetId="0" hidden="1">Orders!$A$1:$W$1677</definedName>
    <definedName name="Z_A78B432B_C008_4AC4_9347_997546C1E7A0_.wvu.FilterData" localSheetId="0" hidden="1">Orders!$A$1:$W$1693</definedName>
    <definedName name="Z_A790EB0E_F01F_4EEE_B6F3_133714D0D93F_.wvu.FilterData" localSheetId="0" hidden="1">Orders!$A$1:$W$810</definedName>
    <definedName name="Z_A7B7548B_5559_46AE_9716_45300A340F07_.wvu.FilterData" localSheetId="0" hidden="1">Orders!$A$1:$W$1141</definedName>
    <definedName name="Z_A7CEF154_8672_4B45_AF36_283685978AB6_.wvu.FilterData" localSheetId="0" hidden="1">Orders!$A$1:$W$1671</definedName>
    <definedName name="Z_A7D2C3AA_6870_4E0A_90ED_D5261B64FBEF_.wvu.FilterData" localSheetId="0" hidden="1">Orders!$A$1:$W$1671</definedName>
    <definedName name="Z_A7FC2491_08F1_401A_A1E2_FE224AE4080E_.wvu.FilterData" localSheetId="0" hidden="1">Orders!$A$1:$W$1677</definedName>
    <definedName name="Z_A801D5BA_1A58_4400_B8A0_BF5E5255359F_.wvu.FilterData" localSheetId="0" hidden="1">Orders!$A$1:$W$1683</definedName>
    <definedName name="Z_A8254852_B993_4C17_B2D0_7E64727B2D03_.wvu.FilterData" localSheetId="0" hidden="1">Orders!$A$1:$W$1671</definedName>
    <definedName name="Z_A82763F9_051D_4341_B709_69386951C38D_.wvu.FilterData" localSheetId="0" hidden="1">Orders!$A$1:$W$1671</definedName>
    <definedName name="Z_A8331A6D_71D7_47D9_AA89_4A35B983FE6C_.wvu.FilterData" localSheetId="0" hidden="1">Orders!$A$1:$W$1693</definedName>
    <definedName name="Z_A86E637A_31CF_4AB7_B17E_489BC0740AE5_.wvu.FilterData" localSheetId="0" hidden="1">Orders!$A$1:$W$1687</definedName>
    <definedName name="Z_A87584B7_9ED7_4575_BB02_E4756F1D5E9D_.wvu.FilterData" localSheetId="0" hidden="1">Orders!$A$1:$W$1677</definedName>
    <definedName name="Z_A875BC5B_77F8_443A_8FB0_F71DEC7EA44D_.wvu.FilterData" localSheetId="0" hidden="1">Orders!$A$1:$W$1687</definedName>
    <definedName name="Z_A8931185_6D6F_444E_8E46_94F02869DCCF_.wvu.FilterData" localSheetId="0" hidden="1">Orders!$A$1:$W$1680</definedName>
    <definedName name="Z_A8B7C4E3_3147_4AFA_AE60_706B1A26497E_.wvu.FilterData" localSheetId="0" hidden="1">Orders!$A$1:$W$1687</definedName>
    <definedName name="Z_A8D67559_F044_4C82_9EBD_5BA652E07BF1_.wvu.FilterData" localSheetId="0" hidden="1">Orders!$A$1:$W$1671</definedName>
    <definedName name="Z_A8EDEBFC_E302_430B_9093_D6CC6C757430_.wvu.FilterData" localSheetId="0" hidden="1">Orders!$A$1:$W$1671</definedName>
    <definedName name="Z_A9175409_FE4B_4A81_9C24_C0F40CA814E4_.wvu.FilterData" localSheetId="0" hidden="1">Orders!$A$1:$W$810</definedName>
    <definedName name="Z_A91E8E24_87C1_4CB2_B302_035E2C19F153_.wvu.FilterData" localSheetId="0" hidden="1">Orders!$A$1:$W$810</definedName>
    <definedName name="Z_A935BE61_6373_4620_B19A_B1F28024C386_.wvu.FilterData" localSheetId="0" hidden="1">Orders!$A$1:$W$810</definedName>
    <definedName name="Z_A936954B_828C_4ACC_95BB_EB25DDB108B3_.wvu.FilterData" localSheetId="0" hidden="1">Orders!$A$1:$W$1671</definedName>
    <definedName name="Z_A96BCD87_6942_4810_AD7C_E7C87D4F4144_.wvu.FilterData" localSheetId="0" hidden="1">Orders!$A$1:$W$35</definedName>
    <definedName name="Z_A97CA47B_4FCA_4DF0_AFA5_3A53AA750A5E_.wvu.FilterData" localSheetId="0" hidden="1">Orders!$A$1:$W$1671</definedName>
    <definedName name="Z_A995D9E5_9652_495D_8502_9371C6A5CFE5_.wvu.FilterData" localSheetId="0" hidden="1">Orders!$A$1:$W$1671</definedName>
    <definedName name="Z_A99797FB_CFDF_4D67_A77E_226A3239E532_.wvu.FilterData" localSheetId="0" hidden="1">Orders!$A$1:$W$1671</definedName>
    <definedName name="Z_A9B37427_F798_445C_9E4C_983DFA392215_.wvu.FilterData" localSheetId="0" hidden="1">Orders!$A$1:$W$1671</definedName>
    <definedName name="Z_AA13C59D_8C2C_4DDA_8B4A_E7CC3200C052_.wvu.FilterData" localSheetId="0" hidden="1">Orders!$A$1:$W$1671</definedName>
    <definedName name="Z_AA358FD5_AE3D_4AAC_86AA_EC123DEFDF26_.wvu.FilterData" localSheetId="0" hidden="1">Orders!$A$1:$W$1685</definedName>
    <definedName name="Z_AA46BC9E_2917_45CD_8812_152DBE6261E5_.wvu.FilterData" localSheetId="0" hidden="1">Orders!$A$1:$W$1673</definedName>
    <definedName name="Z_AA68AF86_86DF_40B7_A30B_B5CE9BA98716_.wvu.FilterData" localSheetId="0" hidden="1">Orders!$A$1:$W$810</definedName>
    <definedName name="Z_AA6CB06C_7F19_416C_9005_F15422081A39_.wvu.FilterData" localSheetId="0" hidden="1">Orders!$A$1:$W$1671</definedName>
    <definedName name="Z_AA84251F_DBD5_462C_B00A_182A5F7F0136_.wvu.FilterData" localSheetId="0" hidden="1">Orders!$A$1:$W$1671</definedName>
    <definedName name="Z_AA970D16_E308_41D0_9C16_B8C8E5969C9A_.wvu.FilterData" localSheetId="0" hidden="1">Orders!$A$1:$W$1671</definedName>
    <definedName name="Z_AA9D4242_5088_4157_9637_8F2306756D51_.wvu.FilterData" localSheetId="0" hidden="1">Orders!$A$1:$W$35</definedName>
    <definedName name="Z_AAB1C15F_BBE5_458D_ACB1_FBA418496103_.wvu.FilterData" localSheetId="0" hidden="1">Orders!$A$1:$W$1671</definedName>
    <definedName name="Z_AAB9E675_C6E6_4FC6_9109_A7CB7BB53205_.wvu.FilterData" localSheetId="0" hidden="1">Orders!$A$1:$W$1675</definedName>
    <definedName name="Z_AAEA3440_E9AD_4375_AEF5_8C837ED8027F_.wvu.FilterData" localSheetId="0" hidden="1">Orders!$A$1:$W$1552</definedName>
    <definedName name="Z_AAFB0243_973D_4EE3_8B96_B2ADBB0CDC30_.wvu.FilterData" localSheetId="0" hidden="1">Orders!$A$1:$W$1671</definedName>
    <definedName name="Z_AB04CD50_0E44_462D_9D27_AAAED96A9B47_.wvu.FilterData" localSheetId="0" hidden="1">Orders!$A$1:$W$1671</definedName>
    <definedName name="Z_AB555266_5CF8_4BB2_84CE_3E66C9C20FBE_.wvu.FilterData" localSheetId="0" hidden="1">Orders!$A$1:$W$1671</definedName>
    <definedName name="Z_AB5ECB5A_0D8F_4B00_AC08_10DC2337A9FD_.wvu.FilterData" localSheetId="0" hidden="1">Orders!$A$1:$W$1671</definedName>
    <definedName name="Z_AB69F6E1_7976_45E5_B1E7_D6816603C0A1_.wvu.FilterData" localSheetId="0" hidden="1">Orders!$A$1:$W$1685</definedName>
    <definedName name="Z_AB87570F_48BE_447D_BA45_1D27DB5EDC0A_.wvu.FilterData" localSheetId="0" hidden="1">Orders!$A$1:$W$810</definedName>
    <definedName name="Z_AB8CFD4A_76B3_4441_BFB6_EC80A2343E82_.wvu.FilterData" localSheetId="0" hidden="1">Orders!$A$1:$W$1671</definedName>
    <definedName name="Z_AB9D3F52_5AE0_4EAC_BBF3_A9935F81C0D6_.wvu.FilterData" localSheetId="0" hidden="1">Orders!$A$1:$W$1671</definedName>
    <definedName name="Z_ABA9245F_DEB4_49A3_BD44_05835730E935_.wvu.FilterData" localSheetId="0" hidden="1">Orders!$A$1:$W$1671</definedName>
    <definedName name="Z_ABD6E500_B303_439D_81C7_E25C22F9532F_.wvu.FilterData" localSheetId="0" hidden="1">Orders!$A$1:$W$1671</definedName>
    <definedName name="Z_AC0210C1_604A_492C_8E95_533FDD4B5336_.wvu.FilterData" localSheetId="0" hidden="1">Orders!$A$1:$W$1671</definedName>
    <definedName name="Z_AC0E368C_71B0_4736_B9B4_6A0301B042FD_.wvu.FilterData" localSheetId="0" hidden="1">Orders!$A$1:$W$1671</definedName>
    <definedName name="Z_AC15482E_5BC7_4FEE_B0BB_657EF00D2E08_.wvu.FilterData" localSheetId="0" hidden="1">Orders!$A$1:$W$1671</definedName>
    <definedName name="Z_ACD2074A_5E4E_4E0C_B295_FF1F77C4B88A_.wvu.FilterData" localSheetId="0" hidden="1">Orders!$A$1:$W$1671</definedName>
    <definedName name="Z_AD001BA3_E21C_4701_8C4B_A414D868BCE8_.wvu.FilterData" localSheetId="0" hidden="1">Orders!$A$1:$W$1552</definedName>
    <definedName name="Z_AD38DCA3_68C8_4EA4_BF94_BEFF5366E731_.wvu.FilterData" localSheetId="0" hidden="1">Orders!$A$1:$W$1671</definedName>
    <definedName name="Z_AD450A3A_956F_4C93_87D9_5F13FE15FCED_.wvu.FilterData" localSheetId="0" hidden="1">Orders!$A$1:$W$1671</definedName>
    <definedName name="Z_AD68BB17_B6EE_4E4C_B2FA_D89886036178_.wvu.FilterData" localSheetId="0" hidden="1">Orders!$A$1:$W$1677</definedName>
    <definedName name="Z_AD865750_6452_43C0_BCAE_B10342FADCEE_.wvu.FilterData" localSheetId="0" hidden="1">Orders!$A$1:$W$1671</definedName>
    <definedName name="Z_AD8B2172_5C2E_4736_B3C3_AA4157265DA4_.wvu.FilterData" localSheetId="0" hidden="1">Orders!$A$1:$W$1671</definedName>
    <definedName name="Z_AE51C241_A0E3_4102_82BF_5AFB8CFD7EAF_.wvu.FilterData" localSheetId="0" hidden="1">Orders!$A$1:$W$1671</definedName>
    <definedName name="Z_AE610A04_81AC_4607_98C4_BB41690F700A_.wvu.FilterData" localSheetId="0" hidden="1">Orders!$A$1:$W$1671</definedName>
    <definedName name="Z_AE9A0857_6B6E_444F_90FB_98D374B8624A_.wvu.FilterData" localSheetId="0" hidden="1">Orders!$A$1:$W$1674</definedName>
    <definedName name="Z_AE9EE6BB_2937_4809_8BA4_320140DD0F5A_.wvu.FilterData" localSheetId="0" hidden="1">Orders!$A$1:$W$1685</definedName>
    <definedName name="Z_AEAC0F35_CBDE_43CF_8FF6_7A2EF901979B_.wvu.FilterData" localSheetId="0" hidden="1">Orders!$A$1:$W$1671</definedName>
    <definedName name="Z_AEB7F8A4_2BD0_4BFF_90CB_BAE84503F455_.wvu.FilterData" localSheetId="0" hidden="1">Orders!$A$1:$W$1673</definedName>
    <definedName name="Z_AECE3B41_C544_46B7_A8C1_D8B6687CE2CC_.wvu.FilterData" localSheetId="0" hidden="1">Orders!$A$1:$W$1685</definedName>
    <definedName name="Z_AEDC0E17_C84D_4CF4_B380_CB2BB287008B_.wvu.FilterData" localSheetId="0" hidden="1">Orders!$A$1:$W$1671</definedName>
    <definedName name="Z_AEF4E388_35D1_445F_8F41_D696065BA9B2_.wvu.FilterData" localSheetId="0" hidden="1">Orders!$A$1:$W$1552</definedName>
    <definedName name="Z_AEFA4635_4AE5_4DBD_B305_0C321D6C3241_.wvu.FilterData" localSheetId="0" hidden="1">Orders!$A$1:$W$1691</definedName>
    <definedName name="Z_AF40F488_BAB2_44CC_96E3_13D83BE117A0_.wvu.FilterData" localSheetId="0" hidden="1">Orders!$A$1:$W$1671</definedName>
    <definedName name="Z_AF48C48A_A7C1_4C09_B448_B3AD15D3E9EA_.wvu.FilterData" localSheetId="0" hidden="1">Orders!$A$1:$W$1671</definedName>
    <definedName name="Z_AF7787EF_744F_4E48_8EBB_756740BFC2DA_.wvu.FilterData" localSheetId="0" hidden="1">Orders!$A$1:$W$1671</definedName>
    <definedName name="Z_AF8B8C25_B2D1_4CBF_AF26_6EF53CA182CD_.wvu.FilterData" localSheetId="0" hidden="1">Orders!$A$1:$W$1671</definedName>
    <definedName name="Z_AFCDB8A9_B09C_45EA_BCF6_950D44455534_.wvu.FilterData" localSheetId="0" hidden="1">Orders!$A$1:$W$1671</definedName>
    <definedName name="Z_B008894A_C43C_49C4_8959_5ADE3D0C988D_.wvu.FilterData" localSheetId="0" hidden="1">Orders!$A$1:$W$1691</definedName>
    <definedName name="Z_B02B0488_3E21_48F4_8EBB_32FA3D6224C1_.wvu.FilterData" localSheetId="0" hidden="1">Orders!$A$1:$W$1677</definedName>
    <definedName name="Z_B02C2286_D503_4019_A568_B1E4A6664E90_.wvu.FilterData" localSheetId="0" hidden="1">Orders!$A$1:$W$810</definedName>
    <definedName name="Z_B02D5E9E_E4ED_4871_A9A5_4157334C099C_.wvu.FilterData" localSheetId="0" hidden="1">Orders!$A$1:$W$1682</definedName>
    <definedName name="Z_B053277E_30EF_4E55_AE2D_A9C6612BADC8_.wvu.FilterData" localSheetId="0" hidden="1">Orders!$A$1:$W$1671</definedName>
    <definedName name="Z_B05593CA_5B48_432E_B117_BDE7B2CC4E3F_.wvu.FilterData" localSheetId="0" hidden="1">Orders!$A$1:$W$1671</definedName>
    <definedName name="Z_B091EA64_8EB7_41BF_9F72_09B52B0624AE_.wvu.FilterData" localSheetId="0" hidden="1">Orders!$A$1:$W$1689</definedName>
    <definedName name="Z_B0A9B054_A61A_462B_92AA_83DDFB39DA72_.wvu.FilterData" localSheetId="0" hidden="1">Orders!$A$1:$W$1671</definedName>
    <definedName name="Z_B0B1F3EF_05E2_4426_8DC0_9504BFF9FD2C_.wvu.FilterData" localSheetId="0" hidden="1">Orders!$A$1:$W$1683</definedName>
    <definedName name="Z_B0B45A45_D783_4AB3_987D_3FE557E7F7D8_.wvu.FilterData" localSheetId="0" hidden="1">Orders!$A$1:$W$1671</definedName>
    <definedName name="Z_B0C3996B_CDB8_4EBA_B98D_6655AE65B819_.wvu.FilterData" localSheetId="0" hidden="1">Orders!$A$1:$W$1686</definedName>
    <definedName name="Z_B0C538CE_D9A2_4ED5_8E8A_4CBF1F40818E_.wvu.FilterData" localSheetId="0" hidden="1">Orders!$A$1:$W$1671</definedName>
    <definedName name="Z_B17A7E8A_F9C1_4A7B_B160_517150FABF25_.wvu.FilterData" localSheetId="0" hidden="1">Orders!$A$1:$W$35</definedName>
    <definedName name="Z_B192A174_8167_45DC_A3FC_B56C3FCC134D_.wvu.FilterData" localSheetId="0" hidden="1">Orders!$A$1:$W$1552</definedName>
    <definedName name="Z_B1FE65C7_562E_467F_B0E9_162622CE5AF2_.wvu.FilterData" localSheetId="0" hidden="1">Orders!$A$1:$W$1671</definedName>
    <definedName name="Z_B23D16F8_9525_4D9B_A164_E57C00F1B10D_.wvu.FilterData" localSheetId="0" hidden="1">Orders!$A$1:$W$1671</definedName>
    <definedName name="Z_B23FCAAC_1A37_4E66_BB52_DD6B997C8A15_.wvu.FilterData" localSheetId="0" hidden="1">Orders!$A$1:$W$1671</definedName>
    <definedName name="Z_B2446364_F55B_4043_83FC_762B7111772D_.wvu.FilterData" localSheetId="0" hidden="1">Orders!$A$1:$W$1685</definedName>
    <definedName name="Z_B265CF7A_4559_4E7D_8240_C834D0CF6C81_.wvu.FilterData" localSheetId="0" hidden="1">Orders!$A$1:$W$1671</definedName>
    <definedName name="Z_B268443B_4CAF_46B3_921A_A53328F5A186_.wvu.FilterData" localSheetId="0" hidden="1">Orders!$A$1:$W$35</definedName>
    <definedName name="Z_B271CAF0_AB52_4147_AC75_43A948FDFE75_.wvu.FilterData" localSheetId="0" hidden="1">Orders!$A$1:$W$1682</definedName>
    <definedName name="Z_B28F280E_CD0D_4793_AFED_F5BBCE6DB012_.wvu.FilterData" localSheetId="0" hidden="1">Orders!$A$1:$W$1683</definedName>
    <definedName name="Z_B2D70457_2CE4_4BB1_8AF2_7AB2274AEE1C_.wvu.FilterData" localSheetId="0" hidden="1">Orders!$A$1:$W$1692</definedName>
    <definedName name="Z_B2E0B8E1_636C_461A_A390_A814AC5C3448_.wvu.FilterData" localSheetId="0" hidden="1">Orders!$A$1:$W$1671</definedName>
    <definedName name="Z_B2F634C1_5943_406E_A8EE_2D73642AAD0F_.wvu.FilterData" localSheetId="0" hidden="1">Orders!$A$1:$W$1671</definedName>
    <definedName name="Z_B2FF6AA2_B5A0_4CB7_A1C5_65F9D30D7AEE_.wvu.FilterData" localSheetId="0" hidden="1">Orders!$A$1:$W$1671</definedName>
    <definedName name="Z_B302AA24_C0C4_4AC9_9FE0_6C327AFD0B6B_.wvu.FilterData" localSheetId="0" hidden="1">Orders!$A$1:$W$1671</definedName>
    <definedName name="Z_B30C1E1B_CAAA_4512_A0BA_2D88B54E993F_.wvu.FilterData" localSheetId="0" hidden="1">Orders!$A$1:$W$1693</definedName>
    <definedName name="Z_B3584433_F11B_41E6_A29A_D64644CCA48C_.wvu.FilterData" localSheetId="0" hidden="1">Orders!$A$1:$W$1671</definedName>
    <definedName name="Z_B38167D9_FD77_4A09_B029_8C9EC37630FA_.wvu.FilterData" localSheetId="0" hidden="1">Orders!$A$1:$W$1552</definedName>
    <definedName name="Z_B3CA3DFE_A370_489A_B219_D5A09C81A43B_.wvu.FilterData" localSheetId="0" hidden="1">Orders!$A$1:$W$1671</definedName>
    <definedName name="Z_B3E99D1E_B1BB_406B_B4C2_56512857F095_.wvu.FilterData" localSheetId="0" hidden="1">Orders!$A$1:$W$1675</definedName>
    <definedName name="Z_B3EDE46E_0768_47EF_AB74_8A022A5A390D_.wvu.FilterData" localSheetId="0" hidden="1">Orders!$A$1:$W$1671</definedName>
    <definedName name="Z_B41D3829_A604_4C56_931A_C626A5E7A57D_.wvu.FilterData" localSheetId="0" hidden="1">Orders!$A$1:$W$1687</definedName>
    <definedName name="Z_B4400582_4CC2_44CA_A5C9_1D44E5F46125_.wvu.FilterData" localSheetId="0" hidden="1">Orders!$A$1:$W$1671</definedName>
    <definedName name="Z_B45ED3D0_D0D5_46ED_82EC_8161EA445F6A_.wvu.FilterData" localSheetId="0" hidden="1">Orders!$A$1:$W$1671</definedName>
    <definedName name="Z_B485D819_F5E7_493C_AE45_38722E0C543F_.wvu.FilterData" localSheetId="0" hidden="1">Orders!$A$1:$W$1141</definedName>
    <definedName name="Z_B4B75218_F19D_4AC4_AB86_7909F65C6EFF_.wvu.FilterData" localSheetId="0" hidden="1">Orders!$A$1:$W$1671</definedName>
    <definedName name="Z_B4EBC2FE_965F_485E_8995_2873C212D1E7_.wvu.FilterData" localSheetId="0" hidden="1">Orders!$A$1:$W$1141</definedName>
    <definedName name="Z_B53AF102_8C7E_4F79_9AB1_EB161AEC51EA_.wvu.FilterData" localSheetId="0" hidden="1">Orders!$A$1:$W$1671</definedName>
    <definedName name="Z_B5677214_3A51_4BFC_A6FC_F33D4E48F622_.wvu.FilterData" localSheetId="0" hidden="1">Orders!$A$1:$W$1671</definedName>
    <definedName name="Z_B5747585_B293_454D_B698_734473898142_.wvu.FilterData" localSheetId="0" hidden="1">Orders!$A$1:$W$1678</definedName>
    <definedName name="Z_B5B649F2_F1A4_4FDB_9B25_79C06357E724_.wvu.FilterData" localSheetId="0" hidden="1">Orders!$A$1:$W$810</definedName>
    <definedName name="Z_B5E2C72D_686C_46E4_AF77_BA4CA0BE4A0C_.wvu.FilterData" localSheetId="0" hidden="1">Orders!$A$1:$W$1671</definedName>
    <definedName name="Z_B64C2FF1_221E_4687_B6CF_367E953E21B3_.wvu.FilterData" localSheetId="0" hidden="1">Orders!$A$1:$W$1687</definedName>
    <definedName name="Z_B67906AD_E9BC_4411_8CE8_8E63AC6AC5CB_.wvu.FilterData" localSheetId="0" hidden="1">Orders!$A$1:$W$1671</definedName>
    <definedName name="Z_B6797115_BEA1_41BA_8210_EC8BCD00AD49_.wvu.FilterData" localSheetId="0" hidden="1">Orders!$A$1:$W$810</definedName>
    <definedName name="Z_B68518C4_14E3_44E4_9A79_1D2801676940_.wvu.FilterData" localSheetId="0" hidden="1">Orders!$A$1:$W$1671</definedName>
    <definedName name="Z_B68BD6D1_A884_4DBF_B10D_EAB60223D891_.wvu.FilterData" localSheetId="0" hidden="1">Orders!$A$1:$W$810</definedName>
    <definedName name="Z_B6BE9F2A_10ED_4391_94B7_4079E2A9C68D_.wvu.FilterData" localSheetId="0" hidden="1">Orders!$A$1:$W$1141</definedName>
    <definedName name="Z_B6EDED11_4E2F_4CF7_86AF_51694B63C39C_.wvu.FilterData" localSheetId="0" hidden="1">Orders!$A$1:$W$1683</definedName>
    <definedName name="Z_B731C267_3D6B_47A7_A36B_D82CA3213711_.wvu.FilterData" localSheetId="0" hidden="1">Orders!$A$1:$W$1671</definedName>
    <definedName name="Z_B766E185_E408_4D68_BFAD_41C68B826F22_.wvu.FilterData" localSheetId="0" hidden="1">Orders!$A$1:$W$1687</definedName>
    <definedName name="Z_B779AFCB_9CDA_4719_8F89_CA1B74AFBDDC_.wvu.FilterData" localSheetId="0" hidden="1">Orders!$A$1:$W$1671</definedName>
    <definedName name="Z_B78DAB7E_1AEB_4F05_9CAA_133491743009_.wvu.FilterData" localSheetId="0" hidden="1">Orders!$A$1:$W$1671</definedName>
    <definedName name="Z_B79B559E_B48F_45DD_BF6E_11ED5D37CCDE_.wvu.FilterData" localSheetId="0" hidden="1">Orders!$A$1:$W$810</definedName>
    <definedName name="Z_B7D741E9_0A9E_4AF1_8A00_94FBA569C38F_.wvu.FilterData" localSheetId="0" hidden="1">Orders!$A$1:$W$1671</definedName>
    <definedName name="Z_B80451BF_5D42_4577_BFFB_DC65C1C16A22_.wvu.FilterData" localSheetId="0" hidden="1">Orders!$A$1:$W$810</definedName>
    <definedName name="Z_B87E53CA_892D_4A26_854C_78A6EE715259_.wvu.FilterData" localSheetId="0" hidden="1">Orders!$A$1:$W$1687</definedName>
    <definedName name="Z_B8A2AEAE_4384_42C1_B048_138770BD77CE_.wvu.FilterData" localSheetId="0" hidden="1">Orders!$A$1:$W$1671</definedName>
    <definedName name="Z_B8AE0D0C_5344_4171_B37D_C061E689E58F_.wvu.FilterData" localSheetId="0" hidden="1">Orders!$A$1:$W$1683</definedName>
    <definedName name="Z_B8B31A91_825E_4DAF_9084_B62A7D9F5EB1_.wvu.FilterData" localSheetId="0" hidden="1">Orders!$A$1:$W$1671</definedName>
    <definedName name="Z_B8B5FDD8_D563_4E14_9B34_6945418BD6BE_.wvu.FilterData" localSheetId="0" hidden="1">Orders!$A$1:$W$1693</definedName>
    <definedName name="Z_B8C84715_8291_4B05_A345_47E7625DEC9C_.wvu.FilterData" localSheetId="0" hidden="1">Orders!$A$1:$W$1141</definedName>
    <definedName name="Z_B8C86BBE_B4E4_401D_BBD5_3D2C5B6C5329_.wvu.FilterData" localSheetId="0" hidden="1">Orders!$A$1:$W$1671</definedName>
    <definedName name="Z_B8EF2DC0_808B_4EDE_B612_49ADA8881421_.wvu.FilterData" localSheetId="0" hidden="1">Orders!$A$1:$W$1671</definedName>
    <definedName name="Z_B92E1EB7_7726_46FD_82FC_99838FA1063B_.wvu.FilterData" localSheetId="0" hidden="1">Orders!$A$1:$W$1671</definedName>
    <definedName name="Z_B94BB7CD_A617_4FEE_B2EC_4B35EF0ECB32_.wvu.FilterData" localSheetId="0" hidden="1">Orders!$A$1:$W$1671</definedName>
    <definedName name="Z_B9762EE5_201B_4EF8_A3B5_6E09E220FD04_.wvu.FilterData" localSheetId="0" hidden="1">Orders!$A$1:$W$1671</definedName>
    <definedName name="Z_B987ADD3_F59B_4AAB_ADB6_36563EB34DB1_.wvu.FilterData" localSheetId="0" hidden="1">Orders!$A$1:$W$1671</definedName>
    <definedName name="Z_B9D74028_44A7_413A_BB82_804DF9869426_.wvu.FilterData" localSheetId="0" hidden="1">Orders!$A$1:$W$1671</definedName>
    <definedName name="Z_BA000E24_6D98_49EE_874B_F59728D5E969_.wvu.FilterData" localSheetId="0" hidden="1">Orders!$A$1:$W$1671</definedName>
    <definedName name="Z_BA0E520A_5149_430C_AA40_E52FE600A898_.wvu.FilterData" localSheetId="0" hidden="1">Orders!$A$1:$W$810</definedName>
    <definedName name="Z_BA90465F_4FC5_4F64_92E1_6CEFE52AD8EA_.wvu.FilterData" localSheetId="0" hidden="1">Orders!$A$1:$W$1552</definedName>
    <definedName name="Z_BA9BAD66_E77F_4C14_B13E_977183E32138_.wvu.FilterData" localSheetId="0" hidden="1">Orders!$A$1:$W$1682</definedName>
    <definedName name="Z_BAB04E40_1B18_402C_805F_E2D4232FA0F5_.wvu.FilterData" localSheetId="0" hidden="1">Orders!$A$1:$W$1676</definedName>
    <definedName name="Z_BAD4DDB5_3CDE_44C4_BE6C_DD9ED23F623E_.wvu.FilterData" localSheetId="0" hidden="1">Orders!$A$1:$W$1671</definedName>
    <definedName name="Z_BAD8FE80_1F07_4617_805A_B70062F1AB5D_.wvu.FilterData" localSheetId="0" hidden="1">Orders!$A$1:$W$1675</definedName>
    <definedName name="Z_BADF6AEF_1EE8_46B1_8BEA_928E6CC4E7C1_.wvu.FilterData" localSheetId="0" hidden="1">Orders!$A$1:$W$810</definedName>
    <definedName name="Z_BB0738D5_0E35_4313_BF31_EB8882048750_.wvu.FilterData" localSheetId="0" hidden="1">Orders!$A$1:$W$1671</definedName>
    <definedName name="Z_BB21077C_9FB3_4D53_9914_ECDA9A9DF0D0_.wvu.FilterData" localSheetId="0" hidden="1">Orders!$A$1:$W$1671</definedName>
    <definedName name="Z_BB38B161_9C0C_4D2B_AEE8_2C164DC9E2F0_.wvu.FilterData" localSheetId="0" hidden="1">Orders!$A$1:$W$1675</definedName>
    <definedName name="Z_BB57DABE_2FB2_4826_99D8_6BFFE3849BED_.wvu.FilterData" localSheetId="0" hidden="1">Orders!$A$1:$W$1671</definedName>
    <definedName name="Z_BB6F27E2_ECB0_4BD2_B4E8_3654905F7EAC_.wvu.FilterData" localSheetId="0" hidden="1">Orders!$A$1:$W$1687</definedName>
    <definedName name="Z_BBDAE6C8_ABE0_4ED5_A63B_B3C12966D720_.wvu.FilterData" localSheetId="0" hidden="1">Orders!$A$1:$W$1673</definedName>
    <definedName name="Z_BBFCBF34_7264_49E0_816E_FD1A13445D57_.wvu.FilterData" localSheetId="0" hidden="1">Orders!$A$1:$W$1671</definedName>
    <definedName name="Z_BC066065_2DEC_46CD_85B3_395D7083311F_.wvu.FilterData" localSheetId="0" hidden="1">Orders!$A$1:$W$1683</definedName>
    <definedName name="Z_BC0E4492_2175_44EC_BDB5_AFD300CC3399_.wvu.FilterData" localSheetId="0" hidden="1">Orders!$A$1:$W$810</definedName>
    <definedName name="Z_BC36819E_CA8D_40BC_91BA_56A153E7999A_.wvu.FilterData" localSheetId="0" hidden="1">Orders!$A$1:$W$1671</definedName>
    <definedName name="Z_BC4A4AED_EB78_445D_8A92_77D6212E6A33_.wvu.FilterData" localSheetId="0" hidden="1">Orders!$A$1:$W$1686</definedName>
    <definedName name="Z_BC51550D_9962_4F8B_8862_F41622B98E78_.wvu.FilterData" localSheetId="0" hidden="1">Orders!$A$1:$W$1671</definedName>
    <definedName name="Z_BCC2271D_4A24_473C_8A96_CDDED2385960_.wvu.FilterData" localSheetId="0" hidden="1">Orders!$A$1:$W$1671</definedName>
    <definedName name="Z_BCC6794B_F454_4BE9_8AC7_6A55957E8A30_.wvu.FilterData" localSheetId="0" hidden="1">Orders!$A$1:$W$35</definedName>
    <definedName name="Z_BD07A488_D100_421C_B547_E940083079BD_.wvu.FilterData" localSheetId="0" hidden="1">Orders!$A$1:$W$1684</definedName>
    <definedName name="Z_BD2D4C6E_A76E_4C41_9396_656F34E6F434_.wvu.FilterData" localSheetId="0" hidden="1">Orders!$A$1:$W$1671</definedName>
    <definedName name="Z_BD87362F_5730_47AF_AB1F_568797B11493_.wvu.FilterData" localSheetId="0" hidden="1">Orders!$A$1:$W$1675</definedName>
    <definedName name="Z_BD8C75C7_DEC8_4C2C_88A9_725DEC0A5EE5_.wvu.FilterData" localSheetId="0" hidden="1">Orders!$A$1:$W$1671</definedName>
    <definedName name="Z_BDD87C5A_C105_4ADA_A92A_66D4795A73EA_.wvu.FilterData" localSheetId="0" hidden="1">Orders!$A$1:$W$810</definedName>
    <definedName name="Z_BE3DBBD4_8205_4E53_9338_1BCAADB8A12D_.wvu.FilterData" localSheetId="0" hidden="1">Orders!$A$1:$W$1677</definedName>
    <definedName name="Z_BE851A54_AF01_490F_899B_B0DADE059498_.wvu.FilterData" localSheetId="0" hidden="1">Orders!$A$1:$W$810</definedName>
    <definedName name="Z_BE8CACF9_FB2F_4E33_AD6B_1C2B91090D62_.wvu.FilterData" localSheetId="0" hidden="1">Orders!$A$1:$W$1671</definedName>
    <definedName name="Z_BE92355F_8B66_4CA3_9295_0E3046A74E9F_.wvu.FilterData" localSheetId="0" hidden="1">Orders!$A$1:$W$1675</definedName>
    <definedName name="Z_BEBC79B6_77C6_4D22_A631_0E9D05EC727E_.wvu.FilterData" localSheetId="0" hidden="1">Orders!$A$1:$W$1671</definedName>
    <definedName name="Z_BEBD6CE6_A572_4F62_9B01_0BFF617EF3DB_.wvu.FilterData" localSheetId="0" hidden="1">Orders!$A$1:$W$1679</definedName>
    <definedName name="Z_BF24630F_F6FC_4269_BEF0_433D97242C84_.wvu.FilterData" localSheetId="0" hidden="1">Orders!$A$1:$W$1671</definedName>
    <definedName name="Z_BF5752B1_63C5_459E_8851_922297917EA5_.wvu.FilterData" localSheetId="0" hidden="1">Orders!$A$1:$W$343</definedName>
    <definedName name="Z_BF6D9BEC_4B8C_4236_A9A4_D3858BAFAA6C_.wvu.FilterData" localSheetId="0" hidden="1">Orders!$A$1:$W$1671</definedName>
    <definedName name="Z_BF7AEA9F_6C7E_4A26_8C49_BC06A1A1755F_.wvu.FilterData" localSheetId="0" hidden="1">Orders!$A$1:$W$1671</definedName>
    <definedName name="Z_BFAD90BB_BB68_44CD_9BE9_387A5835FE99_.wvu.FilterData" localSheetId="0" hidden="1">Orders!$A$1:$W$1671</definedName>
    <definedName name="Z_BFBE5D7E_6467_4D29_9C18_F9B52E57F10B_.wvu.FilterData" localSheetId="0" hidden="1">Orders!$A$1:$W$1671</definedName>
    <definedName name="Z_BFD05B22_7D52_427F_8871_78D16B05604B_.wvu.FilterData" localSheetId="0" hidden="1">Orders!$A$1:$W$1671</definedName>
    <definedName name="Z_BFD8DF4A_F4E5_4A8C_B0DC_09EEEEDE1131_.wvu.FilterData" localSheetId="0" hidden="1">Orders!$A$1:$W$810</definedName>
    <definedName name="Z_BFEBCDB4_9B26_4CAE_B814_EAC11897391C_.wvu.FilterData" localSheetId="0" hidden="1">Orders!$A$1:$W$35</definedName>
    <definedName name="Z_C002D465_D0A1_49A8_AD88_108C15256760_.wvu.FilterData" localSheetId="0" hidden="1">Orders!$A$1:$W$1141</definedName>
    <definedName name="Z_C040366E_10A6_40D7_9DDD_77163325A816_.wvu.FilterData" localSheetId="0" hidden="1">Orders!$A$1:$W$810</definedName>
    <definedName name="Z_C04F7900_28AA_407C_A5A3_6B5F4DAA40B2_.wvu.FilterData" localSheetId="0" hidden="1">Orders!$A$1:$W$1671</definedName>
    <definedName name="Z_C0B96512_F1DD_4E14_B01D_165C265B6ADE_.wvu.FilterData" localSheetId="0" hidden="1">Orders!$A$1:$W$1671</definedName>
    <definedName name="Z_C0BC77DB_2A1C_46C8_B371_43AE3AE41B11_.wvu.FilterData" localSheetId="0" hidden="1">Orders!$A$1:$W$1685</definedName>
    <definedName name="Z_C0E52172_5993_458C_B4B9_3FE344AB2632_.wvu.FilterData" localSheetId="0" hidden="1">Orders!$A$1:$W$1677</definedName>
    <definedName name="Z_C0EBA820_0A07_4BF9_BF71_F53DB227DE34_.wvu.FilterData" localSheetId="0" hidden="1">Orders!$A$1:$W$1671</definedName>
    <definedName name="Z_C0F4C28A_010E_4603_8DD5_EA6CBBA64E98_.wvu.FilterData" localSheetId="0" hidden="1">Orders!$A$1:$W$1671</definedName>
    <definedName name="Z_C0FC5C6F_367D_4644_BB37_0A02F95EF899_.wvu.FilterData" localSheetId="0" hidden="1">Orders!$A$1:$W$1686</definedName>
    <definedName name="Z_C10E25BF_B179_42DF_84F6_05B61760704A_.wvu.FilterData" localSheetId="0" hidden="1">Orders!$A$1:$W$35</definedName>
    <definedName name="Z_C114714C_D240_40BA_8376_1E1C517DDA14_.wvu.FilterData" localSheetId="0" hidden="1">Orders!$A$1:$W$1671</definedName>
    <definedName name="Z_C1254FC3_F1BF_4376_A8EC_0BC57C9182A9_.wvu.FilterData" localSheetId="0" hidden="1">Orders!$A$1:$W$1692</definedName>
    <definedName name="Z_C14D7730_DA70_4042_A559_8528275FCA4C_.wvu.FilterData" localSheetId="0" hidden="1">Orders!$A$1:$W$1687</definedName>
    <definedName name="Z_C159940D_3187_4ADB_8A0B_E6EC6F7726E2_.wvu.FilterData" localSheetId="0" hidden="1">Orders!$A$1:$W$1552</definedName>
    <definedName name="Z_C15F69CD_40D3_43C4_82B8_7A9CDB7C19C2_.wvu.FilterData" localSheetId="0" hidden="1">Orders!$A$1:$W$810</definedName>
    <definedName name="Z_C1E71F03_1995_4E56_AAA2_3E1AC38B7A1D_.wvu.FilterData" localSheetId="0" hidden="1">Orders!$A$1:$W$1671</definedName>
    <definedName name="Z_C220D251_8A61_4493_AE3C_756645834A2E_.wvu.FilterData" localSheetId="0" hidden="1">Orders!$A$1:$W$1671</definedName>
    <definedName name="Z_C22115AE_FD19_4B39_A085_3B46790A8012_.wvu.FilterData" localSheetId="0" hidden="1">Orders!$A$1:$W$1693</definedName>
    <definedName name="Z_C2324A7B_86C9_4158_80E8_4E610986FF77_.wvu.FilterData" localSheetId="0" hidden="1">Orders!$A$1:$W$1671</definedName>
    <definedName name="Z_C23A0646_DE5B_4B34_9AC6_A901DDADBC84_.wvu.FilterData" localSheetId="0" hidden="1">Orders!$A$1:$W$1684</definedName>
    <definedName name="Z_C268FDF2_EB8D_4C7F_BEB8_A51C2C09A3B3_.wvu.FilterData" localSheetId="0" hidden="1">Orders!$A$1:$W$1671</definedName>
    <definedName name="Z_C26C918C_C429_4344_864F_509D2F9BDCF6_.wvu.FilterData" localSheetId="0" hidden="1">Orders!$A$1:$W$1671</definedName>
    <definedName name="Z_C2D4091E_BEB0_49CB_9CB2_16064E556737_.wvu.FilterData" localSheetId="0" hidden="1">Orders!$A$1:$W$1683</definedName>
    <definedName name="Z_C2DADDD8_705E_4F50_A228_31C2452ED6E9_.wvu.FilterData" localSheetId="0" hidden="1">Orders!$A$1:$W$1671</definedName>
    <definedName name="Z_C2E584D4_6D25_4CD7_9358_33E3031D966E_.wvu.FilterData" localSheetId="0" hidden="1">Orders!$A$1:$W$1671</definedName>
    <definedName name="Z_C2F189A1_8CF0_4D71_9B99_83D91B32241F_.wvu.FilterData" localSheetId="0" hidden="1">Orders!$A$1:$W$1671</definedName>
    <definedName name="Z_C2F365C0_1324_42D0_957E_79628B5B8880_.wvu.FilterData" localSheetId="0" hidden="1">Orders!$A$1:$W$1685</definedName>
    <definedName name="Z_C30CC4D9_C87F_40E3_9E38_0345EF965076_.wvu.FilterData" localSheetId="0" hidden="1">Orders!$A$1:$W$1671</definedName>
    <definedName name="Z_C310975E_40BB_461B_ADD7_841AB99E29D6_.wvu.FilterData" localSheetId="0" hidden="1">Orders!$A$1:$W$1671</definedName>
    <definedName name="Z_C3477A29_CDE6_4A82_AB73_19D9E2EAF334_.wvu.FilterData" localSheetId="0" hidden="1">Orders!$A$1:$W$1687</definedName>
    <definedName name="Z_C366B62A_16B0_4428_BB1F_9A05539BECAE_.wvu.FilterData" localSheetId="0" hidden="1">Orders!$A$1:$W$1671</definedName>
    <definedName name="Z_C39179BB_6C76_496D_9481_0F19FD3D3303_.wvu.FilterData" localSheetId="0" hidden="1">Orders!$A$1:$W$1671</definedName>
    <definedName name="Z_C3CE66B4_9916_4D6F_BDF4_DE0C0B1378C7_.wvu.FilterData" localSheetId="0" hidden="1">Orders!$A$1:$W$1671</definedName>
    <definedName name="Z_C3EB87FF_77DF_42CE_9CC7_EEC2DF127993_.wvu.FilterData" localSheetId="0" hidden="1">Orders!$A$1:$W$1141</definedName>
    <definedName name="Z_C4497814_D22F_4CA6_B13A_02523FA54B29_.wvu.FilterData" localSheetId="0" hidden="1">Orders!$A$1:$W$1671</definedName>
    <definedName name="Z_C494044F_BE43_441A_A436_18265513C9C4_.wvu.FilterData" localSheetId="0" hidden="1">Orders!$A$1:$W$1675</definedName>
    <definedName name="Z_C499391A_7812_4633_80B2_7D565998AE09_.wvu.FilterData" localSheetId="0" hidden="1">Orders!$A$1:$W$1671</definedName>
    <definedName name="Z_C4B6F0A6_A955_4870_83F2_1F596D25C9C8_.wvu.FilterData" localSheetId="0" hidden="1">Orders!$A$1:$W$1671</definedName>
    <definedName name="Z_C4CECAF8_67B2_454A_86F4_EA5566D3E082_.wvu.FilterData" localSheetId="0" hidden="1">Orders!$A$1:$W$1676</definedName>
    <definedName name="Z_C4D8E95C_074E_4268_96FB_5EA6F1656B0B_.wvu.FilterData" localSheetId="0" hidden="1">Orders!$A$1:$W$1671</definedName>
    <definedName name="Z_C4D9A35D_D361_42A8_91ED_C22D6721F06F_.wvu.FilterData" localSheetId="0" hidden="1">Orders!$A$1:$W$1671</definedName>
    <definedName name="Z_C5743247_1E8B_41C7_BF86_11131622B7EF_.wvu.FilterData" localSheetId="0" hidden="1">Orders!$A$1:$W$1552</definedName>
    <definedName name="Z_C587A1D9_9F79_4D12_A5D2_6C85AB1A362A_.wvu.FilterData" localSheetId="0" hidden="1">Orders!$A$1:$W$1671</definedName>
    <definedName name="Z_C5B36EA9_87E5_47F0_BA69_392FC4699CC5_.wvu.FilterData" localSheetId="0" hidden="1">Orders!$A$1:$W$1691</definedName>
    <definedName name="Z_C5E1BB87_FB49_4320_A633_5BF68108BEE5_.wvu.FilterData" localSheetId="0" hidden="1">Orders!$A$1:$W$1680</definedName>
    <definedName name="Z_C5F18FD6_1EA3_4E4F_A286_EB96CA7F2188_.wvu.FilterData" localSheetId="0" hidden="1">Orders!$A$1:$W$810</definedName>
    <definedName name="Z_C5F5A45F_5A67_4E2E_9924_E8696B20C8EA_.wvu.FilterData" localSheetId="0" hidden="1">Orders!$A$1:$W$1671</definedName>
    <definedName name="Z_C62FFC6A_5371_4F8F_AD1D_F3282B516412_.wvu.FilterData" localSheetId="0" hidden="1">Orders!$A$1:$W$1671</definedName>
    <definedName name="Z_C6624BFE_B404_4471_8A1A_822E67D31BE3_.wvu.FilterData" localSheetId="0" hidden="1">Orders!$A$1:$W$1671</definedName>
    <definedName name="Z_C6670FE4_A749_45D3_9A3C_C930FD6A5786_.wvu.FilterData" localSheetId="0" hidden="1">Orders!$A$1:$W$810</definedName>
    <definedName name="Z_C6868239_BAA2_4397_9F94_35015B7F5435_.wvu.FilterData" localSheetId="0" hidden="1">Orders!$A$1:$W$1671</definedName>
    <definedName name="Z_C6BA3A60_589D_4CF5_A17B_D20130AB6493_.wvu.FilterData" localSheetId="0" hidden="1">Orders!$A$1:$W$1682</definedName>
    <definedName name="Z_C6F60F34_DF68_497C_8607_01B4CE1B2B28_.wvu.FilterData" localSheetId="0" hidden="1">Orders!$A$1:$W$1671</definedName>
    <definedName name="Z_C7263D96_AA55_44D3_AB32_6C664543E78A_.wvu.FilterData" localSheetId="0" hidden="1">Orders!$A$1:$W$1671</definedName>
    <definedName name="Z_C7945E75_7095_4970_89F8_6BB9B73A6C81_.wvu.FilterData" localSheetId="0" hidden="1">Orders!$A$1:$W$1671</definedName>
    <definedName name="Z_C7D6B553_5E01_4D31_A074_2AE935444C9E_.wvu.FilterData" localSheetId="0" hidden="1">Orders!$A$1:$W$1686</definedName>
    <definedName name="Z_C7EAB0CF_6714_4B10_B944_D9DA6DE04FD3_.wvu.FilterData" localSheetId="0" hidden="1">Orders!$A$1:$W$1671</definedName>
    <definedName name="Z_C7ED9B50_901E_42A5_8ECB_A0133877D111_.wvu.FilterData" localSheetId="0" hidden="1">Orders!$A$1:$W$1671</definedName>
    <definedName name="Z_C80BD494_B927_46F0_A08B_0058893DDEB6_.wvu.FilterData" localSheetId="0" hidden="1">Orders!$A$1:$W$1671</definedName>
    <definedName name="Z_C83477F5_CA5E_4ECB_9A6B_8C20196D0A7E_.wvu.FilterData" localSheetId="0" hidden="1">Orders!$A$1:$W$1674</definedName>
    <definedName name="Z_C83F2E6F_7D0B_4D04_88FD_E8BF4FE337DB_.wvu.FilterData" localSheetId="0" hidden="1">Orders!$A$1:$W$1552</definedName>
    <definedName name="Z_C84AEFAB_1737_4365_8ABB_1BB2284DC029_.wvu.FilterData" localSheetId="0" hidden="1">Orders!$A$1:$W$1671</definedName>
    <definedName name="Z_C87D8778_23EE_42FE_AC0A_10641EF55270_.wvu.FilterData" localSheetId="0" hidden="1">Orders!$A$1:$W$1671</definedName>
    <definedName name="Z_C88F01A3_A4D6_4286_95E4_C2E1BEAC5B63_.wvu.FilterData" localSheetId="0" hidden="1">Orders!$A$1:$W$1671</definedName>
    <definedName name="Z_C8ED5B13_87B6_4C45_962A_596A6ED06516_.wvu.FilterData" localSheetId="0" hidden="1">Orders!$A$1:$W$1141</definedName>
    <definedName name="Z_C8F157C6_5048_49F9_A6BF_946A10B755DC_.wvu.FilterData" localSheetId="0" hidden="1">Orders!$A$1:$W$1671</definedName>
    <definedName name="Z_C8FFFA2F_C095_4457_B5E5_3A5815CE134E_.wvu.FilterData" localSheetId="0" hidden="1">Orders!$A$1:$W$1685</definedName>
    <definedName name="Z_C9009B15_35C2_40F0_8EC0_F4D67FC3C1EB_.wvu.FilterData" localSheetId="0" hidden="1">Orders!$A$1:$W$1671</definedName>
    <definedName name="Z_C96F75F3_47BD_4B29_93E4_B5BE6BA57780_.wvu.FilterData" localSheetId="0" hidden="1">Orders!$A$1:$W$1671</definedName>
    <definedName name="Z_C973C3E1_852E_4631_96FD_087796E4974C_.wvu.FilterData" localSheetId="0" hidden="1">Orders!$A$1:$W$1671</definedName>
    <definedName name="Z_C985C8BD_2FAF_46B4_BE40_8C6C1A196FCC_.wvu.FilterData" localSheetId="0" hidden="1">Orders!$A$1:$W$1671</definedName>
    <definedName name="Z_C996A7DD_41EC_43C3_9B7F_C90299D2BD32_.wvu.FilterData" localSheetId="0" hidden="1">Orders!$A$1:$W$1673</definedName>
    <definedName name="Z_C9D637E1_7661_4DEB_80E0_51EEB050239F_.wvu.FilterData" localSheetId="0" hidden="1">Orders!$A$1:$W$1671</definedName>
    <definedName name="Z_CA203200_6E2A_45D4_9864_7355EAA9D759_.wvu.FilterData" localSheetId="0" hidden="1">Orders!$A$1:$W$1677</definedName>
    <definedName name="Z_CAEE12D5_5551_4F7E_909F_CD7DC2A6A647_.wvu.FilterData" localSheetId="0" hidden="1">Orders!$A$1:$W$1671</definedName>
    <definedName name="Z_CB8DDDB8_CB92_449C_99FB_FDB18449F635_.wvu.FilterData" localSheetId="0" hidden="1">Orders!$A$1:$W$1683</definedName>
    <definedName name="Z_CBA0E913_F42C_44EE_AE38_11BF1CBE868D_.wvu.FilterData" localSheetId="0" hidden="1">Orders!$A$1:$W$1685</definedName>
    <definedName name="Z_CBC8A019_C27A_4BF9_B0EA_7630AD154410_.wvu.FilterData" localSheetId="0" hidden="1">Orders!$A$1:$W$1671</definedName>
    <definedName name="Z_CBE4D3E5_8A9C_4A8F_A210_9C8E09B2C2AD_.wvu.FilterData" localSheetId="0" hidden="1">Orders!$A$1:$W$1671</definedName>
    <definedName name="Z_CBF1E7C6_A0A5_4B91_9378_34CF6CE8C898_.wvu.FilterData" localSheetId="0" hidden="1">Orders!$A$1:$W$1671</definedName>
    <definedName name="Z_CC035ABF_7804_4CC9_B005_5126B5C8F9D3_.wvu.FilterData" localSheetId="0" hidden="1">Orders!$A$1:$W$1671</definedName>
    <definedName name="Z_CC42C396_412C_4373_98D7_5CE588D1F2D7_.wvu.FilterData" localSheetId="0" hidden="1">Orders!$A$1:$W$1671</definedName>
    <definedName name="Z_CC4FB1EC_E953_4798_B056_5AD902F8A628_.wvu.FilterData" localSheetId="0" hidden="1">Orders!$A$1:$W$1684</definedName>
    <definedName name="Z_CC56F766_2820_4F28_A316_7920B8615CEF_.wvu.FilterData" localSheetId="0" hidden="1">Orders!$A$1:$W$1671</definedName>
    <definedName name="Z_CC690AFB_D56A_4DDB_8B0F_0BD4275D8322_.wvu.FilterData" localSheetId="0" hidden="1">Orders!$A$1:$W$1671</definedName>
    <definedName name="Z_CC70A9C3_1BB3_4CF7_849A_F053AF838C7D_.wvu.FilterData" localSheetId="0" hidden="1">Orders!$A$1:$W$1552</definedName>
    <definedName name="Z_CCC283EF_A8FE_43F4_928B_09CD1383376E_.wvu.FilterData" localSheetId="0" hidden="1">Orders!$A$1:$W$1677</definedName>
    <definedName name="Z_CCC2B0EB_8CD1_4484_ADF4_F48A63844892_.wvu.FilterData" localSheetId="0" hidden="1">Orders!$A$1:$W$810</definedName>
    <definedName name="Z_CCE1BB89_92CC_4813_B615_FF79D892CBCA_.wvu.FilterData" localSheetId="0" hidden="1">Orders!$A$1:$W$1671</definedName>
    <definedName name="Z_CD0EEEA1_0295_4ED4_88F3_40E66A9C7A3F_.wvu.FilterData" localSheetId="0" hidden="1">Orders!$A$1:$W$1671</definedName>
    <definedName name="Z_CD129C1A_12E5_4B65_BB70_38B2F68275A0_.wvu.FilterData" localSheetId="0" hidden="1">Orders!$A$1:$W$1671</definedName>
    <definedName name="Z_CD36BB5E_D939_4A38_9634_025038918A3C_.wvu.FilterData" localSheetId="0" hidden="1">Orders!$A$1:$W$1671</definedName>
    <definedName name="Z_CD46D6B4_4679_4668_AF93_F1DE974E924F_.wvu.FilterData" localSheetId="0" hidden="1">Orders!$A$1:$W$1671</definedName>
    <definedName name="Z_CD571CDD_EDE1_42D6_92DB_0036E7350858_.wvu.FilterData" localSheetId="0" hidden="1">Orders!$A$1:$W$1671</definedName>
    <definedName name="Z_CD88531A_34A6_4849_B842_E81BAE81B92E_.wvu.FilterData" localSheetId="0" hidden="1">Orders!$A$1:$W$1671</definedName>
    <definedName name="Z_CD898FE5_86CD_4FEE_82AC_E2CBDFAEC142_.wvu.FilterData" localSheetId="0" hidden="1">Orders!$A$1:$W$1684</definedName>
    <definedName name="Z_CD8BC6D4_44E3_4239_9AAF_C199253AD637_.wvu.FilterData" localSheetId="0" hidden="1">Orders!$A$1:$W$1671</definedName>
    <definedName name="Z_CDAFEDD8_5725_4411_8066_2B7BA02686A3_.wvu.FilterData" localSheetId="0" hidden="1">Orders!$A$1:$W$1683</definedName>
    <definedName name="Z_CE119898_A22B_40AC_A683_C7728942F974_.wvu.FilterData" localSheetId="0" hidden="1">Orders!$A$1:$W$1685</definedName>
    <definedName name="Z_CE635EB2_E578_4982_B0D0_C2E27CB9B0FA_.wvu.FilterData" localSheetId="0" hidden="1">Orders!$A$1:$W$810</definedName>
    <definedName name="Z_CE7112F2_D7D2_4680_BDFB_5F86323C4F10_.wvu.FilterData" localSheetId="0" hidden="1">Orders!$A$1:$W$1671</definedName>
    <definedName name="Z_CE92F452_E32E_435C_94E1_C26ED9408049_.wvu.FilterData" localSheetId="0" hidden="1">Orders!$A$1:$W$1671</definedName>
    <definedName name="Z_CE945EB8_8F9E_48AB_A37F_B837FA255233_.wvu.FilterData" localSheetId="0" hidden="1">Orders!$A$1:$W$53</definedName>
    <definedName name="Z_CF7528C2_2F25_413F_AA2F_4AD959EBD492_.wvu.FilterData" localSheetId="0" hidden="1">Orders!$A$1:$W$1671</definedName>
    <definedName name="Z_CF87FC5D_4DD4_4BD5_9034_E18F4B97E003_.wvu.FilterData" localSheetId="0" hidden="1">Orders!$A$1:$W$1552</definedName>
    <definedName name="Z_CF9F9A18_B406_4F95_9BAD_5777BB02E372_.wvu.FilterData" localSheetId="0" hidden="1">Orders!$A$1:$W$1685</definedName>
    <definedName name="Z_CFBC3FB4_08AD_4E51_8FEE_969DF1289C02_.wvu.FilterData" localSheetId="0" hidden="1">Orders!$A$1:$W$1141</definedName>
    <definedName name="Z_D0109F55_0588_4682_A9D5_B716061DD9FF_.wvu.FilterData" localSheetId="0" hidden="1">Orders!$A$1:$W$1671</definedName>
    <definedName name="Z_D0360EF8_24A2_462E_A9D4_CFFDA7FB4AA5_.wvu.FilterData" localSheetId="0" hidden="1">Orders!$A$1:$W$1679</definedName>
    <definedName name="Z_D0537CC5_8EE5_4BFB_9BAF_0A9A3E93D147_.wvu.FilterData" localSheetId="0" hidden="1">Orders!$A$1:$W$1687</definedName>
    <definedName name="Z_D059CDA1_F40F_4F93_816F_079FB0EAE20B_.wvu.FilterData" localSheetId="0" hidden="1">Orders!$A$1:$W$1141</definedName>
    <definedName name="Z_D06F2021_3CB7_4FA0_A7F3_C9C8F9D2D4AC_.wvu.FilterData" localSheetId="0" hidden="1">Orders!$A$1:$W$35</definedName>
    <definedName name="Z_D07A8CDB_975F_4B52_A139_0DD28E5EBFED_.wvu.FilterData" localSheetId="0" hidden="1">Orders!$A$1:$W$1671</definedName>
    <definedName name="Z_D0CCAD21_9021_44B4_959D_FD329F2F7883_.wvu.FilterData" localSheetId="0" hidden="1">Orders!$A$1:$W$1671</definedName>
    <definedName name="Z_D0CDC9DC_9819_4069_9E48_F5D8F80612DC_.wvu.FilterData" localSheetId="0" hidden="1">Orders!$A$1:$W$1687</definedName>
    <definedName name="Z_D11394B7_31BA_4463_815C_6D7D9C5C04FE_.wvu.FilterData" localSheetId="0" hidden="1">Orders!$A$1:$W$1671</definedName>
    <definedName name="Z_D1A060F1_D015_48A0_BC7A_6D7EA179F90A_.wvu.FilterData" localSheetId="0" hidden="1">Orders!$A$1:$W$1671</definedName>
    <definedName name="Z_D1A7E445_6DD8_43F6_80F8_E59EB4090EAD_.wvu.FilterData" localSheetId="0" hidden="1">Orders!$A$1:$W$1679</definedName>
    <definedName name="Z_D1EA1D47_8A51_40A8_A31B_62A0B064047A_.wvu.FilterData" localSheetId="0" hidden="1">Orders!$A$1:$W$1675</definedName>
    <definedName name="Z_D203D81B_90CF_400D_AFF8_D82F72E9B5A0_.wvu.FilterData" localSheetId="0" hidden="1">Orders!$A$1:$W$810</definedName>
    <definedName name="Z_D212DC63_4C8E_4F6C_A887_9FE2D53B15D9_.wvu.FilterData" localSheetId="0" hidden="1">Orders!$A$1:$W$1679</definedName>
    <definedName name="Z_D24DA7D6_365D_4569_B559_7C6E01D62E44_.wvu.FilterData" localSheetId="0" hidden="1">Orders!$A$1:$W$1687</definedName>
    <definedName name="Z_D256FE7E_8D0A_4263_9395_CD0F1BB226E0_.wvu.FilterData" localSheetId="0" hidden="1">Orders!$A$1:$W$1686</definedName>
    <definedName name="Z_D262AB04_0D5F_41DF_B277_B7203BF5AEF1_.wvu.FilterData" localSheetId="0" hidden="1">Orders!$A$1:$W$1671</definedName>
    <definedName name="Z_D2770C16_FD83_4B7D_9901_A6BF87F739E6_.wvu.FilterData" localSheetId="0" hidden="1">Orders!$A$1:$W$1671</definedName>
    <definedName name="Z_D2A13007_8324_4C86_8D2F_4272208708CC_.wvu.FilterData" localSheetId="0" hidden="1">Orders!$A$1:$W$1562</definedName>
    <definedName name="Z_D2A70E3E_E003_4544_9FBE_A06353B0CE78_.wvu.FilterData" localSheetId="0" hidden="1">Orders!$A$1:$W$343</definedName>
    <definedName name="Z_D2BA53E9_50C6_4D55_9D19_8E34D1EF6986_.wvu.FilterData" localSheetId="0" hidden="1">Orders!$A$1:$W$1552</definedName>
    <definedName name="Z_D2C38027_563D_47C8_8BF4_398FD8C9BA3D_.wvu.FilterData" localSheetId="0" hidden="1">Orders!$A$1:$W$1671</definedName>
    <definedName name="Z_D2E8E482_9FA1_425B_9C00_7C4A2DEA872E_.wvu.FilterData" localSheetId="0" hidden="1">Orders!$A$1:$W$1671</definedName>
    <definedName name="Z_D2F61B83_A705_4527_90BC_2EC4B73422BB_.wvu.FilterData" localSheetId="0" hidden="1">Orders!$A$1:$W$1552</definedName>
    <definedName name="Z_D325BE3B_496C_436B_A4DF_CE0A1CBDD784_.wvu.FilterData" localSheetId="0" hidden="1">Orders!$A$1:$W$1671</definedName>
    <definedName name="Z_D32AB771_6744_489E_BD98_43736D59DD4F_.wvu.FilterData" localSheetId="0" hidden="1">Orders!$A$1:$W$1671</definedName>
    <definedName name="Z_D34AA226_4D38_4190_98F9_81AABE38F787_.wvu.FilterData" localSheetId="0" hidden="1">Orders!$A$1:$W$1671</definedName>
    <definedName name="Z_D37A71BC_D9F4_4EC0_9144_A403593E0695_.wvu.FilterData" localSheetId="0" hidden="1">Orders!$A$1:$W$1688</definedName>
    <definedName name="Z_D381EDEA_4756_4213_ADF9_5CD61EF5DDB3_.wvu.FilterData" localSheetId="0" hidden="1">Orders!$A$1:$W$810</definedName>
    <definedName name="Z_D38AA482_FB78_4CCE_A14F_644D8ADC237A_.wvu.FilterData" localSheetId="0" hidden="1">Orders!$A$1:$W$810</definedName>
    <definedName name="Z_D3AD0F23_DF5F_42DC_BB42_D9922214E342_.wvu.FilterData" localSheetId="0" hidden="1">Orders!$A$1:$W$1141</definedName>
    <definedName name="Z_D3BADD61_1EE2_4ABB_AD64_29CF1ABAD32A_.wvu.FilterData" localSheetId="0" hidden="1">Orders!$A$1:$W$1671</definedName>
    <definedName name="Z_D3C58BB8_EF9D_4EB0_9502_2BD7ADFAC383_.wvu.FilterData" localSheetId="0" hidden="1">Orders!$A$1:$W$1683</definedName>
    <definedName name="Z_D3EB799B_AEBA_4F69_969E_3EB5DD352662_.wvu.FilterData" localSheetId="0" hidden="1">Orders!$A$1:$W$1141</definedName>
    <definedName name="Z_D413AE67_0772_4F72_B4F3_1B9787B21090_.wvu.FilterData" localSheetId="0" hidden="1">Orders!$A$1:$W$810</definedName>
    <definedName name="Z_D4547D53_FFD7_44D4_9CAA_F661006F754E_.wvu.FilterData" localSheetId="0" hidden="1">Orders!$A$1:$W$1671</definedName>
    <definedName name="Z_D457220D_2F69_410B_A5F0_C39F4016ABB1_.wvu.FilterData" localSheetId="0" hidden="1">Orders!$A$1:$W$1671</definedName>
    <definedName name="Z_D4574AB4_01C7_4693_8ECF_1AB7BF95D6E4_.wvu.FilterData" localSheetId="0" hidden="1">Orders!$A$1:$W$1671</definedName>
    <definedName name="Z_D4A4E834_F5A6_46B1_85AB_E95919F285F6_.wvu.FilterData" localSheetId="0" hidden="1">Orders!$A$1:$W$1671</definedName>
    <definedName name="Z_D531A318_5237_4D0F_B52E_94C14908C7ED_.wvu.FilterData" localSheetId="0" hidden="1">Orders!$A$1:$W$1671</definedName>
    <definedName name="Z_D53E060B_0C91_477B_8B63_EDB3721E4B1B_.wvu.FilterData" localSheetId="0" hidden="1">Orders!$A$1:$W$1671</definedName>
    <definedName name="Z_D559B7A1_1299_4068_B3F3_FC7B62B0F679_.wvu.FilterData" localSheetId="0" hidden="1">Orders!$A$1:$W$1683</definedName>
    <definedName name="Z_D561392E_A2DE_4609_8DE2_DF540D79F1CE_.wvu.FilterData" localSheetId="0" hidden="1">Orders!$A$1:$W$1675</definedName>
    <definedName name="Z_D5673CFA_CB39_4BB5_AC35_E00C51A83990_.wvu.FilterData" localSheetId="0" hidden="1">Orders!$A$1:$W$1671</definedName>
    <definedName name="Z_D5770818_A393_4490_BD01_ACDA9B70AC0C_.wvu.FilterData" localSheetId="0" hidden="1">Orders!$A$1:$W$1562</definedName>
    <definedName name="Z_D57B31C6_4215_484B_89D1_3CBA9997A556_.wvu.FilterData" localSheetId="0" hidden="1">Orders!$A$1:$W$1673</definedName>
    <definedName name="Z_D581C1BA_E999_4DE2_A26C_EDC64DA0E6CA_.wvu.FilterData" localSheetId="0" hidden="1">Orders!$A$1:$W$810</definedName>
    <definedName name="Z_D59AB669_6A3E_488C_9FB5_E2B87F5B512B_.wvu.FilterData" localSheetId="0" hidden="1">Orders!$A$1:$W$1671</definedName>
    <definedName name="Z_D5BD06C0_C02D_47C6_89CD_9B5E3EC1EB3E_.wvu.FilterData" localSheetId="0" hidden="1">Orders!$A$1:$W$1671</definedName>
    <definedName name="Z_D5D09425_EDA9_40F6_BFFF_9876F727F6A4_.wvu.FilterData" localSheetId="0" hidden="1">Orders!$A$1:$W$343</definedName>
    <definedName name="Z_D608B5B2_C959_4728_9F14_8815FC113E8B_.wvu.FilterData" localSheetId="0" hidden="1">Orders!$A$1:$W$1671</definedName>
    <definedName name="Z_D65AD737_992A_4CC3_88D2_6B6A8802CCB8_.wvu.FilterData" localSheetId="0" hidden="1">Orders!$A$1:$W$1671</definedName>
    <definedName name="Z_D6766BB3_0566_4CED_8308_049390D330C7_.wvu.FilterData" localSheetId="0" hidden="1">Orders!$A$1:$W$1671</definedName>
    <definedName name="Z_D6815794_43B6_400B_BB5B_B98575B2C481_.wvu.FilterData" localSheetId="0" hidden="1">Orders!$A$1:$W$1671</definedName>
    <definedName name="Z_D682E001_3E0E_48AD_8355_C797611E5CA2_.wvu.FilterData" localSheetId="0" hidden="1">Orders!$A$1:$W$1683</definedName>
    <definedName name="Z_D69A6398_F56F_4827_AEB7_E44EBA6CEEA9_.wvu.FilterData" localSheetId="0" hidden="1">Orders!$A$1:$W$1675</definedName>
    <definedName name="Z_D6B3F44B_B395_430D_83AB_792B776F084A_.wvu.FilterData" localSheetId="0" hidden="1">Orders!$A$1:$W$1671</definedName>
    <definedName name="Z_D6C64601_8D0C_4F5F_BD29_4354797E03FD_.wvu.FilterData" localSheetId="0" hidden="1">Orders!$A$1:$W$1685</definedName>
    <definedName name="Z_D711DE0A_7BA7_4A24_A2BF_9FB83729BB86_.wvu.FilterData" localSheetId="0" hidden="1">Orders!$A$1:$W$1141</definedName>
    <definedName name="Z_D723D5D2_FF80_42BF_AD3D_BA0084DACCD4_.wvu.FilterData" localSheetId="0" hidden="1">Orders!$A$1:$W$1671</definedName>
    <definedName name="Z_D7360BDD_E81C_4C4E_874E_BED368B8752E_.wvu.FilterData" localSheetId="0" hidden="1">Orders!$A$1:$W$1671</definedName>
    <definedName name="Z_D7573CFA_25BC_47E9_9A11_C3FCE649C00E_.wvu.FilterData" localSheetId="0" hidden="1">Orders!$A$1:$W$1671</definedName>
    <definedName name="Z_D75A39CD_8655_4D33_92DA_8226E742BA62_.wvu.FilterData" localSheetId="0" hidden="1">Orders!$A$1:$W$1671</definedName>
    <definedName name="Z_D7639F6C_A5FF_4A1C_9E06_E361CE55A303_.wvu.FilterData" localSheetId="0" hidden="1">Orders!$A$1:$W$1687</definedName>
    <definedName name="Z_D7952D3C_AB2C_482D_8CF0_134AA73EA24D_.wvu.FilterData" localSheetId="0" hidden="1">Orders!$A$1:$W$1671</definedName>
    <definedName name="Z_D7FB45BF_8C18_4BC4_924A_631C67038A2F_.wvu.FilterData" localSheetId="0" hidden="1">Orders!$A$1:$W$1683</definedName>
    <definedName name="Z_D7FCA9A0_E3B5_4270_B58A_59D1A67455E7_.wvu.FilterData" localSheetId="0" hidden="1">Orders!$A$1:$W$1671</definedName>
    <definedName name="Z_D81595BB_830A_4F21_9DB0_F52AF31132FA_.wvu.FilterData" localSheetId="0" hidden="1">Orders!$A$1:$W$1671</definedName>
    <definedName name="Z_D8756415_8913_4AD2_8CA5_4149E52FB5C4_.wvu.FilterData" localSheetId="0" hidden="1">Orders!$A$1:$W$1671</definedName>
    <definedName name="Z_D8823D60_8D19_45D4_9A45_FAA1FC89D603_.wvu.FilterData" localSheetId="0" hidden="1">Orders!$A$1:$W$1685</definedName>
    <definedName name="Z_D8933C1D_DED1_4406_8FA7_2BF5A703A1D9_.wvu.FilterData" localSheetId="0" hidden="1">Orders!$A$1:$W$1687</definedName>
    <definedName name="Z_D8BC6612_C0D9_4C62_8DCA_95BA58DD4CB1_.wvu.FilterData" localSheetId="0" hidden="1">Orders!$A$1:$W$1671</definedName>
    <definedName name="Z_D921943A_E650_4BEF_AD71_C19BF80A2D51_.wvu.FilterData" localSheetId="0" hidden="1">Orders!$A$1:$W$1552</definedName>
    <definedName name="Z_D9C72F14_7A02_4733_A07F_F468D92E52A4_.wvu.FilterData" localSheetId="0" hidden="1">Orders!$A$1:$W$1677</definedName>
    <definedName name="Z_DA20381C_E4AA_451C_AFDE_4BE61CE60C32_.wvu.FilterData" localSheetId="0" hidden="1">Orders!$A$1:$W$810</definedName>
    <definedName name="Z_DA3069EE_97A6_480F_8E7B_9633973FA54E_.wvu.FilterData" localSheetId="0" hidden="1">Orders!$A$1:$W$35</definedName>
    <definedName name="Z_DA5CB3C2_9284_4E06_B18C_DF9C931B6EDD_.wvu.FilterData" localSheetId="0" hidden="1">Orders!$A$1:$W$1671</definedName>
    <definedName name="Z_DA7BA549_C347_496F_88C6_706AA35F0156_.wvu.FilterData" localSheetId="0" hidden="1">Orders!$A$1:$W$1677</definedName>
    <definedName name="Z_DA7F0A51_66D6_42B4_8153_DC8E769F999C_.wvu.FilterData" localSheetId="0" hidden="1">Orders!$A$1:$W$1678</definedName>
    <definedName name="Z_DA8D4764_A2AB_404B_92F7_5B3CCF8488F4_.wvu.FilterData" localSheetId="0" hidden="1">Orders!$A$1:$W$1680</definedName>
    <definedName name="Z_DAAB9861_389E_43B1_B7A7_6D3E780AF225_.wvu.FilterData" localSheetId="0" hidden="1">Orders!$A$1:$W$1671</definedName>
    <definedName name="Z_DADD748A_F0AC_4893_96E6_85779B7234C8_.wvu.FilterData" localSheetId="0" hidden="1">Orders!$A$1:$W$1671</definedName>
    <definedName name="Z_DB5EA653_6AAC_42C2_AEC9_121F41AD6A9D_.wvu.FilterData" localSheetId="0" hidden="1">Orders!$A$1:$W$1671</definedName>
    <definedName name="Z_DB6A2356_F57D_4360_B691_815FD8031E08_.wvu.FilterData" localSheetId="0" hidden="1">Orders!$A$1:$W$1671</definedName>
    <definedName name="Z_DB8FEF38_3D7A_4036_8463_136FCFE9E1C7_.wvu.FilterData" localSheetId="0" hidden="1">Orders!$A$1:$W$1671</definedName>
    <definedName name="Z_DB98FCA4_9B96_4758_8492_DFF6E3281ECD_.wvu.FilterData" localSheetId="0" hidden="1">Orders!$A$1:$W$1671</definedName>
    <definedName name="Z_DB9B2832_94E6_461F_A992_F0F876628689_.wvu.FilterData" localSheetId="0" hidden="1">Orders!$A$1:$W$1671</definedName>
    <definedName name="Z_DBB5BEAE_B16A_4CC7_A14C_2CA06C2E7BAE_.wvu.FilterData" localSheetId="0" hidden="1">Orders!$A$1:$W$1671</definedName>
    <definedName name="Z_DBB8CC9F_3F1B_4B71_87F3_5F3B6692BA95_.wvu.FilterData" localSheetId="0" hidden="1">Orders!$A$1:$W$35</definedName>
    <definedName name="Z_DBB8E37C_0131_43DC_B8D4_F3CF1FE4A576_.wvu.FilterData" localSheetId="0" hidden="1">Orders!$A$1:$W$1141</definedName>
    <definedName name="Z_DBEEF312_FE48_4E73_98AB_3842C2ED3F87_.wvu.FilterData" localSheetId="0" hidden="1">Orders!$A$1:$W$1682</definedName>
    <definedName name="Z_DC2FC5F0_8B29_4EE4_BDAF_9C91AAAA3387_.wvu.FilterData" localSheetId="0" hidden="1">Orders!$A$1:$W$1671</definedName>
    <definedName name="Z_DC423089_4F59_4DAD_8E3B_2B9AA1B3F2E9_.wvu.FilterData" localSheetId="0" hidden="1">Orders!$A$1:$W$1671</definedName>
    <definedName name="Z_DC75B798_3F6F_4C7B_B69B_6E2325CD34FF_.wvu.FilterData" localSheetId="0" hidden="1">Orders!$A$1:$W$1671</definedName>
    <definedName name="Z_DC75EE18_973A_4116_A0AA_DB0F68089822_.wvu.FilterData" localSheetId="0" hidden="1">Orders!$A$1:$W$1684</definedName>
    <definedName name="Z_DC8A420D_0C21_4BC9_ABE8_CBB2EF72C4B8_.wvu.FilterData" localSheetId="0" hidden="1">Orders!$A$1:$W$1677</definedName>
    <definedName name="Z_DCAC9876_2FBF_4CEB_B8BE_200E92E8E800_.wvu.FilterData" localSheetId="0" hidden="1">Orders!$A$1:$W$1677</definedName>
    <definedName name="Z_DCE48F5C_F0FA_4BA6_A5A3_330D581AFE83_.wvu.FilterData" localSheetId="0" hidden="1">Orders!$A$1:$W$1671</definedName>
    <definedName name="Z_DCE52B84_57A7_4DED_9DA7_6E4DF47F414A_.wvu.FilterData" localSheetId="0" hidden="1">Orders!$A$1:$W$1677</definedName>
    <definedName name="Z_DCFDAD93_65A2_4504_A955_C37960AAA99A_.wvu.FilterData" localSheetId="0" hidden="1">Orders!$A$1:$W$1675</definedName>
    <definedName name="Z_DD0B7AF8_4976_40E4_878F_E8207B35A809_.wvu.FilterData" localSheetId="0" hidden="1">Orders!$A$1:$W$1141</definedName>
    <definedName name="Z_DD129822_BF27_44AB_8BAE_A30450D40F51_.wvu.FilterData" localSheetId="0" hidden="1">Orders!$A$1:$W$1671</definedName>
    <definedName name="Z_DD261184_3971_42CE_B5BA_A7981FB66CBD_.wvu.FilterData" localSheetId="0" hidden="1">Orders!$A$1:$W$53</definedName>
    <definedName name="Z_DDB5012B_1871_41DB_8280_D46A00980743_.wvu.FilterData" localSheetId="0" hidden="1">Orders!$A$1:$W$1673</definedName>
    <definedName name="Z_DDCB4291_C9BE_41B1_BA29_10968F80DF1E_.wvu.FilterData" localSheetId="0" hidden="1">Orders!$A$1:$W$1691</definedName>
    <definedName name="Z_DDE5E5D7_EFD6_4681_A933_D0B6D6C5AB37_.wvu.FilterData" localSheetId="0" hidden="1">Orders!$A$1:$W$1671</definedName>
    <definedName name="Z_DDEE0A16_A7D3_449E_8A7A_CF00DCDAF21D_.wvu.FilterData" localSheetId="0" hidden="1">Orders!$A$1:$W$1141</definedName>
    <definedName name="Z_DE24CA5D_887A_4365_9F0F_123C9648D4FA_.wvu.FilterData" localSheetId="0" hidden="1">Orders!$A$1:$W$1680</definedName>
    <definedName name="Z_DE2BD71B_A5D2_487C_AABB_10C7D9A19A50_.wvu.FilterData" localSheetId="0" hidden="1">Orders!$A$1:$W$1552</definedName>
    <definedName name="Z_DF11FB7B_0F52_49DF_9AC2_F5E915F1AC88_.wvu.FilterData" localSheetId="0" hidden="1">Orders!$A$1:$W$1683</definedName>
    <definedName name="Z_DF4052FD_96A5_41C1_994A_689DB2BF11EB_.wvu.FilterData" localSheetId="0" hidden="1">Orders!$A$1:$W$1687</definedName>
    <definedName name="Z_DF48B2AB_3267_4A07_83D8_7E8361734F5A_.wvu.FilterData" localSheetId="0" hidden="1">Orders!$A$1:$W$1671</definedName>
    <definedName name="Z_DFC90AAC_EDDA_433E_819D_5BE084522FA5_.wvu.FilterData" localSheetId="0" hidden="1">Orders!$A$1:$W$1687</definedName>
    <definedName name="Z_DFFDA216_1D43_43A0_B7E8_98434BC8244B_.wvu.FilterData" localSheetId="0" hidden="1">Orders!$A$1:$W$1671</definedName>
    <definedName name="Z_E0045E54_18C1_47CD_AE16_F3256BF59332_.wvu.FilterData" localSheetId="0" hidden="1">Orders!$A$1:$W$1687</definedName>
    <definedName name="Z_E02D892F_0476_46E8_A44E_4133A2AF793E_.wvu.FilterData" localSheetId="0" hidden="1">Orders!$A$1:$W$35</definedName>
    <definedName name="Z_E04628A4_F0C6_4F15_94D6_2F4E19A3D490_.wvu.FilterData" localSheetId="0" hidden="1">Orders!$A$1:$W$1689</definedName>
    <definedName name="Z_E06BD419_F0E9_417F_9246_25263D40F898_.wvu.FilterData" localSheetId="0" hidden="1">Orders!$A$1:$W$1671</definedName>
    <definedName name="Z_E09067EF_7961_4085_B4D8_064DC3E6A04A_.wvu.FilterData" localSheetId="0" hidden="1">Orders!$A$1:$W$1671</definedName>
    <definedName name="Z_E096E1A0_26B9_4F52_A963_C4D8B97D681F_.wvu.FilterData" localSheetId="0" hidden="1">Orders!$A$1:$W$35</definedName>
    <definedName name="Z_E0D1818F_D1E6_4155_A94F_1D3C346C605A_.wvu.FilterData" localSheetId="0" hidden="1">Orders!$A$1:$W$1141</definedName>
    <definedName name="Z_E0EFD12D_41C5_42C8_BE79_75C646EA3A20_.wvu.FilterData" localSheetId="0" hidden="1">Orders!$A$1:$W$1671</definedName>
    <definedName name="Z_E0FE038F_F2BC_4D24_B99D_C13D2F071DCC_.wvu.FilterData" localSheetId="0" hidden="1">Orders!$A$1:$W$1671</definedName>
    <definedName name="Z_E0FFB724_E1BB_49DF_A230_30E9BEF17203_.wvu.FilterData" localSheetId="0" hidden="1">Orders!$A$1:$W$810</definedName>
    <definedName name="Z_E135FBBB_ADC3_4FC3_B443_3B3E8498DEB2_.wvu.FilterData" localSheetId="0" hidden="1">Orders!$A$1:$W$1671</definedName>
    <definedName name="Z_E13DDD4F_93BD_4EFA_81CB_D0497D29779E_.wvu.FilterData" localSheetId="0" hidden="1">Orders!$A$1:$W$1671</definedName>
    <definedName name="Z_E1562CD7_06E6_45A7_840E_FE40EEA89F52_.wvu.FilterData" localSheetId="0" hidden="1">Orders!$A$1:$W$1679</definedName>
    <definedName name="Z_E1623DAF_ECE3_4F3C_9688_F9D58C32FB4C_.wvu.FilterData" localSheetId="0" hidden="1">Orders!$A$1:$W$1693</definedName>
    <definedName name="Z_E168B8C4_2ACC_4228_B22E_4C2821ED28C4_.wvu.FilterData" localSheetId="0" hidden="1">Orders!$A$1:$W$1685</definedName>
    <definedName name="Z_E1AAD599_1004_4495_A461_D8CE61720398_.wvu.FilterData" localSheetId="0" hidden="1">Orders!$A$1:$W$1685</definedName>
    <definedName name="Z_E1EF24A7_CBF2_4D7C_B09A_9F3873795773_.wvu.FilterData" localSheetId="0" hidden="1">Orders!$A$1:$W$1552</definedName>
    <definedName name="Z_E250B34F_CEEF_488B_A8FB_060D95D6ADFD_.wvu.FilterData" localSheetId="0" hidden="1">Orders!$A$1:$W$810</definedName>
    <definedName name="Z_E2D964D7_FF4B_4E17_905A_57E80441B745_.wvu.FilterData" localSheetId="0" hidden="1">Orders!$A$1:$W$1671</definedName>
    <definedName name="Z_E2F22E21_12C0_49F9_955D_6259B1003CD7_.wvu.FilterData" localSheetId="0" hidden="1">Orders!$A$1:$W$35</definedName>
    <definedName name="Z_E2F77A5B_698A_4628_B04F_1EFF73A5189E_.wvu.FilterData" localSheetId="0" hidden="1">Orders!$A$1:$W$1685</definedName>
    <definedName name="Z_E31B2EAF_6CFC_4408_8345_9A7EEB7258FC_.wvu.FilterData" localSheetId="0" hidden="1">Orders!$A$1:$W$810</definedName>
    <definedName name="Z_E34A0AB9_75AF_42EE_8933_DC983C482C9D_.wvu.FilterData" localSheetId="0" hidden="1">Orders!$A$1:$W$1671</definedName>
    <definedName name="Z_E353581D_CE7A_49A2_9171_623AE7492130_.wvu.FilterData" localSheetId="0" hidden="1">Orders!$A$1:$W$1671</definedName>
    <definedName name="Z_E35E7EFA_8747_4B29_921C_F7050C094B24_.wvu.FilterData" localSheetId="0" hidden="1">Orders!$A$1:$AA$1685</definedName>
    <definedName name="Z_E3807199_94C2_45D9_90F3_0B0A7EC8E89C_.wvu.FilterData" localSheetId="0" hidden="1">Orders!$A$1:$W$1671</definedName>
    <definedName name="Z_E39ADE10_3C5A_402A_959D_A76DA5363073_.wvu.FilterData" localSheetId="0" hidden="1">Orders!$A$1:$W$1671</definedName>
    <definedName name="Z_E3B49152_293D_4989_9FC4_5DEBA81B828B_.wvu.FilterData" localSheetId="0" hidden="1">Orders!$A$1:$W$1671</definedName>
    <definedName name="Z_E3F922BA_313B_42B0_A361_3C9D2B1662C7_.wvu.FilterData" localSheetId="0" hidden="1">Orders!$A$1:$W$1671</definedName>
    <definedName name="Z_E430EDD7_1D82_4E0B_8220_BD1571434E16_.wvu.FilterData" localSheetId="0" hidden="1">Orders!$A$1:$W$1671</definedName>
    <definedName name="Z_E435854E_C7B1_42ED_A445_F2369D5E6840_.wvu.FilterData" localSheetId="0" hidden="1">Orders!$A$1:$W$1671</definedName>
    <definedName name="Z_E441C3F9_0A51_44C4_949C_FDCE48E9D583_.wvu.FilterData" localSheetId="0" hidden="1">Orders!$A$1:$W$53</definedName>
    <definedName name="Z_E446F2BA_F78A_44B9_B72C_6B3CAC579C73_.wvu.FilterData" localSheetId="0" hidden="1">Orders!$A$1:$W$1671</definedName>
    <definedName name="Z_E4587F6C_D8D2_4642_9966_B0E55B72049A_.wvu.FilterData" localSheetId="0" hidden="1">Orders!$A$1:$W$1671</definedName>
    <definedName name="Z_E45BC7A4_4A8F_417B_AE29_A4A97F5CEEF0_.wvu.FilterData" localSheetId="0" hidden="1">Orders!$A$1:$W$1682</definedName>
    <definedName name="Z_E4620186_7D2D_46E9_AF10_71252E5AD86D_.wvu.FilterData" localSheetId="0" hidden="1">Orders!$A$1:$W$1552</definedName>
    <definedName name="Z_E46DEE42_2F81_4C61_8DE5_155A0CC38C88_.wvu.FilterData" localSheetId="0" hidden="1">Orders!$A$1:$W$810</definedName>
    <definedName name="Z_E4733D35_3E02_4E60_9BF2_06F5D22E1975_.wvu.FilterData" localSheetId="0" hidden="1">Orders!$A$1:$W$1671</definedName>
    <definedName name="Z_E4B668AD_E52D_4800_9B4D_F6D0DD7F66FB_.wvu.FilterData" localSheetId="0" hidden="1">Orders!$A$1:$W$1693</definedName>
    <definedName name="Z_E4CABE46_B7C9_4E0D_A978_A7FF8F92139A_.wvu.FilterData" localSheetId="0" hidden="1">Orders!$A$1:$W$1671</definedName>
    <definedName name="Z_E5227256_492C_4DA5_B084_9948E4E3FCE8_.wvu.FilterData" localSheetId="0" hidden="1">Orders!$A$1:$W$1671</definedName>
    <definedName name="Z_E53116C3_7DF9_44AD_AE33_F5E7C6C00401_.wvu.FilterData" localSheetId="0" hidden="1">Orders!$A$1:$W$1552</definedName>
    <definedName name="Z_E535992B_1FEF_4208_909E_D2B7C8560E92_.wvu.FilterData" localSheetId="0" hidden="1">Orders!$A$1:$W$1673</definedName>
    <definedName name="Z_E5438553_E4B4_4569_9767_689C76BEE8E3_.wvu.FilterData" localSheetId="0" hidden="1">Orders!$A$1:$W$1671</definedName>
    <definedName name="Z_E554E385_C811_4B8B_AA48_CDD640649CD2_.wvu.FilterData" localSheetId="0" hidden="1">Orders!$A$1:$W$810</definedName>
    <definedName name="Z_E57372C4_273D_48DB_AB12_1F8E701F1701_.wvu.FilterData" localSheetId="0" hidden="1">Orders!$A$1:$W$1671</definedName>
    <definedName name="Z_E583B013_6E2B_4309_987F_26CBB2F701E4_.wvu.FilterData" localSheetId="0" hidden="1">Orders!$A$1:$W$810</definedName>
    <definedName name="Z_E5B5630E_6C76_402F_A716_67189E47FF33_.wvu.FilterData" localSheetId="0" hidden="1">Orders!$A$1:$W$1683</definedName>
    <definedName name="Z_E5B74F8B_D5B4_4839_A532_107878D10B97_.wvu.FilterData" localSheetId="0" hidden="1">Orders!$A$1:$W$1552</definedName>
    <definedName name="Z_E5EFFB92_7C0C_492A_9BC2_EDDA645E7E85_.wvu.FilterData" localSheetId="0" hidden="1">Orders!$A$1:$W$35</definedName>
    <definedName name="Z_E61C60F7_E640_4764_A594_B6490AF44F91_.wvu.FilterData" localSheetId="0" hidden="1">Orders!$A$1:$W$1671</definedName>
    <definedName name="Z_E6255E4F_F5BF_47CE_9EE7_3FFE1E9EC964_.wvu.FilterData" localSheetId="0" hidden="1">Orders!$A$1:$W$1687</definedName>
    <definedName name="Z_E644FA46_FB53_4D34_86F5_052A35C2BEB6_.wvu.FilterData" localSheetId="0" hidden="1">Orders!$A$1:$W$1671</definedName>
    <definedName name="Z_E6581F9D_3DE9_43D8_8BE2_350AF74E294C_.wvu.FilterData" localSheetId="0" hidden="1">Orders!$A$1:$W$1671</definedName>
    <definedName name="Z_E699F31E_6078_4656_8465_F56097E3B94F_.wvu.FilterData" localSheetId="0" hidden="1">Orders!$A$1:$W$1671</definedName>
    <definedName name="Z_E6E6ED67_6E61_4A44_BA16_C483587CD8A7_.wvu.FilterData" localSheetId="0" hidden="1">Orders!$A$1:$W$1685</definedName>
    <definedName name="Z_E6F3D3E7_9E20_454C_8D0B_04AC88639CA6_.wvu.FilterData" localSheetId="0" hidden="1">Orders!$A$1:$W$1671</definedName>
    <definedName name="Z_E6F6507F_3CBB_4EF1_A836_2A19B1EEC168_.wvu.FilterData" localSheetId="0" hidden="1">Orders!$A$1:$W$1687</definedName>
    <definedName name="Z_E701A0FD_DCB5_4639_BE54_7E42119A7181_.wvu.FilterData" localSheetId="0" hidden="1">Orders!$A$1:$W$1671</definedName>
    <definedName name="Z_E7217AF4_849F_48DC_99E5_32268DD06E01_.wvu.FilterData" localSheetId="0" hidden="1">Orders!$A$1:$W$1671</definedName>
    <definedName name="Z_E789C218_D005_49C7_BBB4_F66D349C7409_.wvu.FilterData" localSheetId="0" hidden="1">Orders!$A$1:$W$810</definedName>
    <definedName name="Z_E79BFC61_3E19_4D01_95FC_DB6C44F62793_.wvu.FilterData" localSheetId="0" hidden="1">Orders!$A$1:$W$1671</definedName>
    <definedName name="Z_E7BED13E_0F9F_4FA3_98F1_FF038C3EAC57_.wvu.FilterData" localSheetId="0" hidden="1">Orders!$A$1:$W$1678</definedName>
    <definedName name="Z_E7CAC7B4_44D5_490B_8EDC_7C54B883D848_.wvu.FilterData" localSheetId="0" hidden="1">Orders!$A$1:$W$1671</definedName>
    <definedName name="Z_E7DD8818_F2A0_41AE_8EE0_1A1C9320ADC4_.wvu.FilterData" localSheetId="0" hidden="1">Orders!$A$1:$W$1552</definedName>
    <definedName name="Z_E7FA1CE0_299B_4577_926E_BB3811B0FD12_.wvu.FilterData" localSheetId="0" hidden="1">Orders!$A$1:$W$1687</definedName>
    <definedName name="Z_E834B8E5_8993_49CF_8237_96E31B34A930_.wvu.FilterData" localSheetId="0" hidden="1">Orders!$A$1:$W$1673</definedName>
    <definedName name="Z_E83CC0BF_FBB6_4395_85F0_9179A3F764EB_.wvu.FilterData" localSheetId="0" hidden="1">Orders!$A$1:$W$1684</definedName>
    <definedName name="Z_E8782816_F38D_464E_A7CC_73C783150DDC_.wvu.FilterData" localSheetId="0" hidden="1">Orders!$A$1:$W$1671</definedName>
    <definedName name="Z_E8E34B92_2261_436F_BE7E_365D28DA8623_.wvu.FilterData" localSheetId="0" hidden="1">Orders!$A$1:$W$1671</definedName>
    <definedName name="Z_E93BF04F_74BB_4CC9_866D_5F54D4810B0A_.wvu.FilterData" localSheetId="0" hidden="1">Orders!$A$1:$W$1671</definedName>
    <definedName name="Z_E940F1B8_7E45_49F3_88AA_74D07EBDF31E_.wvu.FilterData" localSheetId="0" hidden="1">Orders!$A$1:$W$1689</definedName>
    <definedName name="Z_E95FF361_B63A_4739_9A42_CB2F86FADD50_.wvu.FilterData" localSheetId="0" hidden="1">Orders!$A$1:$W$810</definedName>
    <definedName name="Z_E964FD7D_4936_4795_A65D_126403EC89E3_.wvu.FilterData" localSheetId="0" hidden="1">Orders!$A$1:$W$1687</definedName>
    <definedName name="Z_E9D22EB2_9C4B_4017_BB76_123C071F7771_.wvu.FilterData" localSheetId="0" hidden="1">Orders!$A$1:$W$1679</definedName>
    <definedName name="Z_EA0088FA_A680_44EF_8C60_FC390D384295_.wvu.FilterData" localSheetId="0" hidden="1">Orders!$A$1:$W$1683</definedName>
    <definedName name="Z_EA2CF850_A973_47CF_A039_163963C28E61_.wvu.FilterData" localSheetId="0" hidden="1">Orders!$A$1:$W$1687</definedName>
    <definedName name="Z_EA4AB377_D665_4D69_BE56_734BFC2EAE34_.wvu.FilterData" localSheetId="0" hidden="1">Orders!$A$1:$W$810</definedName>
    <definedName name="Z_EA68D691_F7F4_4BDE_9A9F_3CB9F8CADF85_.wvu.FilterData" localSheetId="0" hidden="1">Orders!$A$1:$W$1671</definedName>
    <definedName name="Z_EA913FEF_4151_4CCC_B692_789A1D8F724F_.wvu.FilterData" localSheetId="0" hidden="1">Orders!$A$1:$W$810</definedName>
    <definedName name="Z_EACCA798_1C75_494D_9D40_3FB35440B4CC_.wvu.FilterData" localSheetId="0" hidden="1">Orders!$A$1:$W$810</definedName>
    <definedName name="Z_EAEE2319_249F_489C_83F8_C5F30290385F_.wvu.FilterData" localSheetId="0" hidden="1">Orders!$A$1:$W$810</definedName>
    <definedName name="Z_EB7EA0B2_43BB_4112_8E91_B9F863DC97C9_.wvu.FilterData" localSheetId="0" hidden="1">Orders!$A$1:$W$810</definedName>
    <definedName name="Z_EB83B3B5_78FB_413D_A692_3F3677E8C9A4_.wvu.FilterData" localSheetId="0" hidden="1">Orders!$A$1:$W$1683</definedName>
    <definedName name="Z_EBC86B00_D742_42B9_88A5_7B8DEC874DA4_.wvu.FilterData" localSheetId="0" hidden="1">Orders!$A$1:$W$1675</definedName>
    <definedName name="Z_EBC9036D_D907_4D90_8ABC_815246CA8397_.wvu.FilterData" localSheetId="0" hidden="1">Orders!$A$1:$W$1689</definedName>
    <definedName name="Z_EC09DB9F_04D2_4FAB_A6BC_C6F09C9689F7_.wvu.FilterData" localSheetId="0" hidden="1">Orders!$A$1:$W$810</definedName>
    <definedName name="Z_EC20C8F3_9063_4A22_811F_9C56E0C81FA1_.wvu.FilterData" localSheetId="0" hidden="1">Orders!$A$1:$W$1671</definedName>
    <definedName name="Z_EC4DD56D_60CE_4EBE_A265_A9C59112D10F_.wvu.FilterData" localSheetId="0" hidden="1">Orders!$A$1:$W$35</definedName>
    <definedName name="Z_EC5BA65F_262F_463B_A883_431389447F87_.wvu.FilterData" localSheetId="0" hidden="1">Orders!$A$1:$W$1671</definedName>
    <definedName name="Z_EC7FD78E_BAE0_4B3B_B811_4038D4B58531_.wvu.FilterData" localSheetId="0" hidden="1">Orders!$A$1:$W$810</definedName>
    <definedName name="Z_EC8ADE64_9E8F_4788_B75E_DC1D322219A1_.wvu.FilterData" localSheetId="0" hidden="1">Orders!$A$1:$W$1671</definedName>
    <definedName name="Z_EC8E862F_8471_4F84_86CC_3787AAD657DA_.wvu.FilterData" localSheetId="0" hidden="1">Orders!$A$1:$W$1671</definedName>
    <definedName name="Z_EC95ECD8_CDE3_4211_8951_4D7B780B01CF_.wvu.FilterData" localSheetId="0" hidden="1">Orders!$A$1:$W$1671</definedName>
    <definedName name="Z_ECBC53F9_A4A5_4F09_90E8_33D193C60922_.wvu.FilterData" localSheetId="0" hidden="1">Orders!$A$1:$W$1552</definedName>
    <definedName name="Z_ECD639AA_07E1_4B8F_A4F1_FE59E9B6A398_.wvu.FilterData" localSheetId="0" hidden="1">Orders!$A$1:$W$1671</definedName>
    <definedName name="Z_ECDAD48C_C924_4C80_B299_8BE1E8B1E4BB_.wvu.FilterData" localSheetId="0" hidden="1">Orders!$A$1:$W$1671</definedName>
    <definedName name="Z_ED4EEA4E_2AEB_4BE5_87AB_E992E8AB1B53_.wvu.FilterData" localSheetId="0" hidden="1">Orders!$A$1:$W$1141</definedName>
    <definedName name="Z_ED53DED7_3990_42B9_9B19_D0476019F959_.wvu.FilterData" localSheetId="0" hidden="1">Orders!$A$1:$W$1671</definedName>
    <definedName name="Z_ED6AD311_CCC9_48CD_A39C_779EE75632AB_.wvu.FilterData" localSheetId="0" hidden="1">Orders!$A$1:$W$1693</definedName>
    <definedName name="Z_ED8A61B3_56A8_445C_9859_568AA0E1AB68_.wvu.FilterData" localSheetId="0" hidden="1">Orders!$A$1:$W$754</definedName>
    <definedName name="Z_EE06E662_2995_425F_B6B5_ABF69B39E6ED_.wvu.FilterData" localSheetId="0" hidden="1">Orders!$A$1:$W$1671</definedName>
    <definedName name="Z_EE33B12D_A4D6_459C_8125_7D8379D13EDC_.wvu.FilterData" localSheetId="0" hidden="1">Orders!$A$1:$W$1671</definedName>
    <definedName name="Z_EE3544F8_6216_4993_91E6_C1C5C2E6EB62_.wvu.FilterData" localSheetId="0" hidden="1">Orders!$A$1:$W$343</definedName>
    <definedName name="Z_EE3B9C2A_4D8E_4BF1_9A9D_0A5863DD9159_.wvu.FilterData" localSheetId="0" hidden="1">Orders!$A$1:$W$1671</definedName>
    <definedName name="Z_EE4C3083_ED4E_4D4B_8869_F580E95CB7EA_.wvu.FilterData" localSheetId="0" hidden="1">Orders!$A$1:$W$1671</definedName>
    <definedName name="Z_EE679FE8_D299_4D5E_9BD5_953ED4D06A58_.wvu.FilterData" localSheetId="0" hidden="1">Orders!$A$1:$W$1686</definedName>
    <definedName name="Z_EE75EFA1_3BC2_416E_A17E_F661B29783D3_.wvu.FilterData" localSheetId="0" hidden="1">Orders!$A$1:$W$1671</definedName>
    <definedName name="Z_EE7ADAEF_AFD3_4B79_8347_DCF250578354_.wvu.FilterData" localSheetId="0" hidden="1">Orders!$A$1:$W$1671</definedName>
    <definedName name="Z_EE931792_4C6C_4638_8D58_7AEF9B61B6A5_.wvu.FilterData" localSheetId="0" hidden="1">Orders!$A$1:$W$1693</definedName>
    <definedName name="Z_EE988E21_4F7C_41F1_A390_D4F52AC9467C_.wvu.FilterData" localSheetId="0" hidden="1">Orders!$A$1:$W$1671</definedName>
    <definedName name="Z_EEB2A5FA_F518_4018_A1BF_603AEC218A20_.wvu.FilterData" localSheetId="0" hidden="1">Orders!$A$1:$W$1687</definedName>
    <definedName name="Z_EEB8C2B3_A010_483E_803A_2D823AB0F49A_.wvu.FilterData" localSheetId="0" hidden="1">Orders!$A$1:$W$1671</definedName>
    <definedName name="Z_EEE43837_DA69_4E81_868C_4BC54A151BC2_.wvu.FilterData" localSheetId="0" hidden="1">Orders!$A$1:$W$1671</definedName>
    <definedName name="Z_EEE71404_F2D4_4D2C_8638_12E0B6E2E693_.wvu.FilterData" localSheetId="0" hidden="1">Orders!$A$1:$W$810</definedName>
    <definedName name="Z_EF3A24DA_A97B_4046_BEB0_C73291BD4295_.wvu.FilterData" localSheetId="0" hidden="1">Orders!$A$1:$W$1683</definedName>
    <definedName name="Z_EF50B507_F1EC_427D_9221_53565556F32C_.wvu.FilterData" localSheetId="0" hidden="1">Orders!$A$1:$W$1685</definedName>
    <definedName name="Z_EF545E7B_E698_4A07_907D_D85E0B32F807_.wvu.FilterData" localSheetId="0" hidden="1">Orders!$A$1:$W$35</definedName>
    <definedName name="Z_EF708EC6_493A_4D7D_A32D_A1F40FF21A56_.wvu.FilterData" localSheetId="0" hidden="1">Orders!$A$1:$W$35</definedName>
    <definedName name="Z_EFB77B2B_D2E0_4E7C_8EA4_D106BCE87BD8_.wvu.FilterData" localSheetId="0" hidden="1">Orders!$A$1:$W$1673</definedName>
    <definedName name="Z_EFDE5CB4_3912_4183_90CB_6853671337C7_.wvu.FilterData" localSheetId="0" hidden="1">Orders!$A$1:$W$810</definedName>
    <definedName name="Z_EFE2BF7F_3989_4B8C_80D8_5F961E320409_.wvu.FilterData" localSheetId="0" hidden="1">Orders!$A$1:$W$1671</definedName>
    <definedName name="Z_F025466D_5204_498B_9FE4_D640DDC5AF32_.wvu.FilterData" localSheetId="0" hidden="1">Orders!$A$1:$W$1671</definedName>
    <definedName name="Z_F06E22FD_F445_4254_A36A_A4FD6B5FE366_.wvu.FilterData" localSheetId="0" hidden="1">Orders!$A$1:$W$35</definedName>
    <definedName name="Z_F09F6D4D_4009_4534_A49D_182BDB5198EA_.wvu.FilterData" localSheetId="0" hidden="1">Orders!$A$1:$W$1671</definedName>
    <definedName name="Z_F0BF14EA_D149_41D2_81F8_8179E2DE9974_.wvu.FilterData" localSheetId="0" hidden="1">Orders!$A$1:$W$1671</definedName>
    <definedName name="Z_F0D7AE38_8600_464B_95CF_388C8DE10529_.wvu.FilterData" localSheetId="0" hidden="1">Orders!$A$1:$W$1141</definedName>
    <definedName name="Z_F111C389_EC90_44DC_B388_C00CF8EEE45E_.wvu.FilterData" localSheetId="0" hidden="1">Orders!$A$1:$W$1671</definedName>
    <definedName name="Z_F11DE604_A866_4E56_B58D_1B10CD468D01_.wvu.FilterData" localSheetId="0" hidden="1">Orders!$A$1:$W$1552</definedName>
    <definedName name="Z_F14A2D06_87E9_4B70_ABF8_75D5B09364C7_.wvu.FilterData" localSheetId="0" hidden="1">Orders!$A$1:$W$810</definedName>
    <definedName name="Z_F155926E_CEAA_467A_94FF_CD685E3678BA_.wvu.FilterData" localSheetId="0" hidden="1">Orders!$A$1:$W$1671</definedName>
    <definedName name="Z_F1944FC1_DB46_4449_8483_94D9BB3644E6_.wvu.FilterData" localSheetId="0" hidden="1">Orders!$A$1:$W$1671</definedName>
    <definedName name="Z_F1ABA459_65D3_4873_8128_3356A9748469_.wvu.FilterData" localSheetId="0" hidden="1">Orders!$A$1:$W$1671</definedName>
    <definedName name="Z_F1AD9608_1C4D_4BBD_9419_10E016F751F8_.wvu.FilterData" localSheetId="0" hidden="1">Orders!$A$1:$W$810</definedName>
    <definedName name="Z_F1DCD1CA_8E15_4B7A_93A8_416C6B74B2DE_.wvu.FilterData" localSheetId="0" hidden="1">Orders!$A$1:$W$1680</definedName>
    <definedName name="Z_F214739B_3781_4C7D_98B3_5CEA8D3418F6_.wvu.FilterData" localSheetId="0" hidden="1">Orders!$A$1:$W$1671</definedName>
    <definedName name="Z_F228EFB5_F09D_4242_8677_047A07698D5F_.wvu.FilterData" localSheetId="0" hidden="1">Orders!$A$1:$W$1671</definedName>
    <definedName name="Z_F22E5D93_86B1_4EDE_84BF_6FE4F9B3994F_.wvu.FilterData" localSheetId="0" hidden="1">Orders!$A$1:$W$1693</definedName>
    <definedName name="Z_F23C0183_9832_4E35_9E95_4524AC18A8E1_.wvu.FilterData" localSheetId="0" hidden="1">Orders!$A$1:$W$1671</definedName>
    <definedName name="Z_F254C5FD_4427_45E4_9A79_D6C00C938628_.wvu.FilterData" localSheetId="0" hidden="1">Orders!$A$1:$W$1671</definedName>
    <definedName name="Z_F2C92B89_6C53_49DF_A0A4_FCC58D7FC11B_.wvu.FilterData" localSheetId="0" hidden="1">Orders!$A$1:$W$1671</definedName>
    <definedName name="Z_F2E3A7C5_6F75_403C_99B3_22365DD22D2D_.wvu.FilterData" localSheetId="0" hidden="1">Orders!$A$1:$W$1683</definedName>
    <definedName name="Z_F2FC4B86_B706_4BC7_99C1_20B655A14D49_.wvu.FilterData" localSheetId="0" hidden="1">Orders!$A$1:$W$1671</definedName>
    <definedName name="Z_F2FD13C9_6331_46F2_B532_21BC7B2A5A30_.wvu.FilterData" localSheetId="0" hidden="1">Orders!$A$1:$W$1675</definedName>
    <definedName name="Z_F32F5B3A_EA0D_4D15_89D8_E9BF5877A662_.wvu.FilterData" localSheetId="0" hidden="1">Orders!$A$1:$W$1682</definedName>
    <definedName name="Z_F3CF0CAE_0472_42D0_9F74_B8BF9DF53E99_.wvu.FilterData" localSheetId="0" hidden="1">Orders!$A$1:$W$1671</definedName>
    <definedName name="Z_F3FC703E_9541_47CE_8EAD_31669E12C0DC_.wvu.FilterData" localSheetId="0" hidden="1">Orders!$A$1:$W$1671</definedName>
    <definedName name="Z_F3FE3F5C_B1C6_4179_8D73_E8FEC8AD5B2C_.wvu.FilterData" localSheetId="0" hidden="1">Orders!$A$1:$W$1679</definedName>
    <definedName name="Z_F40CA385_E8C3_4E09_959C_56C4064C8FC2_.wvu.FilterData" localSheetId="0" hidden="1">Orders!$A$1:$W$1685</definedName>
    <definedName name="Z_F41A36E1_3D6A_4F3A_BE81_A2A5603D58ED_.wvu.FilterData" localSheetId="0" hidden="1">Orders!$A$1:$W$1671</definedName>
    <definedName name="Z_F432440A_0610_4D01_86E2_5658D9AE96D0_.wvu.FilterData" localSheetId="0" hidden="1">Orders!$A$1:$W$1678</definedName>
    <definedName name="Z_F4416E6C_F624_41C8_809E_AE9645C32573_.wvu.FilterData" localSheetId="0" hidden="1">Orders!$A$1:$W$1673</definedName>
    <definedName name="Z_F463A98B_349F_4588_9FB8_744BB16E61B5_.wvu.FilterData" localSheetId="0" hidden="1">Orders!$A$1:$W$1675</definedName>
    <definedName name="Z_F46F2D5B_2590_41AD_80C6_EDC488BA6BBF_.wvu.FilterData" localSheetId="0" hidden="1">Orders!$A$1:$W$35</definedName>
    <definedName name="Z_F47F0752_9D41_4721_842D_237099547F15_.wvu.FilterData" localSheetId="0" hidden="1">Orders!$A$1:$W$1687</definedName>
    <definedName name="Z_F49BFB75_5B48_4378_9850_F92AC7B0691A_.wvu.FilterData" localSheetId="0" hidden="1">Orders!$A$1:$W$1671</definedName>
    <definedName name="Z_F4A3A637_5927_46D2_8675_30772830E00B_.wvu.FilterData" localSheetId="0" hidden="1">Orders!$A$1:$W$1687</definedName>
    <definedName name="Z_F4C38317_A9CA_4AF9_818E_273E137CB091_.wvu.FilterData" localSheetId="0" hidden="1">Orders!$A$1:$W$1677</definedName>
    <definedName name="Z_F4F1EB30_0698_4A66_B024_CA6CE9E346E2_.wvu.FilterData" localSheetId="0" hidden="1">Orders!$A$1:$W$343</definedName>
    <definedName name="Z_F5330140_1A7F_4CCD_9B06_EEC9CFB15463_.wvu.FilterData" localSheetId="0" hidden="1">Orders!$A$1:$W$1671</definedName>
    <definedName name="Z_F542405C_B4F8_4307_8B7E_A275AE82DF59_.wvu.FilterData" localSheetId="0" hidden="1">Orders!$A$1:$W$1673</definedName>
    <definedName name="Z_F55DA9B4_717F_4289_BE5A_871A48EAFA95_.wvu.FilterData" localSheetId="0" hidden="1">Orders!$A$1:$W$1552</definedName>
    <definedName name="Z_F56D05AA_6FBC_49BB_80C4_3E3EBFC2C1D1_.wvu.FilterData" localSheetId="0" hidden="1">Orders!$A$1:$W$1671</definedName>
    <definedName name="Z_F5D81A28_30FA_4B1E_8AC3_B70A61ED51F2_.wvu.FilterData" localSheetId="0" hidden="1">Orders!$A$1:$W$810</definedName>
    <definedName name="Z_F5EA096D_28D2_4AD3_84CA_322222B12D3E_.wvu.FilterData" localSheetId="0" hidden="1">Orders!$A$1:$W$1671</definedName>
    <definedName name="Z_F5EC5321_31EF_49C3_A215_ED5A06CA2B15_.wvu.FilterData" localSheetId="0" hidden="1">Orders!$A$1:$W$1671</definedName>
    <definedName name="Z_F5F46974_DA85_48A5_82BB_C274095A3C8A_.wvu.FilterData" localSheetId="0" hidden="1">Orders!$A$1:$W$1671</definedName>
    <definedName name="Z_F659F5AB_83AF_4D73_AC40_7B36762B4B35_.wvu.FilterData" localSheetId="0" hidden="1">Orders!$A$1:$W$1684</definedName>
    <definedName name="Z_F6691234_C278_438A_ABDE_88C304825A56_.wvu.FilterData" localSheetId="0" hidden="1">Orders!$A$1:$W$35</definedName>
    <definedName name="Z_F66CCC5E_FA0C_4EE8_8DAE_F4EC4DC20E9E_.wvu.FilterData" localSheetId="0" hidden="1">Orders!$A$1:$W$1671</definedName>
    <definedName name="Z_F6A87CC9_BA1A_4A82_9149_DEF73CE8B8BB_.wvu.FilterData" localSheetId="0" hidden="1">Orders!$A$1:$W$1685</definedName>
    <definedName name="Z_F72CFC24_6C2F_4C25_A0B3_3DF86DBD1CC3_.wvu.FilterData" localSheetId="0" hidden="1">Orders!$A$1:$W$1671</definedName>
    <definedName name="Z_F733E0FC_6AC9_4949_BB1D_BE818A99A74C_.wvu.FilterData" localSheetId="0" hidden="1">Orders!$A$1:$W$1671</definedName>
    <definedName name="Z_F74B62CC_4FE6_40DF_8B55_47A956C68AEF_.wvu.FilterData" localSheetId="0" hidden="1">Orders!$A$1:$W$1671</definedName>
    <definedName name="Z_F771C03C_C121_4690_B3BB_4B0D6F05075E_.wvu.FilterData" localSheetId="0" hidden="1">Orders!$A$1:$W$1671</definedName>
    <definedName name="Z_F7A1E568_C767_4956_A0BC_895E226192BC_.wvu.FilterData" localSheetId="0" hidden="1">Orders!$A$1:$W$1671</definedName>
    <definedName name="Z_F7A4894B_B60A_4AB7_9977_2EC0C30C23F4_.wvu.FilterData" localSheetId="0" hidden="1">Orders!$A$1:$W$1671</definedName>
    <definedName name="Z_F7A9E7D8_0460_43ED_A611_0EEB11CB3D06_.wvu.FilterData" localSheetId="0" hidden="1">Orders!$A$1:$W$1671</definedName>
    <definedName name="Z_F7B23731_52D4_47AF_8703_2D936137E880_.wvu.FilterData" localSheetId="0" hidden="1">Orders!$A$1:$W$1685</definedName>
    <definedName name="Z_F7D5FEA6_392F_457A_A556_ED8BD368A113_.wvu.FilterData" localSheetId="0" hidden="1">Orders!$A$1:$W$810</definedName>
    <definedName name="Z_F828935E_9B6E_43B5_A8FB_E420ADB00488_.wvu.FilterData" localSheetId="0" hidden="1">Orders!$A$1:$W$1693</definedName>
    <definedName name="Z_F82DFCCF_F90A_4B23_B63A_675CC6FB9AF1_.wvu.FilterData" localSheetId="0" hidden="1">Orders!$A$1:$W$1671</definedName>
    <definedName name="Z_F834BA7B_A6AD_49AE_9C34_F7078BE0C31E_.wvu.FilterData" localSheetId="0" hidden="1">Orders!$A$1:$W$810</definedName>
    <definedName name="Z_F83BEFDE_95D5_4079_B971_1610F385128F_.wvu.FilterData" localSheetId="0" hidden="1">Orders!$A$1:$W$1671</definedName>
    <definedName name="Z_F84A65B4_8B98_40D7_9D6F_50C004E078F0_.wvu.FilterData" localSheetId="0" hidden="1">Orders!$A$1:$W$343</definedName>
    <definedName name="Z_F8798533_662E_4F17_B432_87F26B7CB28E_.wvu.FilterData" localSheetId="0" hidden="1">Orders!$A$1:$W$1691</definedName>
    <definedName name="Z_F8C18151_042B_404D_9FE5_39CEAF681347_.wvu.FilterData" localSheetId="0" hidden="1">Orders!$A$1:$W$1671</definedName>
    <definedName name="Z_F93443A5_0925_44AE_8233_CC0AA65C0F95_.wvu.FilterData" localSheetId="0" hidden="1">Orders!$A$1:$W$1693</definedName>
    <definedName name="Z_F9612437_82FB_4953_9F91_8FC26DE40385_.wvu.FilterData" localSheetId="0" hidden="1">Orders!$A$1:$W$1671</definedName>
    <definedName name="Z_F9B63BAF_3578_400A_8D7E_1A6617D07BFB_.wvu.FilterData" localSheetId="0" hidden="1">Orders!$A$1:$W$1675</definedName>
    <definedName name="Z_F9DFEE4A_2476_4B7F_8E6B_F1903B100BF1_.wvu.FilterData" localSheetId="0" hidden="1">Orders!$A$1:$W$1671</definedName>
    <definedName name="Z_FA17F419_F9CC_416E_82D8_EE34E286227E_.wvu.FilterData" localSheetId="0" hidden="1">Orders!$A$1:$W$1689</definedName>
    <definedName name="Z_FA1E90B6_D24B_4FF3_A0EE_71CDA15AA9B2_.wvu.FilterData" localSheetId="0" hidden="1">Orders!$A$1:$W$810</definedName>
    <definedName name="Z_FA402D76_EBE6_4848_8E13_222C967A5D98_.wvu.FilterData" localSheetId="0" hidden="1">Orders!$A$1:$W$810</definedName>
    <definedName name="Z_FA6D408C_A5CD_4EB2_9808_5E37FF85CCD1_.wvu.FilterData" localSheetId="0" hidden="1">Orders!$A$1:$W$1685</definedName>
    <definedName name="Z_FA9726F6_B7F5_4DC1_BE42_DAB5382F6226_.wvu.FilterData" localSheetId="0" hidden="1">Orders!$A$1:$W$1685</definedName>
    <definedName name="Z_FAAA1269_CD15_4CDF_A7D2_965CAF80440F_.wvu.FilterData" localSheetId="0" hidden="1">Orders!$A$1:$W$1684</definedName>
    <definedName name="Z_FAB87185_5C6A_40DF_8C9F_7D47D354315B_.wvu.FilterData" localSheetId="0" hidden="1">Orders!$A$1:$W$1671</definedName>
    <definedName name="Z_FABFA696_5805_4189_80CC_ED248229F886_.wvu.FilterData" localSheetId="0" hidden="1">Orders!$A$1:$W$1671</definedName>
    <definedName name="Z_FAE35376_891D_4A70_AA1F_9F4979FD2628_.wvu.FilterData" localSheetId="0" hidden="1">Orders!$A$1:$W$1671</definedName>
    <definedName name="Z_FB1EA07E_64F1_46FD_A4E4_1FBE77F20B0E_.wvu.FilterData" localSheetId="0" hidden="1">Orders!$A$1:$W$1141</definedName>
    <definedName name="Z_FB4C7545_499F_435E_89AB_BA5B58E07D1E_.wvu.FilterData" localSheetId="0" hidden="1">Orders!$A$1:$W$1671</definedName>
    <definedName name="Z_FB501484_5B40_4BE2_B888_1004FBC842C6_.wvu.FilterData" localSheetId="0" hidden="1">Orders!$A$1:$W$35</definedName>
    <definedName name="Z_FB67849C_0B18_4640_920E_715CA71C139E_.wvu.FilterData" localSheetId="0" hidden="1">Orders!$A$1:$W$1687</definedName>
    <definedName name="Z_FB8E514B_A688_4FA8_9A4D_2C0B09F2D4D1_.wvu.FilterData" localSheetId="0" hidden="1">Orders!$A$1:$W$1671</definedName>
    <definedName name="Z_FBD27F22_F88C_489D_BDCB_92970BAB00A1_.wvu.FilterData" localSheetId="0" hidden="1">Orders!$A$1:$W$810</definedName>
    <definedName name="Z_FBE9EF3D_75F8_45F5_853F_23A4BC551A20_.wvu.FilterData" localSheetId="0" hidden="1">Orders!$A$1:$W$1671</definedName>
    <definedName name="Z_FC517B27_E20A_4B8F_855F_2534210D4179_.wvu.FilterData" localSheetId="0" hidden="1">Orders!$A$1:$W$1671</definedName>
    <definedName name="Z_FC5BECC6_18E1_490D_890D_72D7BB7AFC77_.wvu.FilterData" localSheetId="0" hidden="1">Orders!$A$1:$W$1685</definedName>
    <definedName name="Z_FC95A003_84A8_435B_8CD9_52DE46A6E529_.wvu.FilterData" localSheetId="0" hidden="1">Orders!$A$1:$W$1671</definedName>
    <definedName name="Z_FCA27943_8D5C_4263_A7A5_3474BA8CE531_.wvu.FilterData" localSheetId="0" hidden="1">Orders!$A$1:$W$1671</definedName>
    <definedName name="Z_FCDEBE37_2E45_456C_8C07_6BDDB2631CCA_.wvu.FilterData" localSheetId="0" hidden="1">Orders!$A$1:$W$1671</definedName>
    <definedName name="Z_FCF1AB51_3AD4_486D_B78D_3F957923EF1B_.wvu.FilterData" localSheetId="0" hidden="1">Orders!$A$1:$W$1673</definedName>
    <definedName name="Z_FD14203B_DB7C_48A4_BAD1_692A0B63B1F2_.wvu.FilterData" localSheetId="0" hidden="1">Orders!$A$1:$W$810</definedName>
    <definedName name="Z_FDB467AF_E891_4F9E_88AA_2627F0BA8EB1_.wvu.FilterData" localSheetId="0" hidden="1">Orders!$A$1:$W$1672</definedName>
    <definedName name="Z_FDBF58E2_9551_4231_B095_EA2BEFC9C1B9_.wvu.FilterData" localSheetId="0" hidden="1">Orders!$A$1:$W$1693</definedName>
    <definedName name="Z_FDC90F00_08A2_4455_9E57_17A3A4815922_.wvu.FilterData" localSheetId="0" hidden="1">Orders!$A$1:$W$1671</definedName>
    <definedName name="Z_FE168692_AFA5_442B_9073_B21055E7CD22_.wvu.FilterData" localSheetId="0" hidden="1">Orders!$A$1:$W$1671</definedName>
    <definedName name="Z_FE497457_922E_463D_999E_563DEBD0CD5A_.wvu.FilterData" localSheetId="0" hidden="1">Orders!$A$1:$W$1673</definedName>
    <definedName name="Z_FE649062_2B08_4CA5_85DB_067F25DB6093_.wvu.FilterData" localSheetId="0" hidden="1">Orders!$A$1:$W$35</definedName>
    <definedName name="Z_FEA56D18_1B83_40CE_A00B_4E7AD5488C95_.wvu.FilterData" localSheetId="0" hidden="1">Orders!$A$1:$W$1671</definedName>
    <definedName name="Z_FEE484DA_EB10_4D00_BF5B_5796C6FB5962_.wvu.FilterData" localSheetId="0" hidden="1">Orders!$A$1:$W$1671</definedName>
    <definedName name="Z_FF3BBC77_FB2F_4B20_AA55_EB9493FDA62E_.wvu.FilterData" localSheetId="0" hidden="1">Orders!$A$1:$W$1671</definedName>
    <definedName name="Z_FF4F5D49_BAE2_4686_B7D0_26AA7A097DCC_.wvu.FilterData" localSheetId="0" hidden="1">Orders!$A$1:$W$1671</definedName>
    <definedName name="Z_FF66D94B_16C8_44D9_A651_E9D96328E42C_.wvu.FilterData" localSheetId="0" hidden="1">Orders!$A$1:$W$1671</definedName>
    <definedName name="Z_FFF99CED_A084_45BE_A2CC_A5DC8AC32587_.wvu.FilterData" localSheetId="0" hidden="1">Orders!$A$1:$W$1671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1653" i="1" l="1"/>
  <c r="S1653" i="1"/>
  <c r="Q1653" i="1"/>
  <c r="Q1652" i="1"/>
  <c r="Q1627" i="1"/>
  <c r="S1624" i="1"/>
  <c r="Q1624" i="1"/>
  <c r="S1623" i="1"/>
  <c r="Q1623" i="1"/>
  <c r="S1621" i="1"/>
  <c r="Q1621" i="1"/>
  <c r="S1620" i="1"/>
  <c r="Q1620" i="1"/>
  <c r="S1619" i="1"/>
  <c r="Q1619" i="1"/>
  <c r="S1618" i="1"/>
  <c r="Q1618" i="1"/>
  <c r="S1617" i="1"/>
  <c r="Q1617" i="1"/>
  <c r="S1616" i="1"/>
  <c r="Q1616" i="1"/>
  <c r="S1615" i="1"/>
  <c r="Q1615" i="1"/>
  <c r="S1614" i="1"/>
  <c r="Q1614" i="1"/>
  <c r="S1613" i="1"/>
  <c r="Q1613" i="1"/>
  <c r="S1612" i="1"/>
  <c r="Q1612" i="1"/>
  <c r="S1611" i="1"/>
  <c r="Q1611" i="1"/>
  <c r="S1610" i="1"/>
  <c r="U1610" i="1" s="1"/>
  <c r="Q1610" i="1"/>
  <c r="S1609" i="1"/>
  <c r="U1609" i="1" s="1"/>
  <c r="Q1609" i="1"/>
  <c r="S1608" i="1"/>
  <c r="U1608" i="1" s="1"/>
  <c r="Q1608" i="1"/>
  <c r="S1607" i="1"/>
  <c r="Q1607" i="1"/>
  <c r="S1606" i="1"/>
  <c r="U1606" i="1" s="1"/>
  <c r="Q1606" i="1"/>
  <c r="S1605" i="1"/>
  <c r="Q1605" i="1"/>
  <c r="S1604" i="1"/>
  <c r="Q1604" i="1"/>
  <c r="U1603" i="1"/>
  <c r="S1603" i="1"/>
  <c r="Q1603" i="1"/>
  <c r="S1602" i="1"/>
  <c r="Q1602" i="1"/>
  <c r="Q1590" i="1"/>
  <c r="Q1581" i="1"/>
  <c r="O1556" i="1"/>
  <c r="Q1556" i="1" s="1"/>
  <c r="O1555" i="1"/>
  <c r="Q1555" i="1" s="1"/>
  <c r="Q1554" i="1"/>
  <c r="O1554" i="1"/>
  <c r="O1553" i="1"/>
  <c r="Q1553" i="1" s="1"/>
  <c r="Q1552" i="1"/>
  <c r="O1552" i="1"/>
  <c r="S1551" i="1"/>
  <c r="Q1551" i="1"/>
  <c r="S1550" i="1"/>
  <c r="Q1550" i="1"/>
  <c r="S1549" i="1"/>
  <c r="U1549" i="1" s="1"/>
  <c r="Q1549" i="1"/>
  <c r="S1548" i="1"/>
  <c r="Q1548" i="1"/>
  <c r="S1547" i="1"/>
  <c r="Q1547" i="1"/>
  <c r="U1546" i="1"/>
  <c r="S1546" i="1"/>
  <c r="Q1546" i="1"/>
  <c r="Q1545" i="1"/>
  <c r="S1544" i="1"/>
  <c r="Q1544" i="1"/>
  <c r="S1543" i="1"/>
  <c r="U1543" i="1" s="1"/>
  <c r="Q1543" i="1"/>
  <c r="S1542" i="1"/>
  <c r="Q1542" i="1"/>
  <c r="S1523" i="1"/>
  <c r="Q1523" i="1"/>
  <c r="S1522" i="1"/>
  <c r="Q1522" i="1"/>
  <c r="S1521" i="1"/>
  <c r="Q1521" i="1"/>
  <c r="S1520" i="1"/>
  <c r="Q1520" i="1"/>
  <c r="Q1518" i="1"/>
  <c r="S1514" i="1"/>
  <c r="Q1479" i="1"/>
  <c r="Q1478" i="1"/>
  <c r="S1467" i="1"/>
  <c r="Q1467" i="1"/>
  <c r="S1466" i="1"/>
  <c r="Q1466" i="1"/>
  <c r="S1465" i="1"/>
  <c r="Q1465" i="1"/>
  <c r="S1464" i="1"/>
  <c r="Q1464" i="1"/>
  <c r="Q1444" i="1"/>
  <c r="S1442" i="1"/>
  <c r="U1442" i="1" s="1"/>
  <c r="Q1442" i="1"/>
  <c r="U1441" i="1"/>
  <c r="S1441" i="1"/>
  <c r="Q1441" i="1"/>
  <c r="S1440" i="1"/>
  <c r="Q1440" i="1"/>
  <c r="S1439" i="1"/>
  <c r="Q1439" i="1"/>
  <c r="Q1387" i="1"/>
  <c r="Y1377" i="1"/>
  <c r="S1354" i="1"/>
  <c r="U1354" i="1" s="1"/>
  <c r="Q1354" i="1"/>
  <c r="U1353" i="1"/>
  <c r="S1353" i="1"/>
  <c r="Q1353" i="1"/>
  <c r="O1343" i="1"/>
  <c r="O1341" i="1"/>
  <c r="O1339" i="1"/>
  <c r="F1337" i="1"/>
  <c r="I1336" i="1"/>
  <c r="I1335" i="1"/>
  <c r="S1277" i="1"/>
  <c r="U1277" i="1" s="1"/>
  <c r="Q1277" i="1"/>
  <c r="U1276" i="1"/>
  <c r="S1276" i="1"/>
  <c r="Q1276" i="1"/>
  <c r="I1260" i="1"/>
  <c r="Q1246" i="1"/>
  <c r="Q1241" i="1"/>
  <c r="Q1240" i="1"/>
  <c r="Q1238" i="1"/>
  <c r="Q1232" i="1"/>
  <c r="S1205" i="1"/>
  <c r="U1205" i="1" s="1"/>
  <c r="Q1202" i="1"/>
  <c r="I1202" i="1"/>
  <c r="S1198" i="1"/>
  <c r="U1198" i="1" s="1"/>
  <c r="Q1161" i="1"/>
  <c r="S1151" i="1"/>
  <c r="Q1151" i="1"/>
  <c r="Q1149" i="1"/>
  <c r="S1114" i="1"/>
  <c r="Q1114" i="1"/>
  <c r="S1113" i="1"/>
  <c r="Q1113" i="1"/>
  <c r="S1112" i="1"/>
  <c r="Q1112" i="1"/>
  <c r="O1093" i="1"/>
  <c r="U1079" i="1"/>
  <c r="S1079" i="1"/>
  <c r="Q1079" i="1"/>
  <c r="S1078" i="1"/>
  <c r="Q1078" i="1"/>
  <c r="S1077" i="1"/>
  <c r="Q1077" i="1"/>
  <c r="S1075" i="1"/>
  <c r="Q1075" i="1"/>
  <c r="S1074" i="1"/>
  <c r="Q1074" i="1"/>
  <c r="S1073" i="1"/>
  <c r="Q1073" i="1"/>
  <c r="S1072" i="1"/>
  <c r="U1072" i="1" s="1"/>
  <c r="Q1072" i="1"/>
  <c r="S1071" i="1"/>
  <c r="Q1071" i="1"/>
  <c r="S1070" i="1"/>
  <c r="Q1070" i="1"/>
  <c r="S1069" i="1"/>
  <c r="Q1069" i="1"/>
  <c r="U1068" i="1"/>
  <c r="S1068" i="1"/>
  <c r="Q1068" i="1"/>
  <c r="T1067" i="1"/>
  <c r="S1067" i="1"/>
  <c r="U1067" i="1" s="1"/>
  <c r="Q1067" i="1"/>
  <c r="S1066" i="1"/>
  <c r="Q1066" i="1"/>
  <c r="S1065" i="1"/>
  <c r="Q1065" i="1"/>
  <c r="T1064" i="1"/>
  <c r="S1064" i="1"/>
  <c r="U1064" i="1" s="1"/>
  <c r="Q1064" i="1"/>
  <c r="S1063" i="1"/>
  <c r="Q1063" i="1"/>
  <c r="S1062" i="1"/>
  <c r="Q1062" i="1"/>
  <c r="S1061" i="1"/>
  <c r="Q1061" i="1"/>
  <c r="S1059" i="1"/>
  <c r="Q1059" i="1"/>
  <c r="S1058" i="1"/>
  <c r="Q1058" i="1"/>
  <c r="S1057" i="1"/>
  <c r="Q1057" i="1"/>
  <c r="S1056" i="1"/>
  <c r="Q1056" i="1"/>
  <c r="S1055" i="1"/>
  <c r="Q1055" i="1"/>
  <c r="S1054" i="1"/>
  <c r="Q1054" i="1"/>
  <c r="S1053" i="1"/>
  <c r="Q1053" i="1"/>
  <c r="S1052" i="1"/>
  <c r="U1052" i="1" s="1"/>
  <c r="Q1052" i="1"/>
  <c r="S1051" i="1"/>
  <c r="Q1051" i="1"/>
  <c r="S1050" i="1"/>
  <c r="Q1050" i="1"/>
  <c r="S1049" i="1"/>
  <c r="Q1049" i="1"/>
  <c r="S1048" i="1"/>
  <c r="Q1048" i="1"/>
  <c r="S1047" i="1"/>
  <c r="U1047" i="1" s="1"/>
  <c r="Q1047" i="1"/>
  <c r="S1036" i="1"/>
  <c r="Q1036" i="1"/>
  <c r="S1035" i="1"/>
  <c r="Q1035" i="1"/>
  <c r="S1034" i="1"/>
  <c r="Q1034" i="1"/>
  <c r="S1025" i="1"/>
  <c r="Q1025" i="1"/>
  <c r="S1024" i="1"/>
  <c r="U1024" i="1" s="1"/>
  <c r="Q1024" i="1"/>
  <c r="S1023" i="1"/>
  <c r="Q1023" i="1"/>
  <c r="Q1013" i="1"/>
  <c r="S990" i="1"/>
  <c r="Q990" i="1"/>
  <c r="S989" i="1"/>
  <c r="Q989" i="1"/>
  <c r="S987" i="1"/>
  <c r="Q987" i="1"/>
  <c r="S986" i="1"/>
  <c r="Q986" i="1"/>
  <c r="S985" i="1"/>
  <c r="Q985" i="1"/>
  <c r="S984" i="1"/>
  <c r="U984" i="1" s="1"/>
  <c r="Q984" i="1"/>
  <c r="U983" i="1"/>
  <c r="S983" i="1"/>
  <c r="Q983" i="1"/>
  <c r="S982" i="1"/>
  <c r="Q982" i="1"/>
  <c r="S981" i="1"/>
  <c r="Q981" i="1"/>
  <c r="Q955" i="1"/>
  <c r="Q946" i="1"/>
  <c r="S931" i="1"/>
  <c r="U931" i="1" s="1"/>
  <c r="Q931" i="1"/>
  <c r="S930" i="1"/>
  <c r="Q930" i="1"/>
  <c r="I930" i="1"/>
  <c r="S929" i="1"/>
  <c r="Q929" i="1"/>
  <c r="S928" i="1"/>
  <c r="Q928" i="1"/>
  <c r="S927" i="1"/>
  <c r="Q927" i="1"/>
  <c r="S926" i="1"/>
  <c r="U926" i="1" s="1"/>
  <c r="Q926" i="1"/>
  <c r="S923" i="1"/>
  <c r="Q923" i="1"/>
  <c r="S922" i="1"/>
  <c r="U922" i="1" s="1"/>
  <c r="Q922" i="1"/>
  <c r="U921" i="1"/>
  <c r="S921" i="1"/>
  <c r="Q921" i="1"/>
  <c r="U920" i="1"/>
  <c r="S920" i="1"/>
  <c r="Q920" i="1"/>
  <c r="S919" i="1"/>
  <c r="U919" i="1" s="1"/>
  <c r="Q919" i="1"/>
  <c r="S918" i="1"/>
  <c r="U918" i="1" s="1"/>
  <c r="Q918" i="1"/>
  <c r="U917" i="1"/>
  <c r="S917" i="1"/>
  <c r="Q917" i="1"/>
  <c r="U916" i="1"/>
  <c r="S916" i="1"/>
  <c r="Q916" i="1"/>
  <c r="S915" i="1"/>
  <c r="Q915" i="1"/>
  <c r="U914" i="1"/>
  <c r="S914" i="1"/>
  <c r="Q914" i="1"/>
  <c r="S913" i="1"/>
  <c r="Q913" i="1"/>
  <c r="S912" i="1"/>
  <c r="U912" i="1" s="1"/>
  <c r="Q912" i="1"/>
  <c r="U911" i="1"/>
  <c r="S911" i="1"/>
  <c r="Q911" i="1"/>
  <c r="U910" i="1"/>
  <c r="S910" i="1"/>
  <c r="Q910" i="1"/>
  <c r="S909" i="1"/>
  <c r="Q909" i="1"/>
  <c r="S908" i="1"/>
  <c r="Q908" i="1"/>
  <c r="S907" i="1"/>
  <c r="U907" i="1" s="1"/>
  <c r="Q907" i="1"/>
  <c r="U906" i="1"/>
  <c r="S906" i="1"/>
  <c r="Q906" i="1"/>
  <c r="S905" i="1"/>
  <c r="U905" i="1" s="1"/>
  <c r="Q905" i="1"/>
  <c r="U904" i="1"/>
  <c r="S904" i="1"/>
  <c r="Q904" i="1"/>
  <c r="S903" i="1"/>
  <c r="U903" i="1" s="1"/>
  <c r="Q903" i="1"/>
  <c r="S902" i="1"/>
  <c r="Q902" i="1"/>
  <c r="S901" i="1"/>
  <c r="Q901" i="1"/>
  <c r="S900" i="1"/>
  <c r="Q900" i="1"/>
  <c r="S899" i="1"/>
  <c r="Q899" i="1"/>
  <c r="S898" i="1"/>
  <c r="Q898" i="1"/>
  <c r="U897" i="1"/>
  <c r="S897" i="1"/>
  <c r="Q897" i="1"/>
  <c r="S896" i="1"/>
  <c r="Q896" i="1"/>
  <c r="S895" i="1"/>
  <c r="Q895" i="1"/>
  <c r="S892" i="1"/>
  <c r="U892" i="1" s="1"/>
  <c r="Q892" i="1"/>
  <c r="Q891" i="1"/>
  <c r="Q885" i="1"/>
  <c r="Q884" i="1"/>
  <c r="Q883" i="1"/>
  <c r="Q871" i="1"/>
  <c r="Q870" i="1"/>
  <c r="Q869" i="1"/>
  <c r="S868" i="1"/>
  <c r="Q868" i="1"/>
  <c r="S867" i="1"/>
  <c r="Q867" i="1"/>
  <c r="S861" i="1"/>
  <c r="U861" i="1" s="1"/>
  <c r="Q861" i="1"/>
  <c r="U860" i="1"/>
  <c r="S860" i="1"/>
  <c r="Q860" i="1"/>
  <c r="Q833" i="1"/>
  <c r="U832" i="1"/>
  <c r="S832" i="1"/>
  <c r="Q832" i="1"/>
  <c r="S831" i="1"/>
  <c r="U831" i="1" s="1"/>
  <c r="Q831" i="1"/>
  <c r="S830" i="1"/>
  <c r="Q830" i="1"/>
  <c r="F816" i="1"/>
  <c r="O812" i="1"/>
  <c r="Q802" i="1"/>
  <c r="S785" i="1"/>
  <c r="Q785" i="1"/>
  <c r="S784" i="1"/>
  <c r="U784" i="1" s="1"/>
  <c r="Q784" i="1"/>
  <c r="S783" i="1"/>
  <c r="Q783" i="1"/>
  <c r="Q781" i="1"/>
  <c r="Q755" i="1"/>
  <c r="AA754" i="1"/>
  <c r="Q751" i="1"/>
  <c r="AA744" i="1"/>
  <c r="Q712" i="1"/>
  <c r="Q711" i="1"/>
  <c r="S705" i="1"/>
  <c r="U705" i="1" s="1"/>
  <c r="Q705" i="1"/>
  <c r="AA703" i="1"/>
  <c r="I692" i="1"/>
  <c r="P680" i="1"/>
  <c r="P678" i="1"/>
  <c r="Q643" i="1"/>
  <c r="O622" i="1"/>
  <c r="Q622" i="1" s="1"/>
  <c r="AA621" i="1"/>
  <c r="Q621" i="1"/>
  <c r="Q620" i="1"/>
  <c r="S612" i="1"/>
  <c r="Q612" i="1"/>
  <c r="S611" i="1"/>
  <c r="Q611" i="1"/>
  <c r="S610" i="1"/>
  <c r="Q610" i="1"/>
  <c r="S598" i="1"/>
  <c r="Q598" i="1"/>
  <c r="S597" i="1"/>
  <c r="Q597" i="1"/>
  <c r="U597" i="1" s="1"/>
  <c r="Q591" i="1"/>
  <c r="Q590" i="1"/>
  <c r="Q589" i="1"/>
  <c r="S527" i="1"/>
  <c r="Q527" i="1"/>
  <c r="AA523" i="1"/>
  <c r="S511" i="1"/>
  <c r="U510" i="1"/>
  <c r="S510" i="1"/>
  <c r="Q510" i="1"/>
  <c r="S509" i="1"/>
  <c r="U509" i="1" s="1"/>
  <c r="Q509" i="1"/>
  <c r="V508" i="1"/>
  <c r="S508" i="1"/>
  <c r="U508" i="1" s="1"/>
  <c r="Q508" i="1"/>
  <c r="V507" i="1"/>
  <c r="S507" i="1"/>
  <c r="U507" i="1" s="1"/>
  <c r="Q507" i="1"/>
  <c r="V506" i="1"/>
  <c r="S506" i="1"/>
  <c r="U506" i="1" s="1"/>
  <c r="Q506" i="1"/>
  <c r="V505" i="1"/>
  <c r="S505" i="1"/>
  <c r="U505" i="1" s="1"/>
  <c r="Q505" i="1"/>
  <c r="S504" i="1"/>
  <c r="U504" i="1" s="1"/>
  <c r="Q504" i="1"/>
  <c r="O497" i="1"/>
  <c r="S497" i="1" s="1"/>
  <c r="U497" i="1" s="1"/>
  <c r="S496" i="1"/>
  <c r="Q496" i="1"/>
  <c r="U495" i="1"/>
  <c r="Q495" i="1"/>
  <c r="S494" i="1"/>
  <c r="Q494" i="1"/>
  <c r="S493" i="1"/>
  <c r="Q493" i="1"/>
  <c r="S492" i="1"/>
  <c r="U492" i="1" s="1"/>
  <c r="Q492" i="1"/>
  <c r="U491" i="1"/>
  <c r="S491" i="1"/>
  <c r="Q491" i="1"/>
  <c r="Q488" i="1"/>
  <c r="Q471" i="1"/>
  <c r="S470" i="1"/>
  <c r="Q470" i="1"/>
  <c r="S469" i="1"/>
  <c r="Q469" i="1"/>
  <c r="S468" i="1"/>
  <c r="U468" i="1" s="1"/>
  <c r="Q468" i="1"/>
  <c r="U467" i="1"/>
  <c r="S467" i="1"/>
  <c r="Q467" i="1"/>
  <c r="S466" i="1"/>
  <c r="Q466" i="1"/>
  <c r="S465" i="1"/>
  <c r="Q465" i="1"/>
  <c r="S464" i="1"/>
  <c r="Q464" i="1"/>
  <c r="S463" i="1"/>
  <c r="Q463" i="1"/>
  <c r="S462" i="1"/>
  <c r="Q462" i="1"/>
  <c r="S461" i="1"/>
  <c r="Q461" i="1"/>
  <c r="S448" i="1"/>
  <c r="U448" i="1" s="1"/>
  <c r="Q448" i="1"/>
  <c r="S447" i="1"/>
  <c r="U447" i="1" s="1"/>
  <c r="Q447" i="1"/>
  <c r="S446" i="1"/>
  <c r="Q446" i="1"/>
  <c r="S445" i="1"/>
  <c r="Q445" i="1"/>
  <c r="S444" i="1"/>
  <c r="Q444" i="1"/>
  <c r="S443" i="1"/>
  <c r="U443" i="1" s="1"/>
  <c r="Q443" i="1"/>
  <c r="S442" i="1"/>
  <c r="Q442" i="1"/>
  <c r="Q405" i="1"/>
  <c r="S401" i="1"/>
  <c r="U401" i="1" s="1"/>
  <c r="Q401" i="1"/>
  <c r="S400" i="1"/>
  <c r="Q400" i="1"/>
  <c r="O389" i="1"/>
  <c r="AA352" i="1"/>
  <c r="U334" i="1"/>
  <c r="S334" i="1"/>
  <c r="Q334" i="1"/>
  <c r="O331" i="1"/>
  <c r="O332" i="1" s="1"/>
  <c r="S317" i="1"/>
  <c r="Q317" i="1"/>
  <c r="S316" i="1"/>
  <c r="Q316" i="1"/>
  <c r="S315" i="1"/>
  <c r="Q315" i="1"/>
  <c r="S314" i="1"/>
  <c r="Q314" i="1"/>
  <c r="S313" i="1"/>
  <c r="Q313" i="1"/>
  <c r="S312" i="1"/>
  <c r="Q312" i="1"/>
  <c r="S311" i="1"/>
  <c r="Q311" i="1"/>
  <c r="S310" i="1"/>
  <c r="Q310" i="1"/>
  <c r="O305" i="1"/>
  <c r="I305" i="1"/>
  <c r="O299" i="1"/>
  <c r="F279" i="1"/>
  <c r="F249" i="1"/>
  <c r="Q234" i="1"/>
  <c r="J232" i="1"/>
  <c r="Q212" i="1"/>
  <c r="Q208" i="1"/>
  <c r="S202" i="1"/>
  <c r="U202" i="1" s="1"/>
  <c r="Q202" i="1"/>
  <c r="Q200" i="1"/>
  <c r="Q199" i="1"/>
  <c r="AA194" i="1"/>
  <c r="O182" i="1"/>
  <c r="AA180" i="1"/>
  <c r="S171" i="1"/>
  <c r="Q171" i="1"/>
  <c r="I160" i="1"/>
  <c r="S146" i="1"/>
  <c r="Q146" i="1"/>
  <c r="S145" i="1"/>
  <c r="Q145" i="1"/>
  <c r="O145" i="1"/>
  <c r="S144" i="1"/>
  <c r="U144" i="1" s="1"/>
  <c r="Q144" i="1"/>
  <c r="S143" i="1"/>
  <c r="U143" i="1" s="1"/>
  <c r="Q143" i="1"/>
  <c r="S142" i="1"/>
  <c r="Q142" i="1"/>
  <c r="S141" i="1"/>
  <c r="U141" i="1" s="1"/>
  <c r="Q141" i="1"/>
  <c r="S140" i="1"/>
  <c r="U140" i="1" s="1"/>
  <c r="Q140" i="1"/>
  <c r="O110" i="1"/>
  <c r="S110" i="1" s="1"/>
  <c r="U110" i="1" s="1"/>
  <c r="U109" i="1"/>
  <c r="S109" i="1"/>
  <c r="Q109" i="1"/>
  <c r="S108" i="1"/>
  <c r="U108" i="1" s="1"/>
  <c r="Q108" i="1"/>
  <c r="S107" i="1"/>
  <c r="Q107" i="1"/>
  <c r="S106" i="1"/>
  <c r="S105" i="1"/>
  <c r="Q105" i="1"/>
  <c r="S104" i="1"/>
  <c r="U104" i="1" s="1"/>
  <c r="Q104" i="1"/>
  <c r="J104" i="1"/>
  <c r="S103" i="1"/>
  <c r="Q103" i="1"/>
  <c r="S102" i="1"/>
  <c r="Q102" i="1"/>
  <c r="S101" i="1"/>
  <c r="Q101" i="1"/>
  <c r="AA100" i="1"/>
  <c r="S100" i="1"/>
  <c r="Q100" i="1"/>
  <c r="U99" i="1"/>
  <c r="S99" i="1"/>
  <c r="Q99" i="1"/>
  <c r="S98" i="1"/>
  <c r="U98" i="1" s="1"/>
  <c r="Q98" i="1"/>
  <c r="S97" i="1"/>
  <c r="U97" i="1" s="1"/>
  <c r="Q97" i="1"/>
  <c r="U96" i="1"/>
  <c r="Q96" i="1"/>
  <c r="S95" i="1"/>
  <c r="U95" i="1" s="1"/>
  <c r="Q95" i="1"/>
  <c r="S94" i="1"/>
  <c r="Q94" i="1"/>
  <c r="U93" i="1"/>
  <c r="S93" i="1"/>
  <c r="Q93" i="1"/>
  <c r="S92" i="1"/>
  <c r="U92" i="1" s="1"/>
  <c r="Q92" i="1"/>
  <c r="S91" i="1"/>
  <c r="U91" i="1" s="1"/>
  <c r="Q91" i="1"/>
  <c r="S90" i="1"/>
  <c r="Q90" i="1"/>
  <c r="S89" i="1"/>
  <c r="Q89" i="1"/>
  <c r="S88" i="1"/>
  <c r="S87" i="1"/>
  <c r="U87" i="1" s="1"/>
  <c r="Q87" i="1"/>
  <c r="S86" i="1"/>
  <c r="U86" i="1" s="1"/>
  <c r="Q86" i="1"/>
  <c r="S85" i="1"/>
  <c r="Q85" i="1"/>
  <c r="S84" i="1"/>
  <c r="Q84" i="1"/>
  <c r="U83" i="1"/>
  <c r="S83" i="1"/>
  <c r="Q83" i="1"/>
  <c r="S82" i="1"/>
  <c r="U82" i="1" s="1"/>
  <c r="Q82" i="1"/>
  <c r="S81" i="1"/>
  <c r="U81" i="1" s="1"/>
  <c r="Q81" i="1"/>
  <c r="U80" i="1"/>
  <c r="S80" i="1"/>
  <c r="S79" i="1"/>
  <c r="Q79" i="1"/>
  <c r="S78" i="1"/>
  <c r="S77" i="1"/>
  <c r="U77" i="1" s="1"/>
  <c r="Q77" i="1"/>
  <c r="S76" i="1"/>
  <c r="U76" i="1" s="1"/>
  <c r="Q76" i="1"/>
  <c r="O73" i="1"/>
  <c r="S41" i="1"/>
  <c r="Q41" i="1"/>
  <c r="S40" i="1"/>
  <c r="U40" i="1" s="1"/>
  <c r="Q40" i="1"/>
  <c r="S39" i="1"/>
  <c r="U39" i="1" s="1"/>
  <c r="Q39" i="1"/>
  <c r="S37" i="1"/>
  <c r="U37" i="1" s="1"/>
  <c r="Q37" i="1"/>
  <c r="U36" i="1"/>
  <c r="S36" i="1"/>
  <c r="Q36" i="1"/>
  <c r="S35" i="1"/>
  <c r="Q35" i="1"/>
  <c r="S34" i="1"/>
  <c r="U34" i="1" s="1"/>
  <c r="Q34" i="1"/>
  <c r="U32" i="1"/>
  <c r="S32" i="1"/>
  <c r="Q32" i="1"/>
  <c r="S31" i="1"/>
  <c r="U31" i="1" s="1"/>
  <c r="Q31" i="1"/>
  <c r="S30" i="1"/>
  <c r="Q30" i="1"/>
  <c r="U16" i="1"/>
  <c r="S16" i="1"/>
  <c r="Q2" i="1"/>
  <c r="Q497" i="1" l="1"/>
  <c r="Q11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Jag</author>
    <author>Manish Solanki</author>
    <author>Old Office PC</author>
    <author>Careway Link</author>
  </authors>
  <commentList>
    <comment ref="AD42" authorId="0" shapeId="0" xr:uid="{F02965DF-A8DE-45F9-8F3E-3FE9BC2A1913}">
      <text>
        <r>
          <rPr>
            <sz val="11"/>
            <color theme="1"/>
            <rFont val="Calibri"/>
            <family val="2"/>
            <scheme val="minor"/>
          </rPr>
          <t>2023-11-09 19:27:39</t>
        </r>
      </text>
    </comment>
    <comment ref="AG42" authorId="0" shapeId="0" xr:uid="{FEC16C01-35FB-4CEA-9441-F45969D6D3B0}">
      <text>
        <r>
          <rPr>
            <sz val="11"/>
            <color theme="1"/>
            <rFont val="Calibri"/>
            <family val="2"/>
            <scheme val="minor"/>
          </rPr>
          <t>2023-11-09 19:27:39</t>
        </r>
      </text>
    </comment>
    <comment ref="AD44" authorId="0" shapeId="0" xr:uid="{5839FB19-2219-4C90-8FB3-AA5320C13B6C}">
      <text>
        <r>
          <rPr>
            <sz val="11"/>
            <color theme="1"/>
            <rFont val="Calibri"/>
            <family val="2"/>
            <scheme val="minor"/>
          </rPr>
          <t>2023-11-09 19:27:39</t>
        </r>
      </text>
    </comment>
    <comment ref="AG44" authorId="0" shapeId="0" xr:uid="{1E3F6632-CA20-4DA3-927D-1CEE5A1CD43E}">
      <text>
        <r>
          <rPr>
            <sz val="11"/>
            <color theme="1"/>
            <rFont val="Calibri"/>
            <family val="2"/>
            <scheme val="minor"/>
          </rPr>
          <t>2023-11-09 19:27:39</t>
        </r>
      </text>
    </comment>
    <comment ref="AD45" authorId="0" shapeId="0" xr:uid="{AFF97B82-0DD1-4796-B179-EA1D4A70F541}">
      <text>
        <r>
          <rPr>
            <sz val="11"/>
            <color theme="1"/>
            <rFont val="Calibri"/>
            <family val="2"/>
            <scheme val="minor"/>
          </rPr>
          <t>2023-11-09 19:27:39</t>
        </r>
      </text>
    </comment>
    <comment ref="AG45" authorId="0" shapeId="0" xr:uid="{C796D9CF-592B-4C5D-96E6-9790CB0DD508}">
      <text>
        <r>
          <rPr>
            <sz val="11"/>
            <color theme="1"/>
            <rFont val="Calibri"/>
            <family val="2"/>
            <scheme val="minor"/>
          </rPr>
          <t>2023-11-09 19:27:39</t>
        </r>
      </text>
    </comment>
    <comment ref="AD56" authorId="0" shapeId="0" xr:uid="{E361296A-0B7E-46CC-906E-A5792138CADF}">
      <text>
        <r>
          <rPr>
            <sz val="11"/>
            <color theme="1"/>
            <rFont val="Calibri"/>
            <family val="2"/>
            <scheme val="minor"/>
          </rPr>
          <t>2023-11-09 19:27:39</t>
        </r>
      </text>
    </comment>
    <comment ref="AG56" authorId="0" shapeId="0" xr:uid="{8AD74F7B-677F-4214-849B-A2B20FAF584E}">
      <text>
        <r>
          <rPr>
            <sz val="11"/>
            <color theme="1"/>
            <rFont val="Calibri"/>
            <family val="2"/>
            <scheme val="minor"/>
          </rPr>
          <t>2023-11-09 19:27:39</t>
        </r>
      </text>
    </comment>
    <comment ref="AD60" authorId="0" shapeId="0" xr:uid="{F27A3200-E860-46EF-9F56-F36EE33393F6}">
      <text>
        <r>
          <rPr>
            <sz val="11"/>
            <color theme="1"/>
            <rFont val="Calibri"/>
            <family val="2"/>
            <scheme val="minor"/>
          </rPr>
          <t>2023-11-09 19:27:39</t>
        </r>
      </text>
    </comment>
    <comment ref="AG60" authorId="0" shapeId="0" xr:uid="{0F1AED37-F4B3-46A0-97B6-B0E71F1E939F}">
      <text>
        <r>
          <rPr>
            <sz val="11"/>
            <color theme="1"/>
            <rFont val="Calibri"/>
            <family val="2"/>
            <scheme val="minor"/>
          </rPr>
          <t>2023-11-09 19:27:39</t>
        </r>
      </text>
    </comment>
    <comment ref="AD61" authorId="0" shapeId="0" xr:uid="{2DE1443B-28E9-4873-B053-78A34B758DFA}">
      <text>
        <r>
          <rPr>
            <sz val="11"/>
            <color theme="1"/>
            <rFont val="Calibri"/>
            <family val="2"/>
            <scheme val="minor"/>
          </rPr>
          <t>2023-11-09 19:27:39</t>
        </r>
      </text>
    </comment>
    <comment ref="AG61" authorId="0" shapeId="0" xr:uid="{8FDD1D22-719D-47A8-B143-51D816A1EDE8}">
      <text>
        <r>
          <rPr>
            <sz val="11"/>
            <color theme="1"/>
            <rFont val="Calibri"/>
            <family val="2"/>
            <scheme val="minor"/>
          </rPr>
          <t>2023-11-09 19:27:39</t>
        </r>
      </text>
    </comment>
    <comment ref="AD64" authorId="0" shapeId="0" xr:uid="{75FC15D7-5226-4748-A86C-B57DECFDA78B}">
      <text>
        <r>
          <rPr>
            <sz val="11"/>
            <color theme="1"/>
            <rFont val="Calibri"/>
            <family val="2"/>
            <scheme val="minor"/>
          </rPr>
          <t>2023-11-09 19:27:39</t>
        </r>
      </text>
    </comment>
    <comment ref="AG64" authorId="0" shapeId="0" xr:uid="{E43DC64A-54C5-41EF-AA7A-679C4864FBBE}">
      <text>
        <r>
          <rPr>
            <sz val="11"/>
            <color theme="1"/>
            <rFont val="Calibri"/>
            <family val="2"/>
            <scheme val="minor"/>
          </rPr>
          <t>2023-11-09 19:27:39</t>
        </r>
      </text>
    </comment>
    <comment ref="AD72" authorId="0" shapeId="0" xr:uid="{27D66DD9-20AD-4DE2-A8A4-7732700620A5}">
      <text>
        <r>
          <rPr>
            <sz val="11"/>
            <color theme="1"/>
            <rFont val="Calibri"/>
            <family val="2"/>
            <scheme val="minor"/>
          </rPr>
          <t>2023-11-09 19:27:39</t>
        </r>
      </text>
    </comment>
    <comment ref="AG72" authorId="0" shapeId="0" xr:uid="{4BE11E10-E07B-4B66-AF5F-32AD165B5DAD}">
      <text>
        <r>
          <rPr>
            <sz val="11"/>
            <color theme="1"/>
            <rFont val="Calibri"/>
            <family val="2"/>
            <scheme val="minor"/>
          </rPr>
          <t>2023-11-09 19:27:39</t>
        </r>
      </text>
    </comment>
    <comment ref="AD74" authorId="0" shapeId="0" xr:uid="{36666CB4-E110-4CC5-8172-6599F1CE5B84}">
      <text>
        <r>
          <rPr>
            <sz val="11"/>
            <color theme="1"/>
            <rFont val="Calibri"/>
            <family val="2"/>
            <scheme val="minor"/>
          </rPr>
          <t>2023-11-09 19:27:39</t>
        </r>
      </text>
    </comment>
    <comment ref="AG74" authorId="0" shapeId="0" xr:uid="{BC3C25B4-8DC0-4721-9934-C688A34BB66B}">
      <text>
        <r>
          <rPr>
            <sz val="11"/>
            <color theme="1"/>
            <rFont val="Calibri"/>
            <family val="2"/>
            <scheme val="minor"/>
          </rPr>
          <t>2023-11-09 19:27:39</t>
        </r>
      </text>
    </comment>
    <comment ref="AD125" authorId="0" shapeId="0" xr:uid="{9CD4C7AC-ED9E-4BE7-A99C-EF6A6EFCE156}">
      <text>
        <r>
          <rPr>
            <sz val="11"/>
            <color theme="1"/>
            <rFont val="Calibri"/>
            <family val="2"/>
            <scheme val="minor"/>
          </rPr>
          <t>2023-11-09 19:27:39</t>
        </r>
      </text>
    </comment>
    <comment ref="AG125" authorId="0" shapeId="0" xr:uid="{C8B99E5E-B202-4BBB-93E0-D64B3369AF94}">
      <text>
        <r>
          <rPr>
            <sz val="11"/>
            <color theme="1"/>
            <rFont val="Calibri"/>
            <family val="2"/>
            <scheme val="minor"/>
          </rPr>
          <t>2023-11-09 19:27:39</t>
        </r>
      </text>
    </comment>
    <comment ref="AD126" authorId="0" shapeId="0" xr:uid="{BED661E2-7499-4187-9F7A-0EFB54C612C8}">
      <text>
        <r>
          <rPr>
            <sz val="11"/>
            <color theme="1"/>
            <rFont val="Calibri"/>
            <family val="2"/>
            <scheme val="minor"/>
          </rPr>
          <t>2023-11-09 19:27:39</t>
        </r>
      </text>
    </comment>
    <comment ref="AG126" authorId="0" shapeId="0" xr:uid="{A7E4C912-5D4B-4099-A12D-8D940ECB1365}">
      <text>
        <r>
          <rPr>
            <sz val="11"/>
            <color theme="1"/>
            <rFont val="Calibri"/>
            <family val="2"/>
            <scheme val="minor"/>
          </rPr>
          <t>2023-11-09 19:27:39</t>
        </r>
      </text>
    </comment>
    <comment ref="AD135" authorId="0" shapeId="0" xr:uid="{1F8A47BC-5739-4500-83CA-D85CF99F3894}">
      <text>
        <r>
          <rPr>
            <sz val="11"/>
            <color theme="1"/>
            <rFont val="Calibri"/>
            <family val="2"/>
            <scheme val="minor"/>
          </rPr>
          <t>2023-11-09 19:27:39</t>
        </r>
      </text>
    </comment>
    <comment ref="AG135" authorId="0" shapeId="0" xr:uid="{862D9EA9-F0A5-4527-BDC5-62FA1B1D2CA4}">
      <text>
        <r>
          <rPr>
            <sz val="11"/>
            <color theme="1"/>
            <rFont val="Calibri"/>
            <family val="2"/>
            <scheme val="minor"/>
          </rPr>
          <t>2023-11-09 19:27:39</t>
        </r>
      </text>
    </comment>
    <comment ref="AD136" authorId="0" shapeId="0" xr:uid="{407C3B70-91B7-490E-B4AE-6A9548AC7B86}">
      <text>
        <r>
          <rPr>
            <sz val="11"/>
            <color theme="1"/>
            <rFont val="Calibri"/>
            <family val="2"/>
            <scheme val="minor"/>
          </rPr>
          <t>2023-11-09 19:27:39</t>
        </r>
      </text>
    </comment>
    <comment ref="AG136" authorId="0" shapeId="0" xr:uid="{6474030B-348B-4811-A58F-49BF669DED63}">
      <text>
        <r>
          <rPr>
            <sz val="11"/>
            <color theme="1"/>
            <rFont val="Calibri"/>
            <family val="2"/>
            <scheme val="minor"/>
          </rPr>
          <t>2023-11-09 19:27:39</t>
        </r>
      </text>
    </comment>
    <comment ref="AD137" authorId="0" shapeId="0" xr:uid="{09CD307C-036F-48E7-8115-55F9A078C833}">
      <text>
        <r>
          <rPr>
            <sz val="11"/>
            <color theme="1"/>
            <rFont val="Calibri"/>
            <family val="2"/>
            <scheme val="minor"/>
          </rPr>
          <t>2023-11-09 19:27:39</t>
        </r>
      </text>
    </comment>
    <comment ref="AG137" authorId="0" shapeId="0" xr:uid="{01AE20B7-205F-4347-91C3-E3F5F68D1674}">
      <text>
        <r>
          <rPr>
            <sz val="11"/>
            <color theme="1"/>
            <rFont val="Calibri"/>
            <family val="2"/>
            <scheme val="minor"/>
          </rPr>
          <t>2023-11-09 19:27:39</t>
        </r>
      </text>
    </comment>
    <comment ref="AD147" authorId="0" shapeId="0" xr:uid="{0B2C7FD7-05C5-4CEF-95DF-2AFFB218632C}">
      <text>
        <r>
          <rPr>
            <sz val="11"/>
            <color theme="1"/>
            <rFont val="Calibri"/>
            <family val="2"/>
            <scheme val="minor"/>
          </rPr>
          <t>2023-11-09 19:27:39</t>
        </r>
      </text>
    </comment>
    <comment ref="AG147" authorId="0" shapeId="0" xr:uid="{9AB39D92-DC1E-4305-AA92-B9BD054C2B77}">
      <text>
        <r>
          <rPr>
            <sz val="11"/>
            <color theme="1"/>
            <rFont val="Calibri"/>
            <family val="2"/>
            <scheme val="minor"/>
          </rPr>
          <t>2023-11-09 19:27:39</t>
        </r>
      </text>
    </comment>
    <comment ref="AD153" authorId="0" shapeId="0" xr:uid="{FC23BFEA-B5B6-431B-9130-4AA75F4749FA}">
      <text>
        <r>
          <rPr>
            <sz val="11"/>
            <color theme="1"/>
            <rFont val="Calibri"/>
            <family val="2"/>
            <scheme val="minor"/>
          </rPr>
          <t>2023-11-09 19:27:39</t>
        </r>
      </text>
    </comment>
    <comment ref="AG153" authorId="0" shapeId="0" xr:uid="{732DAA42-1926-41BF-8371-97908E3896DC}">
      <text>
        <r>
          <rPr>
            <sz val="11"/>
            <color theme="1"/>
            <rFont val="Calibri"/>
            <family val="2"/>
            <scheme val="minor"/>
          </rPr>
          <t>2023-11-09 19:27:39</t>
        </r>
      </text>
    </comment>
    <comment ref="AD193" authorId="0" shapeId="0" xr:uid="{CFDBECBB-624B-43FF-BA9D-0C4E24FEB45B}">
      <text>
        <r>
          <rPr>
            <sz val="11"/>
            <color theme="1"/>
            <rFont val="Calibri"/>
            <family val="2"/>
            <scheme val="minor"/>
          </rPr>
          <t>2023-11-09 19:27:39</t>
        </r>
      </text>
    </comment>
    <comment ref="AG193" authorId="0" shapeId="0" xr:uid="{ADB9C628-EB4E-4BCC-A235-A5156A9F57B8}">
      <text>
        <r>
          <rPr>
            <sz val="11"/>
            <color theme="1"/>
            <rFont val="Calibri"/>
            <family val="2"/>
            <scheme val="minor"/>
          </rPr>
          <t>2023-11-09 19:27:39</t>
        </r>
      </text>
    </comment>
    <comment ref="AD213" authorId="0" shapeId="0" xr:uid="{76EA4575-0984-451C-B6D5-7E8B5F8B8D88}">
      <text>
        <r>
          <rPr>
            <sz val="11"/>
            <color theme="1"/>
            <rFont val="Calibri"/>
            <family val="2"/>
            <scheme val="minor"/>
          </rPr>
          <t>2023-11-09 19:27:39</t>
        </r>
      </text>
    </comment>
    <comment ref="AG213" authorId="0" shapeId="0" xr:uid="{DDB470EE-502C-4F67-BDA5-10DF1F9095EA}">
      <text>
        <r>
          <rPr>
            <sz val="11"/>
            <color theme="1"/>
            <rFont val="Calibri"/>
            <family val="2"/>
            <scheme val="minor"/>
          </rPr>
          <t>2023-11-09 19:27:39</t>
        </r>
      </text>
    </comment>
    <comment ref="AD215" authorId="0" shapeId="0" xr:uid="{76653E46-8450-445B-AFF6-43B9A79FF449}">
      <text>
        <r>
          <rPr>
            <sz val="11"/>
            <color theme="1"/>
            <rFont val="Calibri"/>
            <family val="2"/>
            <scheme val="minor"/>
          </rPr>
          <t>2023-11-09 19:27:39</t>
        </r>
      </text>
    </comment>
    <comment ref="AG215" authorId="0" shapeId="0" xr:uid="{453A76B3-F35E-4DFA-BF21-0F7849C38BF2}">
      <text>
        <r>
          <rPr>
            <sz val="11"/>
            <color theme="1"/>
            <rFont val="Calibri"/>
            <family val="2"/>
            <scheme val="minor"/>
          </rPr>
          <t>2023-11-09 19:27:39</t>
        </r>
      </text>
    </comment>
    <comment ref="AD216" authorId="0" shapeId="0" xr:uid="{2F9DF015-87A7-4469-84C7-5B4E1B1A1198}">
      <text>
        <r>
          <rPr>
            <sz val="11"/>
            <color theme="1"/>
            <rFont val="Calibri"/>
            <family val="2"/>
            <scheme val="minor"/>
          </rPr>
          <t>2023-11-09 19:27:39</t>
        </r>
      </text>
    </comment>
    <comment ref="AG216" authorId="0" shapeId="0" xr:uid="{A5FF2192-EE61-4646-B00F-576F6E4A6033}">
      <text>
        <r>
          <rPr>
            <sz val="11"/>
            <color theme="1"/>
            <rFont val="Calibri"/>
            <family val="2"/>
            <scheme val="minor"/>
          </rPr>
          <t>2023-11-09 19:27:39</t>
        </r>
      </text>
    </comment>
    <comment ref="AD217" authorId="0" shapeId="0" xr:uid="{DD34E922-FDD1-4CDD-9B97-23A26CB23425}">
      <text>
        <r>
          <rPr>
            <sz val="11"/>
            <color theme="1"/>
            <rFont val="Calibri"/>
            <family val="2"/>
            <scheme val="minor"/>
          </rPr>
          <t>2023-11-09 19:27:39</t>
        </r>
      </text>
    </comment>
    <comment ref="AG217" authorId="0" shapeId="0" xr:uid="{FDCBA1FE-07AD-4C62-BCA1-B9E875C3DA22}">
      <text>
        <r>
          <rPr>
            <sz val="11"/>
            <color theme="1"/>
            <rFont val="Calibri"/>
            <family val="2"/>
            <scheme val="minor"/>
          </rPr>
          <t>2023-11-09 19:27:39</t>
        </r>
      </text>
    </comment>
    <comment ref="AD218" authorId="0" shapeId="0" xr:uid="{4E3B8AC4-A2BE-457C-A9C0-104C57E6A555}">
      <text>
        <r>
          <rPr>
            <sz val="11"/>
            <color theme="1"/>
            <rFont val="Calibri"/>
            <family val="2"/>
            <scheme val="minor"/>
          </rPr>
          <t>2023-11-09 19:27:39</t>
        </r>
      </text>
    </comment>
    <comment ref="AG218" authorId="0" shapeId="0" xr:uid="{2470373B-C22F-4987-9D5B-BB7B5087C09C}">
      <text>
        <r>
          <rPr>
            <sz val="11"/>
            <color theme="1"/>
            <rFont val="Calibri"/>
            <family val="2"/>
            <scheme val="minor"/>
          </rPr>
          <t>2023-11-09 19:27:39</t>
        </r>
      </text>
    </comment>
    <comment ref="AD265" authorId="0" shapeId="0" xr:uid="{827CB871-BFBA-4966-AF6E-47B6028BDBCC}">
      <text>
        <r>
          <rPr>
            <sz val="11"/>
            <color theme="1"/>
            <rFont val="Calibri"/>
            <family val="2"/>
            <scheme val="minor"/>
          </rPr>
          <t>2023-11-09 19:27:39</t>
        </r>
      </text>
    </comment>
    <comment ref="AG265" authorId="0" shapeId="0" xr:uid="{7972582A-19EF-4AAB-B7AA-822620CE8576}">
      <text>
        <r>
          <rPr>
            <sz val="11"/>
            <color theme="1"/>
            <rFont val="Calibri"/>
            <family val="2"/>
            <scheme val="minor"/>
          </rPr>
          <t>2023-11-09 19:27:39</t>
        </r>
      </text>
    </comment>
    <comment ref="AD266" authorId="0" shapeId="0" xr:uid="{517D449F-1147-4615-AF2F-30C66B7A2776}">
      <text>
        <r>
          <rPr>
            <sz val="11"/>
            <color theme="1"/>
            <rFont val="Calibri"/>
            <family val="2"/>
            <scheme val="minor"/>
          </rPr>
          <t>2023-11-09 19:27:39</t>
        </r>
      </text>
    </comment>
    <comment ref="AG266" authorId="0" shapeId="0" xr:uid="{22041EC1-D114-4AC2-B807-E6105FBCE4AD}">
      <text>
        <r>
          <rPr>
            <sz val="11"/>
            <color theme="1"/>
            <rFont val="Calibri"/>
            <family val="2"/>
            <scheme val="minor"/>
          </rPr>
          <t>2023-11-09 19:27:39</t>
        </r>
      </text>
    </comment>
    <comment ref="AD339" authorId="0" shapeId="0" xr:uid="{341F4DE3-5F1D-4E6E-859B-0C9DFAEAF250}">
      <text>
        <r>
          <rPr>
            <sz val="11"/>
            <color theme="1"/>
            <rFont val="Calibri"/>
            <family val="2"/>
            <scheme val="minor"/>
          </rPr>
          <t>2023-11-09 19:27:39</t>
        </r>
      </text>
    </comment>
    <comment ref="AG339" authorId="0" shapeId="0" xr:uid="{06A66DD9-918F-48EE-8113-CEFBD0A97A5B}">
      <text>
        <r>
          <rPr>
            <sz val="11"/>
            <color theme="1"/>
            <rFont val="Calibri"/>
            <family val="2"/>
            <scheme val="minor"/>
          </rPr>
          <t>2023-11-09 19:27:39</t>
        </r>
      </text>
    </comment>
    <comment ref="AD355" authorId="0" shapeId="0" xr:uid="{B4BDCFE1-7C13-4403-A70C-4C5527A1BE9D}">
      <text>
        <r>
          <rPr>
            <sz val="11"/>
            <color theme="1"/>
            <rFont val="Calibri"/>
            <family val="2"/>
            <scheme val="minor"/>
          </rPr>
          <t>2023-11-09 19:27:39</t>
        </r>
      </text>
    </comment>
    <comment ref="AG355" authorId="0" shapeId="0" xr:uid="{DA52C99C-0375-4552-A7B3-9398D2524250}">
      <text>
        <r>
          <rPr>
            <sz val="11"/>
            <color theme="1"/>
            <rFont val="Calibri"/>
            <family val="2"/>
            <scheme val="minor"/>
          </rPr>
          <t>2023-11-09 19:27:39</t>
        </r>
      </text>
    </comment>
    <comment ref="AD358" authorId="0" shapeId="0" xr:uid="{1FD7F376-7220-4841-9D20-1EC7D3A609ED}">
      <text>
        <r>
          <rPr>
            <sz val="11"/>
            <color theme="1"/>
            <rFont val="Calibri"/>
            <family val="2"/>
            <scheme val="minor"/>
          </rPr>
          <t>2023-11-09 19:27:39</t>
        </r>
      </text>
    </comment>
    <comment ref="AG358" authorId="0" shapeId="0" xr:uid="{6762ADA1-4E83-4A4B-BC4B-482C278C7770}">
      <text>
        <r>
          <rPr>
            <sz val="11"/>
            <color theme="1"/>
            <rFont val="Calibri"/>
            <family val="2"/>
            <scheme val="minor"/>
          </rPr>
          <t>2023-11-09 19:27:39</t>
        </r>
      </text>
    </comment>
    <comment ref="AD360" authorId="0" shapeId="0" xr:uid="{A296AB9B-DCAF-4674-AB84-FB37209BB4D0}">
      <text>
        <r>
          <rPr>
            <sz val="11"/>
            <color theme="1"/>
            <rFont val="Calibri"/>
            <family val="2"/>
            <scheme val="minor"/>
          </rPr>
          <t>2023-11-09 19:27:39</t>
        </r>
      </text>
    </comment>
    <comment ref="AG360" authorId="0" shapeId="0" xr:uid="{DC69F685-3784-47EA-A1AA-85CCEAA5B80E}">
      <text>
        <r>
          <rPr>
            <sz val="11"/>
            <color theme="1"/>
            <rFont val="Calibri"/>
            <family val="2"/>
            <scheme val="minor"/>
          </rPr>
          <t>2023-11-09 19:27:39</t>
        </r>
      </text>
    </comment>
    <comment ref="AD361" authorId="0" shapeId="0" xr:uid="{AB5E4CD3-205A-4F7F-AA8B-2C451386B255}">
      <text>
        <r>
          <rPr>
            <sz val="11"/>
            <color theme="1"/>
            <rFont val="Calibri"/>
            <family val="2"/>
            <scheme val="minor"/>
          </rPr>
          <t>2023-11-09 19:27:39</t>
        </r>
      </text>
    </comment>
    <comment ref="AG361" authorId="0" shapeId="0" xr:uid="{4916B234-63CD-4950-AEC6-4206F21AD734}">
      <text>
        <r>
          <rPr>
            <sz val="11"/>
            <color theme="1"/>
            <rFont val="Calibri"/>
            <family val="2"/>
            <scheme val="minor"/>
          </rPr>
          <t>2023-11-09 19:27:39</t>
        </r>
      </text>
    </comment>
    <comment ref="AD362" authorId="0" shapeId="0" xr:uid="{70A851F4-899E-4BCE-8C38-8DB163C5DD49}">
      <text>
        <r>
          <rPr>
            <sz val="11"/>
            <color theme="1"/>
            <rFont val="Calibri"/>
            <family val="2"/>
            <scheme val="minor"/>
          </rPr>
          <t>2023-11-09 19:27:39</t>
        </r>
      </text>
    </comment>
    <comment ref="AG362" authorId="0" shapeId="0" xr:uid="{20E7219B-47BF-4DCC-9281-9BEE718B4F6C}">
      <text>
        <r>
          <rPr>
            <sz val="11"/>
            <color theme="1"/>
            <rFont val="Calibri"/>
            <family val="2"/>
            <scheme val="minor"/>
          </rPr>
          <t>2023-11-09 19:27:39</t>
        </r>
      </text>
    </comment>
    <comment ref="AD390" authorId="0" shapeId="0" xr:uid="{053FEC38-8B41-4979-B9F3-DBB2BFC4D2F2}">
      <text>
        <r>
          <rPr>
            <sz val="11"/>
            <color theme="1"/>
            <rFont val="Calibri"/>
            <family val="2"/>
            <scheme val="minor"/>
          </rPr>
          <t>2023-11-09 19:27:39</t>
        </r>
      </text>
    </comment>
    <comment ref="AG390" authorId="0" shapeId="0" xr:uid="{CC10C183-453A-4927-B7AC-EC6CD1D1F673}">
      <text>
        <r>
          <rPr>
            <sz val="11"/>
            <color theme="1"/>
            <rFont val="Calibri"/>
            <family val="2"/>
            <scheme val="minor"/>
          </rPr>
          <t>2023-11-09 19:27:39</t>
        </r>
      </text>
    </comment>
    <comment ref="AD399" authorId="0" shapeId="0" xr:uid="{DAF97EE2-A5C7-4A7A-9D5B-4D822A3FB541}">
      <text>
        <r>
          <rPr>
            <sz val="11"/>
            <color theme="1"/>
            <rFont val="Calibri"/>
            <family val="2"/>
            <scheme val="minor"/>
          </rPr>
          <t>2023-11-09 19:27:39</t>
        </r>
      </text>
    </comment>
    <comment ref="AG399" authorId="0" shapeId="0" xr:uid="{1B2EA0A4-866E-4331-B4E6-A5CCB7C165C6}">
      <text>
        <r>
          <rPr>
            <sz val="11"/>
            <color theme="1"/>
            <rFont val="Calibri"/>
            <family val="2"/>
            <scheme val="minor"/>
          </rPr>
          <t>2023-11-09 19:27:39</t>
        </r>
      </text>
    </comment>
    <comment ref="AD416" authorId="0" shapeId="0" xr:uid="{30E498BA-7E90-43A6-8D9E-61A5C5CBA441}">
      <text>
        <r>
          <rPr>
            <sz val="11"/>
            <color theme="1"/>
            <rFont val="Calibri"/>
            <family val="2"/>
            <scheme val="minor"/>
          </rPr>
          <t>2023-11-09 19:27:39</t>
        </r>
      </text>
    </comment>
    <comment ref="AG416" authorId="0" shapeId="0" xr:uid="{37DB9697-E649-4F9F-8056-371BF12F9B1D}">
      <text>
        <r>
          <rPr>
            <sz val="11"/>
            <color theme="1"/>
            <rFont val="Calibri"/>
            <family val="2"/>
            <scheme val="minor"/>
          </rPr>
          <t>2023-11-09 19:27:39</t>
        </r>
      </text>
    </comment>
    <comment ref="AD419" authorId="0" shapeId="0" xr:uid="{46E6155D-25B7-40C5-8289-5C94F601DB56}">
      <text>
        <r>
          <rPr>
            <sz val="11"/>
            <color theme="1"/>
            <rFont val="Calibri"/>
            <family val="2"/>
            <scheme val="minor"/>
          </rPr>
          <t>2023-11-09 19:27:39</t>
        </r>
      </text>
    </comment>
    <comment ref="AG419" authorId="0" shapeId="0" xr:uid="{7652444D-A623-4D67-9F04-6DFAC8C95226}">
      <text>
        <r>
          <rPr>
            <sz val="11"/>
            <color theme="1"/>
            <rFont val="Calibri"/>
            <family val="2"/>
            <scheme val="minor"/>
          </rPr>
          <t>2023-11-09 19:27:39</t>
        </r>
      </text>
    </comment>
    <comment ref="AD420" authorId="0" shapeId="0" xr:uid="{4CDE81D3-2F37-4B48-AD81-F3450593AE10}">
      <text>
        <r>
          <rPr>
            <sz val="11"/>
            <color theme="1"/>
            <rFont val="Calibri"/>
            <family val="2"/>
            <scheme val="minor"/>
          </rPr>
          <t>2023-11-09 19:27:39</t>
        </r>
      </text>
    </comment>
    <comment ref="AG420" authorId="0" shapeId="0" xr:uid="{49756EB8-BC8C-4E8D-BDF2-7BFB8474FFF0}">
      <text>
        <r>
          <rPr>
            <sz val="11"/>
            <color theme="1"/>
            <rFont val="Calibri"/>
            <family val="2"/>
            <scheme val="minor"/>
          </rPr>
          <t>2023-11-09 19:27:39</t>
        </r>
      </text>
    </comment>
    <comment ref="AD421" authorId="0" shapeId="0" xr:uid="{A249C250-0E08-46C8-B64B-9BFA59F66A18}">
      <text>
        <r>
          <rPr>
            <sz val="11"/>
            <color theme="1"/>
            <rFont val="Calibri"/>
            <family val="2"/>
            <scheme val="minor"/>
          </rPr>
          <t>2023-11-09 19:27:39</t>
        </r>
      </text>
    </comment>
    <comment ref="AG421" authorId="0" shapeId="0" xr:uid="{9A3E2621-3533-4C62-9D19-E853F1E19331}">
      <text>
        <r>
          <rPr>
            <sz val="11"/>
            <color theme="1"/>
            <rFont val="Calibri"/>
            <family val="2"/>
            <scheme val="minor"/>
          </rPr>
          <t>2023-11-09 19:27:39</t>
        </r>
      </text>
    </comment>
    <comment ref="AD424" authorId="0" shapeId="0" xr:uid="{6351AB0A-5A48-4E3E-9F13-53E4ED3B80EA}">
      <text>
        <r>
          <rPr>
            <sz val="11"/>
            <color theme="1"/>
            <rFont val="Calibri"/>
            <family val="2"/>
            <scheme val="minor"/>
          </rPr>
          <t>2023-11-09 19:27:39</t>
        </r>
      </text>
    </comment>
    <comment ref="AG424" authorId="0" shapeId="0" xr:uid="{B19F5F62-DFDF-4BCD-8A36-DF1979060111}">
      <text>
        <r>
          <rPr>
            <sz val="11"/>
            <color theme="1"/>
            <rFont val="Calibri"/>
            <family val="2"/>
            <scheme val="minor"/>
          </rPr>
          <t>2023-11-09 19:27:39</t>
        </r>
      </text>
    </comment>
    <comment ref="AD438" authorId="0" shapeId="0" xr:uid="{D56F1865-DFA2-413A-A7D9-3F554F27FB22}">
      <text>
        <r>
          <rPr>
            <sz val="11"/>
            <color theme="1"/>
            <rFont val="Calibri"/>
            <family val="2"/>
            <scheme val="minor"/>
          </rPr>
          <t>2023-11-09 19:27:39</t>
        </r>
      </text>
    </comment>
    <comment ref="AG438" authorId="0" shapeId="0" xr:uid="{75AFC0A5-7B6D-4ACD-81D4-B777D78CCE86}">
      <text>
        <r>
          <rPr>
            <sz val="11"/>
            <color theme="1"/>
            <rFont val="Calibri"/>
            <family val="2"/>
            <scheme val="minor"/>
          </rPr>
          <t>2023-11-09 19:27:39</t>
        </r>
      </text>
    </comment>
    <comment ref="AD569" authorId="0" shapeId="0" xr:uid="{5C67C062-BCD4-4C2C-AF47-50D81AA7D65B}">
      <text>
        <r>
          <rPr>
            <sz val="11"/>
            <color theme="1"/>
            <rFont val="Calibri"/>
            <family val="2"/>
            <scheme val="minor"/>
          </rPr>
          <t>2023-11-09 19:27:39</t>
        </r>
      </text>
    </comment>
    <comment ref="AG569" authorId="0" shapeId="0" xr:uid="{683A56D9-6E6C-48B3-8BC4-AA6264815D10}">
      <text>
        <r>
          <rPr>
            <sz val="11"/>
            <color theme="1"/>
            <rFont val="Calibri"/>
            <family val="2"/>
            <scheme val="minor"/>
          </rPr>
          <t>2023-11-09 19:27:39</t>
        </r>
      </text>
    </comment>
    <comment ref="AD570" authorId="0" shapeId="0" xr:uid="{F5F40235-C4B7-4FEC-9D9F-48637179F51F}">
      <text>
        <r>
          <rPr>
            <sz val="11"/>
            <color theme="1"/>
            <rFont val="Calibri"/>
            <family val="2"/>
            <scheme val="minor"/>
          </rPr>
          <t>2023-11-09 19:27:39</t>
        </r>
      </text>
    </comment>
    <comment ref="AG570" authorId="0" shapeId="0" xr:uid="{5002C66B-070B-40D9-BDA4-DEC9A43853C9}">
      <text>
        <r>
          <rPr>
            <sz val="11"/>
            <color theme="1"/>
            <rFont val="Calibri"/>
            <family val="2"/>
            <scheme val="minor"/>
          </rPr>
          <t>2023-11-09 19:27:39</t>
        </r>
      </text>
    </comment>
    <comment ref="AD579" authorId="0" shapeId="0" xr:uid="{28ECC04E-DAF0-431D-B90D-52F0EC3E8285}">
      <text>
        <r>
          <rPr>
            <sz val="11"/>
            <color theme="1"/>
            <rFont val="Calibri"/>
            <family val="2"/>
            <scheme val="minor"/>
          </rPr>
          <t>2023-11-09 19:27:39</t>
        </r>
      </text>
    </comment>
    <comment ref="AG579" authorId="0" shapeId="0" xr:uid="{5E88A4AC-EABE-4274-A04C-1E8DACF7D285}">
      <text>
        <r>
          <rPr>
            <sz val="11"/>
            <color theme="1"/>
            <rFont val="Calibri"/>
            <family val="2"/>
            <scheme val="minor"/>
          </rPr>
          <t>2023-11-09 19:27:39</t>
        </r>
      </text>
    </comment>
    <comment ref="AD580" authorId="0" shapeId="0" xr:uid="{2045BA99-DEDD-4335-A6A9-561D9148A0A2}">
      <text>
        <r>
          <rPr>
            <sz val="11"/>
            <color theme="1"/>
            <rFont val="Calibri"/>
            <family val="2"/>
            <scheme val="minor"/>
          </rPr>
          <t>2023-11-09 19:27:39</t>
        </r>
      </text>
    </comment>
    <comment ref="AG580" authorId="0" shapeId="0" xr:uid="{1E410035-7D14-4F75-BC5B-DBF852374EF0}">
      <text>
        <r>
          <rPr>
            <sz val="11"/>
            <color theme="1"/>
            <rFont val="Calibri"/>
            <family val="2"/>
            <scheme val="minor"/>
          </rPr>
          <t>2023-11-09 19:27:39</t>
        </r>
      </text>
    </comment>
    <comment ref="AD581" authorId="0" shapeId="0" xr:uid="{E1BA66FF-FB8E-4DC3-8D8A-74FFB01BFA5C}">
      <text>
        <r>
          <rPr>
            <sz val="11"/>
            <color theme="1"/>
            <rFont val="Calibri"/>
            <family val="2"/>
            <scheme val="minor"/>
          </rPr>
          <t>2023-11-09 19:27:39</t>
        </r>
      </text>
    </comment>
    <comment ref="AG581" authorId="0" shapeId="0" xr:uid="{DE45B8DF-6FA1-4EE2-821D-146DB32F1138}">
      <text>
        <r>
          <rPr>
            <sz val="11"/>
            <color theme="1"/>
            <rFont val="Calibri"/>
            <family val="2"/>
            <scheme val="minor"/>
          </rPr>
          <t>2023-11-09 19:27:39</t>
        </r>
      </text>
    </comment>
    <comment ref="AD593" authorId="0" shapeId="0" xr:uid="{006A6402-3D0B-40D2-BF72-F1B7B605341E}">
      <text>
        <r>
          <rPr>
            <sz val="11"/>
            <color theme="1"/>
            <rFont val="Calibri"/>
            <family val="2"/>
            <scheme val="minor"/>
          </rPr>
          <t>2023-11-09 19:27:39</t>
        </r>
      </text>
    </comment>
    <comment ref="AG593" authorId="0" shapeId="0" xr:uid="{FFB21385-DACE-4DFB-9471-1AD87060AD36}">
      <text>
        <r>
          <rPr>
            <sz val="11"/>
            <color theme="1"/>
            <rFont val="Calibri"/>
            <family val="2"/>
            <scheme val="minor"/>
          </rPr>
          <t>2023-11-09 19:27:39</t>
        </r>
      </text>
    </comment>
    <comment ref="J595" authorId="1" shapeId="0" xr:uid="{C3FAEDD8-EF36-405C-B22B-9CD81EA87376}">
      <text>
        <r>
          <rPr>
            <b/>
            <sz val="9"/>
            <color indexed="81"/>
            <rFont val="Tahoma"/>
            <family val="2"/>
          </rPr>
          <t>Manish Solanki:</t>
        </r>
        <r>
          <rPr>
            <sz val="9"/>
            <color indexed="81"/>
            <rFont val="Tahoma"/>
            <family val="2"/>
          </rPr>
          <t xml:space="preserve">
2.58 26/10
</t>
        </r>
      </text>
    </comment>
    <comment ref="AD608" authorId="0" shapeId="0" xr:uid="{173B65AB-4923-4E3C-AA20-350674E424C7}">
      <text>
        <r>
          <rPr>
            <sz val="11"/>
            <color theme="1"/>
            <rFont val="Calibri"/>
            <family val="2"/>
            <scheme val="minor"/>
          </rPr>
          <t>2023-11-09 19:27:39</t>
        </r>
      </text>
    </comment>
    <comment ref="AG608" authorId="0" shapeId="0" xr:uid="{2F9D0EE5-C3E7-421F-B600-11B37E7B88C4}">
      <text>
        <r>
          <rPr>
            <sz val="11"/>
            <color theme="1"/>
            <rFont val="Calibri"/>
            <family val="2"/>
            <scheme val="minor"/>
          </rPr>
          <t>2023-11-09 19:27:39</t>
        </r>
      </text>
    </comment>
    <comment ref="AD632" authorId="0" shapeId="0" xr:uid="{8AD2E44C-2AC5-4A48-A1CA-35694A9B13FF}">
      <text>
        <r>
          <rPr>
            <sz val="11"/>
            <color theme="1"/>
            <rFont val="Calibri"/>
            <family val="2"/>
            <scheme val="minor"/>
          </rPr>
          <t>2023-11-09 19:27:39</t>
        </r>
      </text>
    </comment>
    <comment ref="AG632" authorId="0" shapeId="0" xr:uid="{655DFEA9-B3E0-4AF6-BC6A-333761CBE564}">
      <text>
        <r>
          <rPr>
            <sz val="11"/>
            <color theme="1"/>
            <rFont val="Calibri"/>
            <family val="2"/>
            <scheme val="minor"/>
          </rPr>
          <t>2023-11-09 19:27:39</t>
        </r>
      </text>
    </comment>
    <comment ref="AD635" authorId="0" shapeId="0" xr:uid="{131F54F7-0DDA-4ABC-95DB-62F038A992DA}">
      <text>
        <r>
          <rPr>
            <sz val="11"/>
            <color theme="1"/>
            <rFont val="Calibri"/>
            <family val="2"/>
            <scheme val="minor"/>
          </rPr>
          <t>2023-11-09 19:27:39</t>
        </r>
      </text>
    </comment>
    <comment ref="AG635" authorId="0" shapeId="0" xr:uid="{37DEF95B-22B1-4228-9143-9DA667D90886}">
      <text>
        <r>
          <rPr>
            <sz val="11"/>
            <color theme="1"/>
            <rFont val="Calibri"/>
            <family val="2"/>
            <scheme val="minor"/>
          </rPr>
          <t>2023-11-09 19:27:39</t>
        </r>
      </text>
    </comment>
    <comment ref="AD677" authorId="0" shapeId="0" xr:uid="{A29950B3-5D50-406A-8004-6472FA29469E}">
      <text>
        <r>
          <rPr>
            <sz val="11"/>
            <color theme="1"/>
            <rFont val="Calibri"/>
            <family val="2"/>
            <scheme val="minor"/>
          </rPr>
          <t>2023-11-09 19:27:39</t>
        </r>
      </text>
    </comment>
    <comment ref="AG677" authorId="0" shapeId="0" xr:uid="{73268724-7951-459C-81FF-BAAED935E5FF}">
      <text>
        <r>
          <rPr>
            <sz val="11"/>
            <color theme="1"/>
            <rFont val="Calibri"/>
            <family val="2"/>
            <scheme val="minor"/>
          </rPr>
          <t>2023-11-09 19:27:39</t>
        </r>
      </text>
    </comment>
    <comment ref="AD680" authorId="0" shapeId="0" xr:uid="{D88A5477-46F0-41D6-80F0-D3FDDC5EA25A}">
      <text>
        <r>
          <rPr>
            <sz val="11"/>
            <color theme="1"/>
            <rFont val="Calibri"/>
            <family val="2"/>
            <scheme val="minor"/>
          </rPr>
          <t>2023-11-09 19:27:39</t>
        </r>
      </text>
    </comment>
    <comment ref="AG680" authorId="0" shapeId="0" xr:uid="{3BB4CF4F-55FA-4763-AB46-20A46BA72189}">
      <text>
        <r>
          <rPr>
            <sz val="11"/>
            <color theme="1"/>
            <rFont val="Calibri"/>
            <family val="2"/>
            <scheme val="minor"/>
          </rPr>
          <t>2023-11-09 19:27:39</t>
        </r>
      </text>
    </comment>
    <comment ref="AD683" authorId="0" shapeId="0" xr:uid="{7F6B22A8-842C-49C6-947D-CAEE979A5012}">
      <text>
        <r>
          <rPr>
            <sz val="11"/>
            <color theme="1"/>
            <rFont val="Calibri"/>
            <family val="2"/>
            <scheme val="minor"/>
          </rPr>
          <t>2023-11-09 19:27:39</t>
        </r>
      </text>
    </comment>
    <comment ref="AG683" authorId="0" shapeId="0" xr:uid="{6CBBC370-B572-4004-972F-102CC2DD00E7}">
      <text>
        <r>
          <rPr>
            <sz val="11"/>
            <color theme="1"/>
            <rFont val="Calibri"/>
            <family val="2"/>
            <scheme val="minor"/>
          </rPr>
          <t>2023-11-09 19:27:39</t>
        </r>
      </text>
    </comment>
    <comment ref="AD684" authorId="0" shapeId="0" xr:uid="{16835582-7751-4161-AD98-E5ACEA53FC97}">
      <text>
        <r>
          <rPr>
            <sz val="11"/>
            <color theme="1"/>
            <rFont val="Calibri"/>
            <family val="2"/>
            <scheme val="minor"/>
          </rPr>
          <t>2023-11-09 19:27:39</t>
        </r>
      </text>
    </comment>
    <comment ref="AG684" authorId="0" shapeId="0" xr:uid="{52CE7811-B967-4F65-8D80-4DE94A642310}">
      <text>
        <r>
          <rPr>
            <sz val="11"/>
            <color theme="1"/>
            <rFont val="Calibri"/>
            <family val="2"/>
            <scheme val="minor"/>
          </rPr>
          <t>2023-11-09 19:27:39</t>
        </r>
      </text>
    </comment>
    <comment ref="AD700" authorId="0" shapeId="0" xr:uid="{02C4E228-5CCD-4DC4-9259-49E40422FE05}">
      <text>
        <r>
          <rPr>
            <sz val="11"/>
            <color theme="1"/>
            <rFont val="Calibri"/>
            <family val="2"/>
            <scheme val="minor"/>
          </rPr>
          <t>2023-11-09 19:27:39</t>
        </r>
      </text>
    </comment>
    <comment ref="AG700" authorId="0" shapeId="0" xr:uid="{9B7FDE0B-F971-4671-B8B6-9E05160C2FCF}">
      <text>
        <r>
          <rPr>
            <sz val="11"/>
            <color theme="1"/>
            <rFont val="Calibri"/>
            <family val="2"/>
            <scheme val="minor"/>
          </rPr>
          <t>2023-11-09 19:27:39</t>
        </r>
      </text>
    </comment>
    <comment ref="AD701" authorId="0" shapeId="0" xr:uid="{76028F6F-586E-4B9E-8422-79B583EEE8A6}">
      <text>
        <r>
          <rPr>
            <sz val="11"/>
            <color theme="1"/>
            <rFont val="Calibri"/>
            <family val="2"/>
            <scheme val="minor"/>
          </rPr>
          <t>2023-11-09 19:27:39</t>
        </r>
      </text>
    </comment>
    <comment ref="AG701" authorId="0" shapeId="0" xr:uid="{0B4D0B23-5B3F-45A7-AA7F-894ADA9CC05D}">
      <text>
        <r>
          <rPr>
            <sz val="11"/>
            <color theme="1"/>
            <rFont val="Calibri"/>
            <family val="2"/>
            <scheme val="minor"/>
          </rPr>
          <t>2023-11-09 19:27:39</t>
        </r>
      </text>
    </comment>
    <comment ref="AD702" authorId="0" shapeId="0" xr:uid="{DADC531C-1411-4B62-851D-66FB6258BCC4}">
      <text>
        <r>
          <rPr>
            <sz val="11"/>
            <color theme="1"/>
            <rFont val="Calibri"/>
            <family val="2"/>
            <scheme val="minor"/>
          </rPr>
          <t>2023-11-09 19:27:39</t>
        </r>
      </text>
    </comment>
    <comment ref="AG702" authorId="0" shapeId="0" xr:uid="{B5BD6196-E234-4C3E-9A22-38DC2B3D45F8}">
      <text>
        <r>
          <rPr>
            <sz val="11"/>
            <color theme="1"/>
            <rFont val="Calibri"/>
            <family val="2"/>
            <scheme val="minor"/>
          </rPr>
          <t>2023-11-09 19:27:39</t>
        </r>
      </text>
    </comment>
    <comment ref="AD741" authorId="0" shapeId="0" xr:uid="{8F256EF3-8E32-4FEA-A03E-2D844315846C}">
      <text>
        <r>
          <rPr>
            <sz val="11"/>
            <color theme="1"/>
            <rFont val="Calibri"/>
            <family val="2"/>
            <scheme val="minor"/>
          </rPr>
          <t>2023-11-09 19:27:39</t>
        </r>
      </text>
    </comment>
    <comment ref="AG741" authorId="0" shapeId="0" xr:uid="{0967CEA1-6D58-43F5-AE69-7AB5C6899491}">
      <text>
        <r>
          <rPr>
            <sz val="11"/>
            <color theme="1"/>
            <rFont val="Calibri"/>
            <family val="2"/>
            <scheme val="minor"/>
          </rPr>
          <t>2023-11-09 19:27:39</t>
        </r>
      </text>
    </comment>
    <comment ref="AD767" authorId="0" shapeId="0" xr:uid="{D07D58E7-8924-4FA6-8D71-739B214AF521}">
      <text>
        <r>
          <rPr>
            <sz val="11"/>
            <color theme="1"/>
            <rFont val="Calibri"/>
            <family val="2"/>
            <scheme val="minor"/>
          </rPr>
          <t>2023-11-09 19:27:39</t>
        </r>
      </text>
    </comment>
    <comment ref="AG767" authorId="0" shapeId="0" xr:uid="{64FE739F-3675-4669-B069-203AF628ECB4}">
      <text>
        <r>
          <rPr>
            <sz val="11"/>
            <color theme="1"/>
            <rFont val="Calibri"/>
            <family val="2"/>
            <scheme val="minor"/>
          </rPr>
          <t>2023-11-09 19:27:39</t>
        </r>
      </text>
    </comment>
    <comment ref="AD792" authorId="0" shapeId="0" xr:uid="{DF28C491-2F1D-4641-B799-F74111F360EA}">
      <text>
        <r>
          <rPr>
            <sz val="11"/>
            <color theme="1"/>
            <rFont val="Calibri"/>
            <family val="2"/>
            <scheme val="minor"/>
          </rPr>
          <t>2023-11-09 19:27:39</t>
        </r>
      </text>
    </comment>
    <comment ref="AG792" authorId="0" shapeId="0" xr:uid="{8345F2F3-1A75-406A-9CA5-D32A701E47A1}">
      <text>
        <r>
          <rPr>
            <sz val="11"/>
            <color theme="1"/>
            <rFont val="Calibri"/>
            <family val="2"/>
            <scheme val="minor"/>
          </rPr>
          <t>2023-11-09 19:27:39</t>
        </r>
      </text>
    </comment>
    <comment ref="AD796" authorId="0" shapeId="0" xr:uid="{763E1F79-79D9-482F-8D3B-BE9AC0910391}">
      <text>
        <r>
          <rPr>
            <sz val="11"/>
            <color theme="1"/>
            <rFont val="Calibri"/>
            <family val="2"/>
            <scheme val="minor"/>
          </rPr>
          <t>2023-11-09 19:27:39</t>
        </r>
      </text>
    </comment>
    <comment ref="AG796" authorId="0" shapeId="0" xr:uid="{09CFB8D2-93BE-46A4-8F25-DB9098E3A9EC}">
      <text>
        <r>
          <rPr>
            <sz val="11"/>
            <color theme="1"/>
            <rFont val="Calibri"/>
            <family val="2"/>
            <scheme val="minor"/>
          </rPr>
          <t>2023-11-09 19:27:39</t>
        </r>
      </text>
    </comment>
    <comment ref="AD823" authorId="0" shapeId="0" xr:uid="{E6B5A027-5F5D-43BC-AB86-07E17F48AA14}">
      <text>
        <r>
          <rPr>
            <sz val="11"/>
            <color theme="1"/>
            <rFont val="Calibri"/>
            <family val="2"/>
            <scheme val="minor"/>
          </rPr>
          <t>2023-11-09 19:27:39</t>
        </r>
      </text>
    </comment>
    <comment ref="AG823" authorId="0" shapeId="0" xr:uid="{EEE6C544-DE15-4693-A0F6-816440526134}">
      <text>
        <r>
          <rPr>
            <sz val="11"/>
            <color theme="1"/>
            <rFont val="Calibri"/>
            <family val="2"/>
            <scheme val="minor"/>
          </rPr>
          <t>2023-11-09 19:27:39</t>
        </r>
      </text>
    </comment>
    <comment ref="H834" authorId="2" shapeId="0" xr:uid="{A6A10A1F-023B-4AF0-BD86-539745230589}">
      <text>
        <r>
          <rPr>
            <b/>
            <sz val="9"/>
            <color indexed="81"/>
            <rFont val="Tahoma"/>
            <family val="2"/>
          </rPr>
          <t>Old Office PC:</t>
        </r>
        <r>
          <rPr>
            <i/>
            <sz val="9"/>
            <color indexed="81"/>
            <rFont val="Tahoma"/>
            <family val="2"/>
          </rPr>
          <t xml:space="preserve">
Neocytamen
</t>
        </r>
      </text>
    </comment>
    <comment ref="AD844" authorId="0" shapeId="0" xr:uid="{7683DF80-B675-43B7-81B2-6BA1138EDF7B}">
      <text>
        <r>
          <rPr>
            <sz val="11"/>
            <color theme="1"/>
            <rFont val="Calibri"/>
            <family val="2"/>
            <scheme val="minor"/>
          </rPr>
          <t>2023-11-09 19:27:39</t>
        </r>
      </text>
    </comment>
    <comment ref="AG844" authorId="0" shapeId="0" xr:uid="{B41E1C51-1155-42F0-8CCE-B9DB8793F67C}">
      <text>
        <r>
          <rPr>
            <sz val="11"/>
            <color theme="1"/>
            <rFont val="Calibri"/>
            <family val="2"/>
            <scheme val="minor"/>
          </rPr>
          <t>2023-11-09 19:27:39</t>
        </r>
      </text>
    </comment>
    <comment ref="AD863" authorId="0" shapeId="0" xr:uid="{218AAE7E-D872-45FC-861A-B235983DFC86}">
      <text>
        <r>
          <rPr>
            <sz val="11"/>
            <color theme="1"/>
            <rFont val="Calibri"/>
            <family val="2"/>
            <scheme val="minor"/>
          </rPr>
          <t>2023-11-09 19:27:39</t>
        </r>
      </text>
    </comment>
    <comment ref="AG863" authorId="0" shapeId="0" xr:uid="{FABA8B3E-1DD2-40B1-B15E-339C1BED9734}">
      <text>
        <r>
          <rPr>
            <sz val="11"/>
            <color theme="1"/>
            <rFont val="Calibri"/>
            <family val="2"/>
            <scheme val="minor"/>
          </rPr>
          <t>2023-11-09 19:27:39</t>
        </r>
      </text>
    </comment>
    <comment ref="AD864" authorId="0" shapeId="0" xr:uid="{B0DC1B3F-9C61-4D84-A2F5-159C68B4747C}">
      <text>
        <r>
          <rPr>
            <sz val="11"/>
            <color theme="1"/>
            <rFont val="Calibri"/>
            <family val="2"/>
            <scheme val="minor"/>
          </rPr>
          <t>2023-11-09 19:27:39</t>
        </r>
      </text>
    </comment>
    <comment ref="AG864" authorId="0" shapeId="0" xr:uid="{B7C168A3-553D-4192-9754-C08C2FEA42FB}">
      <text>
        <r>
          <rPr>
            <sz val="11"/>
            <color theme="1"/>
            <rFont val="Calibri"/>
            <family val="2"/>
            <scheme val="minor"/>
          </rPr>
          <t>2023-11-09 19:27:39</t>
        </r>
      </text>
    </comment>
    <comment ref="AD875" authorId="0" shapeId="0" xr:uid="{E1529DB8-72FB-4357-AF24-8E9015D7C5BE}">
      <text>
        <r>
          <rPr>
            <sz val="11"/>
            <color theme="1"/>
            <rFont val="Calibri"/>
            <family val="2"/>
            <scheme val="minor"/>
          </rPr>
          <t>2023-11-09 19:27:39</t>
        </r>
      </text>
    </comment>
    <comment ref="AG875" authorId="0" shapeId="0" xr:uid="{A25A74DA-7510-46FE-850D-AA2B115A2FFC}">
      <text>
        <r>
          <rPr>
            <sz val="11"/>
            <color theme="1"/>
            <rFont val="Calibri"/>
            <family val="2"/>
            <scheme val="minor"/>
          </rPr>
          <t>2023-11-09 19:27:39</t>
        </r>
      </text>
    </comment>
    <comment ref="AD940" authorId="0" shapeId="0" xr:uid="{89FF3725-2B32-4803-A9C4-5CE52BA7FDA2}">
      <text>
        <r>
          <rPr>
            <sz val="11"/>
            <color theme="1"/>
            <rFont val="Calibri"/>
            <family val="2"/>
            <scheme val="minor"/>
          </rPr>
          <t>2023-11-09 19:27:39</t>
        </r>
      </text>
    </comment>
    <comment ref="AG940" authorId="0" shapeId="0" xr:uid="{B29EB2DA-D244-41F2-B575-40911A9F2CF3}">
      <text>
        <r>
          <rPr>
            <sz val="11"/>
            <color theme="1"/>
            <rFont val="Calibri"/>
            <family val="2"/>
            <scheme val="minor"/>
          </rPr>
          <t>2023-11-09 19:27:39</t>
        </r>
      </text>
    </comment>
    <comment ref="AD953" authorId="0" shapeId="0" xr:uid="{B0E89324-02A6-4A11-8005-3E44FE3803E0}">
      <text>
        <r>
          <rPr>
            <sz val="11"/>
            <color theme="1"/>
            <rFont val="Calibri"/>
            <family val="2"/>
            <scheme val="minor"/>
          </rPr>
          <t>2023-11-09 19:27:39</t>
        </r>
      </text>
    </comment>
    <comment ref="AG953" authorId="0" shapeId="0" xr:uid="{C755EBE0-348A-41E2-9BED-9EBBE2472E4E}">
      <text>
        <r>
          <rPr>
            <sz val="11"/>
            <color theme="1"/>
            <rFont val="Calibri"/>
            <family val="2"/>
            <scheme val="minor"/>
          </rPr>
          <t>2023-11-09 19:27:39</t>
        </r>
      </text>
    </comment>
    <comment ref="AD958" authorId="0" shapeId="0" xr:uid="{10E54E2A-1262-4B68-A6D6-0327B22CE97B}">
      <text>
        <r>
          <rPr>
            <sz val="11"/>
            <color theme="1"/>
            <rFont val="Calibri"/>
            <family val="2"/>
            <scheme val="minor"/>
          </rPr>
          <t>2023-11-09 19:27:39</t>
        </r>
      </text>
    </comment>
    <comment ref="AG958" authorId="0" shapeId="0" xr:uid="{084F9E22-6E99-4607-B096-B045C7283290}">
      <text>
        <r>
          <rPr>
            <sz val="11"/>
            <color theme="1"/>
            <rFont val="Calibri"/>
            <family val="2"/>
            <scheme val="minor"/>
          </rPr>
          <t>2023-11-09 19:27:39</t>
        </r>
      </text>
    </comment>
    <comment ref="AD960" authorId="0" shapeId="0" xr:uid="{B90489A5-E21C-48A6-8486-AE902EB3D039}">
      <text>
        <r>
          <rPr>
            <sz val="11"/>
            <color theme="1"/>
            <rFont val="Calibri"/>
            <family val="2"/>
            <scheme val="minor"/>
          </rPr>
          <t>2023-11-09 19:27:39</t>
        </r>
      </text>
    </comment>
    <comment ref="AG960" authorId="0" shapeId="0" xr:uid="{55FE7094-4AEF-4193-BE9E-8FADCF0EB059}">
      <text>
        <r>
          <rPr>
            <sz val="11"/>
            <color theme="1"/>
            <rFont val="Calibri"/>
            <family val="2"/>
            <scheme val="minor"/>
          </rPr>
          <t>2023-11-09 19:27:39</t>
        </r>
      </text>
    </comment>
    <comment ref="AD966" authorId="0" shapeId="0" xr:uid="{373A8649-F276-4E2F-8BCE-292DA0D605DC}">
      <text>
        <r>
          <rPr>
            <sz val="11"/>
            <color theme="1"/>
            <rFont val="Calibri"/>
            <family val="2"/>
            <scheme val="minor"/>
          </rPr>
          <t>2023-11-09 19:27:39</t>
        </r>
      </text>
    </comment>
    <comment ref="AG966" authorId="0" shapeId="0" xr:uid="{1B8A6A0F-B943-4645-A13C-1A5AD1E97947}">
      <text>
        <r>
          <rPr>
            <sz val="11"/>
            <color theme="1"/>
            <rFont val="Calibri"/>
            <family val="2"/>
            <scheme val="minor"/>
          </rPr>
          <t>2023-11-09 19:27:39</t>
        </r>
      </text>
    </comment>
    <comment ref="AD994" authorId="0" shapeId="0" xr:uid="{E14D88DA-886E-4C57-AE5C-7C9B0C2C7F0F}">
      <text>
        <r>
          <rPr>
            <sz val="11"/>
            <color theme="1"/>
            <rFont val="Calibri"/>
            <family val="2"/>
            <scheme val="minor"/>
          </rPr>
          <t>2023-11-09 19:27:39</t>
        </r>
      </text>
    </comment>
    <comment ref="AG994" authorId="0" shapeId="0" xr:uid="{31877A30-71DA-456B-A953-724C59A487B0}">
      <text>
        <r>
          <rPr>
            <sz val="11"/>
            <color theme="1"/>
            <rFont val="Calibri"/>
            <family val="2"/>
            <scheme val="minor"/>
          </rPr>
          <t>2023-11-09 19:27:39</t>
        </r>
      </text>
    </comment>
    <comment ref="AD1021" authorId="0" shapeId="0" xr:uid="{3573B54D-67CD-4541-B9C6-120F832EE691}">
      <text>
        <r>
          <rPr>
            <sz val="11"/>
            <color theme="1"/>
            <rFont val="Calibri"/>
            <family val="2"/>
            <scheme val="minor"/>
          </rPr>
          <t>2023-11-09 19:27:39</t>
        </r>
      </text>
    </comment>
    <comment ref="AG1021" authorId="0" shapeId="0" xr:uid="{6B77BA2F-D6D7-4E31-927C-38CB46DF5144}">
      <text>
        <r>
          <rPr>
            <sz val="11"/>
            <color theme="1"/>
            <rFont val="Calibri"/>
            <family val="2"/>
            <scheme val="minor"/>
          </rPr>
          <t>2023-11-09 19:27:39</t>
        </r>
      </text>
    </comment>
    <comment ref="AD1086" authorId="0" shapeId="0" xr:uid="{38BEE3EB-6990-4426-9DB5-F6907A4BE73A}">
      <text>
        <r>
          <rPr>
            <sz val="11"/>
            <color theme="1"/>
            <rFont val="Calibri"/>
            <family val="2"/>
            <scheme val="minor"/>
          </rPr>
          <t>2023-11-09 19:27:39</t>
        </r>
      </text>
    </comment>
    <comment ref="AG1086" authorId="0" shapeId="0" xr:uid="{C0B913C4-8F71-4D86-9CB4-4DECD0D71062}">
      <text>
        <r>
          <rPr>
            <sz val="11"/>
            <color theme="1"/>
            <rFont val="Calibri"/>
            <family val="2"/>
            <scheme val="minor"/>
          </rPr>
          <t>2023-11-09 19:27:39</t>
        </r>
      </text>
    </comment>
    <comment ref="AD1089" authorId="0" shapeId="0" xr:uid="{AFF96B60-E507-4BAB-B8B2-196701129CC1}">
      <text>
        <r>
          <rPr>
            <sz val="11"/>
            <color theme="1"/>
            <rFont val="Calibri"/>
            <family val="2"/>
            <scheme val="minor"/>
          </rPr>
          <t>2023-11-09 19:27:39</t>
        </r>
      </text>
    </comment>
    <comment ref="AG1089" authorId="0" shapeId="0" xr:uid="{2983DAE5-AC3C-4457-9B35-846BB091AB56}">
      <text>
        <r>
          <rPr>
            <sz val="11"/>
            <color theme="1"/>
            <rFont val="Calibri"/>
            <family val="2"/>
            <scheme val="minor"/>
          </rPr>
          <t>2023-11-09 19:27:39</t>
        </r>
      </text>
    </comment>
    <comment ref="AD1128" authorId="0" shapeId="0" xr:uid="{D90D04C6-232D-42F3-B151-4EA1858D8FB7}">
      <text>
        <r>
          <rPr>
            <sz val="11"/>
            <color theme="1"/>
            <rFont val="Calibri"/>
            <family val="2"/>
            <scheme val="minor"/>
          </rPr>
          <t>2023-11-09 19:27:39</t>
        </r>
      </text>
    </comment>
    <comment ref="AG1128" authorId="0" shapeId="0" xr:uid="{9D4829E7-C101-403C-B1D8-5A1B73C28388}">
      <text>
        <r>
          <rPr>
            <sz val="11"/>
            <color theme="1"/>
            <rFont val="Calibri"/>
            <family val="2"/>
            <scheme val="minor"/>
          </rPr>
          <t>2023-11-09 19:27:39</t>
        </r>
      </text>
    </comment>
    <comment ref="AD1139" authorId="0" shapeId="0" xr:uid="{5281EDF6-C9D9-425D-849C-8FD8EE16CF18}">
      <text>
        <r>
          <rPr>
            <sz val="11"/>
            <color theme="1"/>
            <rFont val="Calibri"/>
            <family val="2"/>
            <scheme val="minor"/>
          </rPr>
          <t>2023-11-09 19:27:39</t>
        </r>
      </text>
    </comment>
    <comment ref="AG1139" authorId="0" shapeId="0" xr:uid="{1159F859-D6BD-4813-9B94-B28375FF1093}">
      <text>
        <r>
          <rPr>
            <sz val="11"/>
            <color theme="1"/>
            <rFont val="Calibri"/>
            <family val="2"/>
            <scheme val="minor"/>
          </rPr>
          <t>2023-11-09 19:27:39</t>
        </r>
      </text>
    </comment>
    <comment ref="AD1161" authorId="0" shapeId="0" xr:uid="{8F878476-47DF-42D4-87D0-5990592B2195}">
      <text>
        <r>
          <rPr>
            <sz val="11"/>
            <color theme="1"/>
            <rFont val="Calibri"/>
            <family val="2"/>
            <scheme val="minor"/>
          </rPr>
          <t>2023-11-09 19:27:39</t>
        </r>
      </text>
    </comment>
    <comment ref="AG1161" authorId="0" shapeId="0" xr:uid="{23AD1287-3564-4F46-B25B-29AC68AC8C8B}">
      <text>
        <r>
          <rPr>
            <sz val="11"/>
            <color theme="1"/>
            <rFont val="Calibri"/>
            <family val="2"/>
            <scheme val="minor"/>
          </rPr>
          <t>2023-11-09 19:27:39</t>
        </r>
      </text>
    </comment>
    <comment ref="AD1193" authorId="0" shapeId="0" xr:uid="{13955BEB-315F-41C8-BB65-45754F056B41}">
      <text>
        <r>
          <rPr>
            <sz val="11"/>
            <color theme="1"/>
            <rFont val="Calibri"/>
            <family val="2"/>
            <scheme val="minor"/>
          </rPr>
          <t>2023-11-09 19:27:39</t>
        </r>
      </text>
    </comment>
    <comment ref="AG1193" authorId="0" shapeId="0" xr:uid="{92BFBAB2-8E1C-42F0-8E9C-02CA30E7B7F5}">
      <text>
        <r>
          <rPr>
            <sz val="11"/>
            <color theme="1"/>
            <rFont val="Calibri"/>
            <family val="2"/>
            <scheme val="minor"/>
          </rPr>
          <t>2023-11-09 19:27:39</t>
        </r>
      </text>
    </comment>
    <comment ref="AD1198" authorId="0" shapeId="0" xr:uid="{06E2BAC2-313B-4C46-8535-391B6DCD0042}">
      <text>
        <r>
          <rPr>
            <sz val="11"/>
            <color theme="1"/>
            <rFont val="Calibri"/>
            <family val="2"/>
            <scheme val="minor"/>
          </rPr>
          <t>2023-11-09 19:27:39</t>
        </r>
      </text>
    </comment>
    <comment ref="AG1198" authorId="0" shapeId="0" xr:uid="{E053C55F-1013-4263-B704-35A8A19DEC2C}">
      <text>
        <r>
          <rPr>
            <sz val="11"/>
            <color theme="1"/>
            <rFont val="Calibri"/>
            <family val="2"/>
            <scheme val="minor"/>
          </rPr>
          <t>2023-11-09 19:27:39</t>
        </r>
      </text>
    </comment>
    <comment ref="AD1218" authorId="0" shapeId="0" xr:uid="{80CCF48B-C534-43FC-9C7B-35FD0331A946}">
      <text>
        <r>
          <rPr>
            <sz val="11"/>
            <color theme="1"/>
            <rFont val="Calibri"/>
            <family val="2"/>
            <scheme val="minor"/>
          </rPr>
          <t>2023-11-09 19:27:39</t>
        </r>
      </text>
    </comment>
    <comment ref="AG1218" authorId="0" shapeId="0" xr:uid="{D8AC1494-B098-4B0A-819B-1FB3DC3953EC}">
      <text>
        <r>
          <rPr>
            <sz val="11"/>
            <color theme="1"/>
            <rFont val="Calibri"/>
            <family val="2"/>
            <scheme val="minor"/>
          </rPr>
          <t>2023-11-09 19:27:39</t>
        </r>
      </text>
    </comment>
    <comment ref="AD1226" authorId="0" shapeId="0" xr:uid="{30587709-0C15-4BF9-B9E4-5D8DB3DF0E59}">
      <text>
        <r>
          <rPr>
            <sz val="11"/>
            <color theme="1"/>
            <rFont val="Calibri"/>
            <family val="2"/>
            <scheme val="minor"/>
          </rPr>
          <t>2023-11-09 19:27:39</t>
        </r>
      </text>
    </comment>
    <comment ref="AG1226" authorId="0" shapeId="0" xr:uid="{3D1F5C3C-7AEA-419C-8612-4BE0ABAA8F4F}">
      <text>
        <r>
          <rPr>
            <sz val="11"/>
            <color theme="1"/>
            <rFont val="Calibri"/>
            <family val="2"/>
            <scheme val="minor"/>
          </rPr>
          <t>2023-11-09 19:27:39</t>
        </r>
      </text>
    </comment>
    <comment ref="AD1283" authorId="0" shapeId="0" xr:uid="{B541F61F-4520-4682-BF34-CF5496F6E63C}">
      <text>
        <r>
          <rPr>
            <sz val="11"/>
            <color theme="1"/>
            <rFont val="Calibri"/>
            <family val="2"/>
            <scheme val="minor"/>
          </rPr>
          <t>2023-11-09 19:27:39</t>
        </r>
      </text>
    </comment>
    <comment ref="AG1283" authorId="0" shapeId="0" xr:uid="{D21A232A-BD77-432F-9705-E48F21C4188A}">
      <text>
        <r>
          <rPr>
            <sz val="11"/>
            <color theme="1"/>
            <rFont val="Calibri"/>
            <family val="2"/>
            <scheme val="minor"/>
          </rPr>
          <t>2023-11-09 19:27:39</t>
        </r>
      </text>
    </comment>
    <comment ref="AD1284" authorId="0" shapeId="0" xr:uid="{0E9AA6DA-3989-498C-A917-6DB5E25D1B3D}">
      <text>
        <r>
          <rPr>
            <sz val="11"/>
            <color theme="1"/>
            <rFont val="Calibri"/>
            <family val="2"/>
            <scheme val="minor"/>
          </rPr>
          <t>2023-11-09 19:27:39</t>
        </r>
      </text>
    </comment>
    <comment ref="AG1284" authorId="0" shapeId="0" xr:uid="{4C254761-5BA3-48C8-A391-68E29B518E21}">
      <text>
        <r>
          <rPr>
            <sz val="11"/>
            <color theme="1"/>
            <rFont val="Calibri"/>
            <family val="2"/>
            <scheme val="minor"/>
          </rPr>
          <t>2023-11-09 19:27:39</t>
        </r>
      </text>
    </comment>
    <comment ref="AD1285" authorId="0" shapeId="0" xr:uid="{B39D8F9D-4503-4AAA-BACE-64C200FF5B85}">
      <text>
        <r>
          <rPr>
            <sz val="11"/>
            <color theme="1"/>
            <rFont val="Calibri"/>
            <family val="2"/>
            <scheme val="minor"/>
          </rPr>
          <t>2023-11-09 19:27:39</t>
        </r>
      </text>
    </comment>
    <comment ref="AG1285" authorId="0" shapeId="0" xr:uid="{99A6C0DE-13B5-45D7-BBE4-8B3CE0F8954E}">
      <text>
        <r>
          <rPr>
            <sz val="11"/>
            <color theme="1"/>
            <rFont val="Calibri"/>
            <family val="2"/>
            <scheme val="minor"/>
          </rPr>
          <t>2023-11-09 19:27:39</t>
        </r>
      </text>
    </comment>
    <comment ref="AD1312" authorId="0" shapeId="0" xr:uid="{4323E5A1-91DB-4F69-9134-0ABF0B565F7E}">
      <text>
        <r>
          <rPr>
            <sz val="11"/>
            <color theme="1"/>
            <rFont val="Calibri"/>
            <family val="2"/>
            <scheme val="minor"/>
          </rPr>
          <t>2023-11-09 19:27:39</t>
        </r>
      </text>
    </comment>
    <comment ref="AG1312" authorId="0" shapeId="0" xr:uid="{75EF48C1-D08F-4A13-A8D5-5D3DB2AB481F}">
      <text>
        <r>
          <rPr>
            <sz val="11"/>
            <color theme="1"/>
            <rFont val="Calibri"/>
            <family val="2"/>
            <scheme val="minor"/>
          </rPr>
          <t>2023-11-09 19:27:39</t>
        </r>
      </text>
    </comment>
    <comment ref="AD1318" authorId="0" shapeId="0" xr:uid="{50B0DF7D-2C1C-4437-80FE-16851A58E36A}">
      <text>
        <r>
          <rPr>
            <sz val="11"/>
            <color theme="1"/>
            <rFont val="Calibri"/>
            <family val="2"/>
            <scheme val="minor"/>
          </rPr>
          <t>2023-11-09 19:27:39</t>
        </r>
      </text>
    </comment>
    <comment ref="AG1318" authorId="0" shapeId="0" xr:uid="{3EFDFF5C-50AE-4750-B15B-EB641AF3E3D2}">
      <text>
        <r>
          <rPr>
            <sz val="11"/>
            <color theme="1"/>
            <rFont val="Calibri"/>
            <family val="2"/>
            <scheme val="minor"/>
          </rPr>
          <t>2023-11-09 19:27:39</t>
        </r>
      </text>
    </comment>
    <comment ref="I1325" authorId="2" shapeId="0" xr:uid="{F2A61A9D-203E-473F-9516-052DD575A9C7}">
      <text>
        <r>
          <rPr>
            <b/>
            <sz val="9"/>
            <color indexed="81"/>
            <rFont val="Tahoma"/>
            <family val="2"/>
          </rPr>
          <t>Old Office PC:</t>
        </r>
        <r>
          <rPr>
            <i/>
            <sz val="9"/>
            <color indexed="81"/>
            <rFont val="Tahoma"/>
            <family val="2"/>
          </rPr>
          <t xml:space="preserve">
</t>
        </r>
      </text>
    </comment>
    <comment ref="AD1344" authorId="0" shapeId="0" xr:uid="{4EC1FB2B-4A78-437D-952A-D5765C04EE31}">
      <text>
        <r>
          <rPr>
            <sz val="11"/>
            <color theme="1"/>
            <rFont val="Calibri"/>
            <family val="2"/>
            <scheme val="minor"/>
          </rPr>
          <t>2023-11-09 19:27:39</t>
        </r>
      </text>
    </comment>
    <comment ref="AG1344" authorId="0" shapeId="0" xr:uid="{7E35EB8D-CE28-4807-883D-05E3C4FE9F46}">
      <text>
        <r>
          <rPr>
            <sz val="11"/>
            <color theme="1"/>
            <rFont val="Calibri"/>
            <family val="2"/>
            <scheme val="minor"/>
          </rPr>
          <t>2023-11-09 19:27:39</t>
        </r>
      </text>
    </comment>
    <comment ref="AD1349" authorId="0" shapeId="0" xr:uid="{5BEA45CE-DC4A-42E4-9938-916C1413AF14}">
      <text>
        <r>
          <rPr>
            <sz val="11"/>
            <color theme="1"/>
            <rFont val="Calibri"/>
            <family val="2"/>
            <scheme val="minor"/>
          </rPr>
          <t>2023-11-09 19:27:39</t>
        </r>
      </text>
    </comment>
    <comment ref="AG1349" authorId="0" shapeId="0" xr:uid="{D52A9143-8212-4B48-964E-2D97973DD005}">
      <text>
        <r>
          <rPr>
            <sz val="11"/>
            <color theme="1"/>
            <rFont val="Calibri"/>
            <family val="2"/>
            <scheme val="minor"/>
          </rPr>
          <t>2023-11-09 19:27:39</t>
        </r>
      </text>
    </comment>
    <comment ref="AD1350" authorId="0" shapeId="0" xr:uid="{6F2F0470-BD52-430B-AC59-0D54E9F4E14D}">
      <text>
        <r>
          <rPr>
            <sz val="11"/>
            <color theme="1"/>
            <rFont val="Calibri"/>
            <family val="2"/>
            <scheme val="minor"/>
          </rPr>
          <t>2023-11-09 19:27:39</t>
        </r>
      </text>
    </comment>
    <comment ref="AG1350" authorId="0" shapeId="0" xr:uid="{B643B3E4-989B-47C9-B8BD-E337B4BEEB39}">
      <text>
        <r>
          <rPr>
            <sz val="11"/>
            <color theme="1"/>
            <rFont val="Calibri"/>
            <family val="2"/>
            <scheme val="minor"/>
          </rPr>
          <t>2023-11-09 19:27:39</t>
        </r>
      </text>
    </comment>
    <comment ref="A1367" authorId="3" shapeId="0" xr:uid="{E1A3F384-08DD-4C73-B61E-F6E3B25EAF14}">
      <text>
        <r>
          <rPr>
            <b/>
            <sz val="9"/>
            <color indexed="81"/>
            <rFont val="Tahoma"/>
            <family val="2"/>
          </rPr>
          <t>Careway Link:</t>
        </r>
        <r>
          <rPr>
            <sz val="9"/>
            <color indexed="81"/>
            <rFont val="Tahoma"/>
            <family val="2"/>
          </rPr>
          <t xml:space="preserve">
Sondate Overy
Zaluron Pipe
</t>
        </r>
      </text>
    </comment>
    <comment ref="A1368" authorId="3" shapeId="0" xr:uid="{5F7BD67D-76C5-4F90-933F-76E96DA1D77C}">
      <text>
        <r>
          <rPr>
            <b/>
            <sz val="9"/>
            <color indexed="81"/>
            <rFont val="Tahoma"/>
            <family val="2"/>
          </rPr>
          <t>Careway Link:</t>
        </r>
        <r>
          <rPr>
            <sz val="9"/>
            <color indexed="81"/>
            <rFont val="Tahoma"/>
            <family val="2"/>
          </rPr>
          <t xml:space="preserve">
Zaluron Holloway
</t>
        </r>
      </text>
    </comment>
    <comment ref="A1369" authorId="3" shapeId="0" xr:uid="{5DE36CE3-B076-41A4-8F11-D6C5A63A9F24}">
      <text>
        <r>
          <rPr>
            <b/>
            <sz val="9"/>
            <color indexed="81"/>
            <rFont val="Tahoma"/>
            <family val="2"/>
          </rPr>
          <t>Careway Link:</t>
        </r>
        <r>
          <rPr>
            <sz val="9"/>
            <color indexed="81"/>
            <rFont val="Tahoma"/>
            <family val="2"/>
          </rPr>
          <t xml:space="preserve">
Sondate Overy
Zaluron Pipe
</t>
        </r>
      </text>
    </comment>
    <comment ref="AD1384" authorId="0" shapeId="0" xr:uid="{5DEDC79D-C68B-46E7-AC28-DFF043156A7A}">
      <text>
        <r>
          <rPr>
            <sz val="11"/>
            <color theme="1"/>
            <rFont val="Calibri"/>
            <family val="2"/>
            <scheme val="minor"/>
          </rPr>
          <t>2023-11-09 19:27:39</t>
        </r>
      </text>
    </comment>
    <comment ref="AG1384" authorId="0" shapeId="0" xr:uid="{90ABE25B-F39C-4F31-8CDA-BD4919D09DE7}">
      <text>
        <r>
          <rPr>
            <sz val="11"/>
            <color theme="1"/>
            <rFont val="Calibri"/>
            <family val="2"/>
            <scheme val="minor"/>
          </rPr>
          <t>2023-11-09 19:27:39</t>
        </r>
      </text>
    </comment>
    <comment ref="AD1385" authorId="0" shapeId="0" xr:uid="{CC980BB1-95B0-49F3-9640-874187849340}">
      <text>
        <r>
          <rPr>
            <sz val="11"/>
            <color theme="1"/>
            <rFont val="Calibri"/>
            <family val="2"/>
            <scheme val="minor"/>
          </rPr>
          <t>2023-11-09 19:27:39</t>
        </r>
      </text>
    </comment>
    <comment ref="AG1385" authorId="0" shapeId="0" xr:uid="{AC919ACE-0567-462B-A176-CC5C8B76FC53}">
      <text>
        <r>
          <rPr>
            <sz val="11"/>
            <color theme="1"/>
            <rFont val="Calibri"/>
            <family val="2"/>
            <scheme val="minor"/>
          </rPr>
          <t>2023-11-09 19:27:39</t>
        </r>
      </text>
    </comment>
    <comment ref="AD1386" authorId="0" shapeId="0" xr:uid="{DB4D8AFC-E7EA-4072-81B5-FF32D45EA494}">
      <text>
        <r>
          <rPr>
            <sz val="11"/>
            <color theme="1"/>
            <rFont val="Calibri"/>
            <family val="2"/>
            <scheme val="minor"/>
          </rPr>
          <t>2023-11-09 19:27:39</t>
        </r>
      </text>
    </comment>
    <comment ref="AG1386" authorId="0" shapeId="0" xr:uid="{01136B93-946F-4256-98C5-E5FB77A38AA8}">
      <text>
        <r>
          <rPr>
            <sz val="11"/>
            <color theme="1"/>
            <rFont val="Calibri"/>
            <family val="2"/>
            <scheme val="minor"/>
          </rPr>
          <t>2023-11-09 19:27:39</t>
        </r>
      </text>
    </comment>
    <comment ref="AD1387" authorId="0" shapeId="0" xr:uid="{4CA863B5-BFFC-4B63-ACDD-C85EAE93BB8F}">
      <text>
        <r>
          <rPr>
            <sz val="11"/>
            <color theme="1"/>
            <rFont val="Calibri"/>
            <family val="2"/>
            <scheme val="minor"/>
          </rPr>
          <t>2023-11-09 19:27:39</t>
        </r>
      </text>
    </comment>
    <comment ref="AG1387" authorId="0" shapeId="0" xr:uid="{F60BBC37-BE47-4AD4-AA8D-4D62BB1CF8C8}">
      <text>
        <r>
          <rPr>
            <sz val="11"/>
            <color theme="1"/>
            <rFont val="Calibri"/>
            <family val="2"/>
            <scheme val="minor"/>
          </rPr>
          <t>2023-11-09 19:27:39</t>
        </r>
      </text>
    </comment>
    <comment ref="AD1396" authorId="0" shapeId="0" xr:uid="{9986D094-9689-446D-947B-8AB8F2965C30}">
      <text>
        <r>
          <rPr>
            <sz val="11"/>
            <color theme="1"/>
            <rFont val="Calibri"/>
            <family val="2"/>
            <scheme val="minor"/>
          </rPr>
          <t>2023-11-09 19:27:39</t>
        </r>
      </text>
    </comment>
    <comment ref="AG1396" authorId="0" shapeId="0" xr:uid="{2E17C061-0E1D-4595-8F87-F3681527DBED}">
      <text>
        <r>
          <rPr>
            <sz val="11"/>
            <color theme="1"/>
            <rFont val="Calibri"/>
            <family val="2"/>
            <scheme val="minor"/>
          </rPr>
          <t>2023-11-09 19:27:39</t>
        </r>
      </text>
    </comment>
    <comment ref="AD1458" authorId="0" shapeId="0" xr:uid="{35E0E14F-8DB6-4F0E-8827-76EA9F48D25E}">
      <text>
        <r>
          <rPr>
            <sz val="11"/>
            <color theme="1"/>
            <rFont val="Calibri"/>
            <family val="2"/>
            <scheme val="minor"/>
          </rPr>
          <t>2023-11-09 19:27:39</t>
        </r>
      </text>
    </comment>
    <comment ref="AG1458" authorId="0" shapeId="0" xr:uid="{E586C203-CFF4-4207-A0F4-72EDE3FD13D0}">
      <text>
        <r>
          <rPr>
            <sz val="11"/>
            <color theme="1"/>
            <rFont val="Calibri"/>
            <family val="2"/>
            <scheme val="minor"/>
          </rPr>
          <t>2023-11-09 19:27:39</t>
        </r>
      </text>
    </comment>
    <comment ref="AD1485" authorId="0" shapeId="0" xr:uid="{344E5425-53F6-41F3-ADFA-1F9DEC25241F}">
      <text>
        <r>
          <rPr>
            <sz val="11"/>
            <color theme="1"/>
            <rFont val="Calibri"/>
            <family val="2"/>
            <scheme val="minor"/>
          </rPr>
          <t>2023-11-09 19:27:39</t>
        </r>
      </text>
    </comment>
    <comment ref="AG1485" authorId="0" shapeId="0" xr:uid="{CDA74E67-781D-4A37-B37E-E04058AB74F2}">
      <text>
        <r>
          <rPr>
            <sz val="11"/>
            <color theme="1"/>
            <rFont val="Calibri"/>
            <family val="2"/>
            <scheme val="minor"/>
          </rPr>
          <t>2023-11-09 19:27:39</t>
        </r>
      </text>
    </comment>
    <comment ref="AD1507" authorId="0" shapeId="0" xr:uid="{7FB60AE3-DDA9-41B8-A281-388E72911BA1}">
      <text>
        <r>
          <rPr>
            <sz val="11"/>
            <color theme="1"/>
            <rFont val="Calibri"/>
            <family val="2"/>
            <scheme val="minor"/>
          </rPr>
          <t>2023-11-09 19:27:39</t>
        </r>
      </text>
    </comment>
    <comment ref="AG1507" authorId="0" shapeId="0" xr:uid="{0DB63251-8192-4081-9858-1D1E603C2265}">
      <text>
        <r>
          <rPr>
            <sz val="11"/>
            <color theme="1"/>
            <rFont val="Calibri"/>
            <family val="2"/>
            <scheme val="minor"/>
          </rPr>
          <t>2023-11-09 19:27:39</t>
        </r>
      </text>
    </comment>
    <comment ref="AD1606" authorId="0" shapeId="0" xr:uid="{D56D5A6A-DC20-4A77-BEDA-2AB327C00857}">
      <text>
        <r>
          <rPr>
            <sz val="11"/>
            <color theme="1"/>
            <rFont val="Calibri"/>
            <family val="2"/>
            <scheme val="minor"/>
          </rPr>
          <t>2023-11-09 19:27:39</t>
        </r>
      </text>
    </comment>
    <comment ref="AG1606" authorId="0" shapeId="0" xr:uid="{17ADFF0A-E09D-462F-8A24-83A3E340D5D6}">
      <text>
        <r>
          <rPr>
            <sz val="11"/>
            <color theme="1"/>
            <rFont val="Calibri"/>
            <family val="2"/>
            <scheme val="minor"/>
          </rPr>
          <t>2023-11-09 19:27:39</t>
        </r>
      </text>
    </comment>
    <comment ref="H1635" authorId="3" shapeId="0" xr:uid="{DF5B1808-491E-4623-B936-21DDA8CBF858}">
      <text>
        <r>
          <rPr>
            <b/>
            <sz val="9"/>
            <color indexed="81"/>
            <rFont val="Tahoma"/>
            <family val="2"/>
          </rPr>
          <t>Careway Link:</t>
        </r>
        <r>
          <rPr>
            <sz val="9"/>
            <color indexed="81"/>
            <rFont val="Tahoma"/>
            <family val="2"/>
          </rPr>
          <t xml:space="preserve">
Vencarm
</t>
        </r>
      </text>
    </comment>
    <comment ref="AD6" authorId="0">
      <text>
        <t>2023-11-28 19:35:57</t>
      </text>
    </comment>
    <comment ref="AG6" authorId="0">
      <text>
        <t>2023-11-28 19:35:57</t>
      </text>
    </comment>
    <comment ref="AD19" authorId="0">
      <text>
        <t>2023-11-28 19:35:57</t>
      </text>
    </comment>
    <comment ref="AG19" authorId="0">
      <text>
        <t>2023-11-28 19:35:57</t>
      </text>
    </comment>
    <comment ref="AD25" authorId="0">
      <text>
        <t>2023-11-28 19:35:57</t>
      </text>
    </comment>
    <comment ref="AG25" authorId="0">
      <text>
        <t>2023-11-28 19:35:57</t>
      </text>
    </comment>
    <comment ref="AD70" authorId="0">
      <text>
        <t>2023-11-28 19:35:57</t>
      </text>
    </comment>
    <comment ref="AG70" authorId="0">
      <text>
        <t>2023-11-28 19:35:57</t>
      </text>
    </comment>
    <comment ref="AD115" authorId="0">
      <text>
        <t>2023-11-28 19:35:57</t>
      </text>
    </comment>
    <comment ref="AG115" authorId="0">
      <text>
        <t>2023-11-28 19:35:57</t>
      </text>
    </comment>
    <comment ref="AD158" authorId="0">
      <text>
        <t>2023-11-28 19:35:57</t>
      </text>
    </comment>
    <comment ref="AG158" authorId="0">
      <text>
        <t>2023-11-28 19:35:57</t>
      </text>
    </comment>
    <comment ref="AD172" authorId="0">
      <text>
        <t>2023-11-28 19:35:57</t>
      </text>
    </comment>
    <comment ref="AG172" authorId="0">
      <text>
        <t>2023-11-28 19:35:57</t>
      </text>
    </comment>
    <comment ref="AD195" authorId="0">
      <text>
        <t>2023-11-28 19:35:57</t>
      </text>
    </comment>
    <comment ref="AG195" authorId="0">
      <text>
        <t>2023-11-28 19:35:57</t>
      </text>
    </comment>
    <comment ref="AD196" authorId="0">
      <text>
        <t>2023-11-28 19:35:57</t>
      </text>
    </comment>
    <comment ref="AG196" authorId="0">
      <text>
        <t>2023-11-28 19:35:57</t>
      </text>
    </comment>
    <comment ref="AD198" authorId="0">
      <text>
        <t>2023-11-28 19:35:57</t>
      </text>
    </comment>
    <comment ref="AG198" authorId="0">
      <text>
        <t>2023-11-28 19:35:57</t>
      </text>
    </comment>
    <comment ref="AD220" authorId="0">
      <text>
        <t>2023-11-28 19:35:57</t>
      </text>
    </comment>
    <comment ref="AG220" authorId="0">
      <text>
        <t>2023-11-28 19:35:57</t>
      </text>
    </comment>
    <comment ref="AD262" authorId="0">
      <text>
        <t>2023-11-28 19:35:57</t>
      </text>
    </comment>
    <comment ref="AG262" authorId="0">
      <text>
        <t>2023-11-28 19:35:57</t>
      </text>
    </comment>
    <comment ref="AD263" authorId="0">
      <text>
        <t>2023-11-28 19:35:57</t>
      </text>
    </comment>
    <comment ref="AG263" authorId="0">
      <text>
        <t>2023-11-28 19:35:57</t>
      </text>
    </comment>
    <comment ref="AD264" authorId="0">
      <text>
        <t>2023-11-28 19:35:57</t>
      </text>
    </comment>
    <comment ref="AG264" authorId="0">
      <text>
        <t>2023-11-28 19:35:57</t>
      </text>
    </comment>
    <comment ref="AD285" authorId="0">
      <text>
        <t>2023-11-28 19:35:57</t>
      </text>
    </comment>
    <comment ref="AG285" authorId="0">
      <text>
        <t>2023-11-28 19:35:57</t>
      </text>
    </comment>
    <comment ref="AD289" authorId="0">
      <text>
        <t>2023-11-28 19:35:57</t>
      </text>
    </comment>
    <comment ref="AG289" authorId="0">
      <text>
        <t>2023-11-28 19:35:57</t>
      </text>
    </comment>
    <comment ref="AD307" authorId="0">
      <text>
        <t>2023-11-28 19:35:57</t>
      </text>
    </comment>
    <comment ref="AG307" authorId="0">
      <text>
        <t>2023-11-28 19:35:57</t>
      </text>
    </comment>
    <comment ref="AD308" authorId="0">
      <text>
        <t>2023-11-28 19:35:57</t>
      </text>
    </comment>
    <comment ref="AG308" authorId="0">
      <text>
        <t>2023-11-28 19:35:57</t>
      </text>
    </comment>
    <comment ref="AD309" authorId="0">
      <text>
        <t>2023-11-28 19:35:57</t>
      </text>
    </comment>
    <comment ref="AG309" authorId="0">
      <text>
        <t>2023-11-28 19:35:57</t>
      </text>
    </comment>
    <comment ref="AD318" authorId="0">
      <text>
        <t>2023-11-28 19:35:57</t>
      </text>
    </comment>
    <comment ref="AG318" authorId="0">
      <text>
        <t>2023-11-28 19:35:57</t>
      </text>
    </comment>
    <comment ref="AD326" authorId="0">
      <text>
        <t>2023-11-28 19:35:57</t>
      </text>
    </comment>
    <comment ref="AG326" authorId="0">
      <text>
        <t>2023-11-28 19:35:57</t>
      </text>
    </comment>
    <comment ref="AD334" authorId="0">
      <text>
        <t>2023-11-28 19:35:57</t>
      </text>
    </comment>
    <comment ref="AG334" authorId="0">
      <text>
        <t>2023-11-28 19:35:57</t>
      </text>
    </comment>
    <comment ref="AD349" authorId="0">
      <text>
        <t>2023-11-28 19:35:57</t>
      </text>
    </comment>
    <comment ref="AG349" authorId="0">
      <text>
        <t>2023-11-28 19:35:57</t>
      </text>
    </comment>
    <comment ref="AD351" authorId="0">
      <text>
        <t>2023-11-28 19:35:57</t>
      </text>
    </comment>
    <comment ref="AG351" authorId="0">
      <text>
        <t>2023-11-28 19:35:57</t>
      </text>
    </comment>
    <comment ref="AD384" authorId="0">
      <text>
        <t>2023-11-28 19:35:57</t>
      </text>
    </comment>
    <comment ref="AG384" authorId="0">
      <text>
        <t>2023-11-28 19:35:57</t>
      </text>
    </comment>
    <comment ref="AD408" authorId="0">
      <text>
        <t>2023-11-28 19:35:57</t>
      </text>
    </comment>
    <comment ref="AG408" authorId="0">
      <text>
        <t>2023-11-28 19:35:57</t>
      </text>
    </comment>
    <comment ref="AD410" authorId="0">
      <text>
        <t>2023-11-28 19:35:57</t>
      </text>
    </comment>
    <comment ref="AG410" authorId="0">
      <text>
        <t>2023-11-28 19:35:57</t>
      </text>
    </comment>
    <comment ref="AD425" authorId="0">
      <text>
        <t>2023-11-28 19:35:57</t>
      </text>
    </comment>
    <comment ref="AG425" authorId="0">
      <text>
        <t>2023-11-28 19:35:57</t>
      </text>
    </comment>
    <comment ref="AD571" authorId="0">
      <text>
        <t>2023-11-28 19:35:57</t>
      </text>
    </comment>
    <comment ref="AG571" authorId="0">
      <text>
        <t>2023-11-28 19:35:57</t>
      </text>
    </comment>
    <comment ref="AD587" authorId="0">
      <text>
        <t>2023-11-28 19:35:57</t>
      </text>
    </comment>
    <comment ref="AG587" authorId="0">
      <text>
        <t>2023-11-28 19:35:57</t>
      </text>
    </comment>
    <comment ref="AD592" authorId="0">
      <text>
        <t>2023-11-28 19:35:57</t>
      </text>
    </comment>
    <comment ref="AG592" authorId="0">
      <text>
        <t>2023-11-28 19:35:57</t>
      </text>
    </comment>
    <comment ref="AD600" authorId="0">
      <text>
        <t>2023-11-28 19:35:57</t>
      </text>
    </comment>
    <comment ref="AG600" authorId="0">
      <text>
        <t>2023-11-28 19:35:57</t>
      </text>
    </comment>
    <comment ref="AD618" authorId="0">
      <text>
        <t>2023-11-28 19:35:57</t>
      </text>
    </comment>
    <comment ref="AG618" authorId="0">
      <text>
        <t>2023-11-28 19:35:57</t>
      </text>
    </comment>
    <comment ref="AD641" authorId="0">
      <text>
        <t>2023-11-28 19:35:57</t>
      </text>
    </comment>
    <comment ref="AG641" authorId="0">
      <text>
        <t>2023-11-28 19:35:57</t>
      </text>
    </comment>
    <comment ref="AD660" authorId="0">
      <text>
        <t>2023-11-28 19:35:57</t>
      </text>
    </comment>
    <comment ref="AG660" authorId="0">
      <text>
        <t>2023-11-28 19:35:57</t>
      </text>
    </comment>
    <comment ref="AD661" authorId="0">
      <text>
        <t>2023-11-28 19:35:57</t>
      </text>
    </comment>
    <comment ref="AG661" authorId="0">
      <text>
        <t>2023-11-28 19:35:57</t>
      </text>
    </comment>
    <comment ref="AD678" authorId="0">
      <text>
        <t>2023-11-28 19:35:57</t>
      </text>
    </comment>
    <comment ref="AG678" authorId="0">
      <text>
        <t>2023-11-28 19:35:57</t>
      </text>
    </comment>
    <comment ref="AD714" authorId="0">
      <text>
        <t>2023-11-28 19:35:57</t>
      </text>
    </comment>
    <comment ref="AG714" authorId="0">
      <text>
        <t>2023-11-28 19:35:57</t>
      </text>
    </comment>
    <comment ref="AD716" authorId="0">
      <text>
        <t>2023-11-28 19:35:57</t>
      </text>
    </comment>
    <comment ref="AG716" authorId="0">
      <text>
        <t>2023-11-28 19:35:57</t>
      </text>
    </comment>
    <comment ref="AD726" authorId="0">
      <text>
        <t>2023-11-28 19:35:57</t>
      </text>
    </comment>
    <comment ref="AG726" authorId="0">
      <text>
        <t>2023-11-28 19:35:57</t>
      </text>
    </comment>
    <comment ref="AD736" authorId="0">
      <text>
        <t>2023-11-28 19:35:57</t>
      </text>
    </comment>
    <comment ref="AG736" authorId="0">
      <text>
        <t>2023-11-28 19:35:57</t>
      </text>
    </comment>
    <comment ref="AD755" authorId="0">
      <text>
        <t>2023-11-28 19:35:57</t>
      </text>
    </comment>
    <comment ref="AG755" authorId="0">
      <text>
        <t>2023-11-28 19:35:57</t>
      </text>
    </comment>
    <comment ref="AD778" authorId="0">
      <text>
        <t>2023-11-28 19:35:57</t>
      </text>
    </comment>
    <comment ref="AG778" authorId="0">
      <text>
        <t>2023-11-28 19:35:57</t>
      </text>
    </comment>
    <comment ref="AD782" authorId="0">
      <text>
        <t>2023-11-28 19:35:57</t>
      </text>
    </comment>
    <comment ref="AG782" authorId="0">
      <text>
        <t>2023-11-28 19:35:57</t>
      </text>
    </comment>
    <comment ref="AD816" authorId="0">
      <text>
        <t>2023-11-28 19:35:57</t>
      </text>
    </comment>
    <comment ref="AG816" authorId="0">
      <text>
        <t>2023-11-28 19:35:57</t>
      </text>
    </comment>
    <comment ref="AD821" authorId="0">
      <text>
        <t>2023-11-28 19:35:57</t>
      </text>
    </comment>
    <comment ref="AG821" authorId="0">
      <text>
        <t>2023-11-28 19:35:57</t>
      </text>
    </comment>
    <comment ref="AD824" authorId="0">
      <text>
        <t>2023-11-28 19:35:57</t>
      </text>
    </comment>
    <comment ref="AG824" authorId="0">
      <text>
        <t>2023-11-28 19:35:57</t>
      </text>
    </comment>
    <comment ref="AD834" authorId="0">
      <text>
        <t>2023-11-28 19:35:57</t>
      </text>
    </comment>
    <comment ref="AG834" authorId="0">
      <text>
        <t>2023-11-28 19:35:57</t>
      </text>
    </comment>
    <comment ref="AD838" authorId="0">
      <text>
        <t>2023-11-28 19:35:57</t>
      </text>
    </comment>
    <comment ref="AG838" authorId="0">
      <text>
        <t>2023-11-28 19:35:57</t>
      </text>
    </comment>
    <comment ref="AD847" authorId="0">
      <text>
        <t>2023-11-28 19:35:57</t>
      </text>
    </comment>
    <comment ref="AG847" authorId="0">
      <text>
        <t>2023-11-28 19:35:57</t>
      </text>
    </comment>
    <comment ref="AD854" authorId="0">
      <text>
        <t>2023-11-28 19:35:57</t>
      </text>
    </comment>
    <comment ref="AG854" authorId="0">
      <text>
        <t>2023-11-28 19:35:57</t>
      </text>
    </comment>
    <comment ref="AD877" authorId="0">
      <text>
        <t>2023-11-28 19:35:57</t>
      </text>
    </comment>
    <comment ref="AG877" authorId="0">
      <text>
        <t>2023-11-28 19:35:57</t>
      </text>
    </comment>
    <comment ref="AD885" authorId="0">
      <text>
        <t>2023-11-28 19:35:57</t>
      </text>
    </comment>
    <comment ref="AG885" authorId="0">
      <text>
        <t>2023-11-28 19:35:57</t>
      </text>
    </comment>
    <comment ref="AD924" authorId="0">
      <text>
        <t>2023-11-28 19:35:57</t>
      </text>
    </comment>
    <comment ref="AG924" authorId="0">
      <text>
        <t>2023-11-28 19:35:57</t>
      </text>
    </comment>
    <comment ref="AD925" authorId="0">
      <text>
        <t>2023-11-28 19:35:57</t>
      </text>
    </comment>
    <comment ref="AG925" authorId="0">
      <text>
        <t>2023-11-28 19:35:57</t>
      </text>
    </comment>
    <comment ref="AD932" authorId="0">
      <text>
        <t>2023-11-28 19:35:57</t>
      </text>
    </comment>
    <comment ref="AG932" authorId="0">
      <text>
        <t>2023-11-28 19:35:57</t>
      </text>
    </comment>
    <comment ref="AD947" authorId="0">
      <text>
        <t>2023-11-28 19:35:57</t>
      </text>
    </comment>
    <comment ref="AG947" authorId="0">
      <text>
        <t>2023-11-28 19:35:57</t>
      </text>
    </comment>
    <comment ref="AD990" authorId="0">
      <text>
        <t>2023-11-28 19:35:57</t>
      </text>
    </comment>
    <comment ref="AG990" authorId="0">
      <text>
        <t>2023-11-28 19:35:57</t>
      </text>
    </comment>
    <comment ref="AD1040" authorId="0">
      <text>
        <t>2023-11-28 19:35:57</t>
      </text>
    </comment>
    <comment ref="AG1040" authorId="0">
      <text>
        <t>2023-11-28 19:35:57</t>
      </text>
    </comment>
    <comment ref="AD1042" authorId="0">
      <text>
        <t>2023-11-28 19:35:57</t>
      </text>
    </comment>
    <comment ref="AG1042" authorId="0">
      <text>
        <t>2023-11-28 19:35:57</t>
      </text>
    </comment>
    <comment ref="AD1048" authorId="0">
      <text>
        <t>2023-11-28 19:35:57</t>
      </text>
    </comment>
    <comment ref="AG1048" authorId="0">
      <text>
        <t>2023-11-28 19:35:57</t>
      </text>
    </comment>
    <comment ref="AD1065" authorId="0">
      <text>
        <t>2023-11-28 19:35:57</t>
      </text>
    </comment>
    <comment ref="AG1065" authorId="0">
      <text>
        <t>2023-11-28 19:35:57</t>
      </text>
    </comment>
    <comment ref="AD1096" authorId="0">
      <text>
        <t>2023-11-28 19:35:57</t>
      </text>
    </comment>
    <comment ref="AG1096" authorId="0">
      <text>
        <t>2023-11-28 19:35:57</t>
      </text>
    </comment>
    <comment ref="AD1100" authorId="0">
      <text>
        <t>2023-11-28 19:35:57</t>
      </text>
    </comment>
    <comment ref="AG1100" authorId="0">
      <text>
        <t>2023-11-28 19:35:57</t>
      </text>
    </comment>
    <comment ref="AD1101" authorId="0">
      <text>
        <t>2023-11-28 19:35:57</t>
      </text>
    </comment>
    <comment ref="AG1101" authorId="0">
      <text>
        <t>2023-11-28 19:35:57</t>
      </text>
    </comment>
    <comment ref="AD1121" authorId="0">
      <text>
        <t>2023-11-28 19:35:57</t>
      </text>
    </comment>
    <comment ref="AG1121" authorId="0">
      <text>
        <t>2023-11-28 19:35:57</t>
      </text>
    </comment>
    <comment ref="AD1123" authorId="0">
      <text>
        <t>2023-11-28 19:35:57</t>
      </text>
    </comment>
    <comment ref="AG1123" authorId="0">
      <text>
        <t>2023-11-28 19:35:57</t>
      </text>
    </comment>
    <comment ref="AD1135" authorId="0">
      <text>
        <t>2023-11-28 19:35:57</t>
      </text>
    </comment>
    <comment ref="AG1135" authorId="0">
      <text>
        <t>2023-11-28 19:35:57</t>
      </text>
    </comment>
    <comment ref="AD1182" authorId="0">
      <text>
        <t>2023-11-28 19:35:57</t>
      </text>
    </comment>
    <comment ref="AG1182" authorId="0">
      <text>
        <t>2023-11-28 19:35:57</t>
      </text>
    </comment>
    <comment ref="AD1202" authorId="0">
      <text>
        <t>2023-11-28 19:35:57</t>
      </text>
    </comment>
    <comment ref="AG1202" authorId="0">
      <text>
        <t>2023-11-28 19:35:57</t>
      </text>
    </comment>
    <comment ref="AD1219" authorId="0">
      <text>
        <t>2023-11-28 19:35:57</t>
      </text>
    </comment>
    <comment ref="AG1219" authorId="0">
      <text>
        <t>2023-11-28 19:35:57</t>
      </text>
    </comment>
    <comment ref="AD1260" authorId="0">
      <text>
        <t>2023-11-28 19:35:57</t>
      </text>
    </comment>
    <comment ref="AG1260" authorId="0">
      <text>
        <t>2023-11-28 19:35:57</t>
      </text>
    </comment>
    <comment ref="AD1292" authorId="0">
      <text>
        <t>2023-11-28 19:35:57</t>
      </text>
    </comment>
    <comment ref="AG1292" authorId="0">
      <text>
        <t>2023-11-28 19:35:57</t>
      </text>
    </comment>
    <comment ref="AD1359" authorId="0">
      <text>
        <t>2023-11-28 19:35:57</t>
      </text>
    </comment>
    <comment ref="AG1359" authorId="0">
      <text>
        <t>2023-11-28 19:35:57</t>
      </text>
    </comment>
    <comment ref="AD1370" authorId="0">
      <text>
        <t>2023-11-28 19:35:57</t>
      </text>
    </comment>
    <comment ref="AG1370" authorId="0">
      <text>
        <t>2023-11-28 19:35:57</t>
      </text>
    </comment>
    <comment ref="AD1372" authorId="0">
      <text>
        <t>2023-11-28 19:35:57</t>
      </text>
    </comment>
    <comment ref="AG1372" authorId="0">
      <text>
        <t>2023-11-28 19:35:57</t>
      </text>
    </comment>
    <comment ref="AD1378" authorId="0">
      <text>
        <t>2023-11-28 19:35:57</t>
      </text>
    </comment>
    <comment ref="AG1378" authorId="0">
      <text>
        <t>2023-11-28 19:35:57</t>
      </text>
    </comment>
    <comment ref="AD1417" authorId="0">
      <text>
        <t>2023-11-28 19:35:57</t>
      </text>
    </comment>
    <comment ref="AG1417" authorId="0">
      <text>
        <t>2023-11-28 19:35:57</t>
      </text>
    </comment>
    <comment ref="AD1464" authorId="0">
      <text>
        <t>2023-11-28 19:35:57</t>
      </text>
    </comment>
    <comment ref="AG1464" authorId="0">
      <text>
        <t>2023-11-28 19:35:57</t>
      </text>
    </comment>
    <comment ref="AD1541" authorId="0">
      <text>
        <t>2023-11-28 19:35:57</t>
      </text>
    </comment>
    <comment ref="AG1541" authorId="0">
      <text>
        <t>2023-11-28 19:35:57</t>
      </text>
    </comment>
    <comment ref="AD1551" authorId="0">
      <text>
        <t>2023-11-28 19:35:57</t>
      </text>
    </comment>
    <comment ref="AG1551" authorId="0">
      <text>
        <t>2023-11-28 19:35:57</t>
      </text>
    </comment>
    <comment ref="AD1568" authorId="0">
      <text>
        <t>2023-11-28 19:35:57</t>
      </text>
    </comment>
    <comment ref="AG1568" authorId="0">
      <text>
        <t>2023-11-28 19:35:57</t>
      </text>
    </comment>
    <comment ref="AD1575" authorId="0">
      <text>
        <t>2023-11-28 19:35:57</t>
      </text>
    </comment>
    <comment ref="AG1575" authorId="0">
      <text>
        <t>2023-11-28 19:35:57</t>
      </text>
    </comment>
    <comment ref="AD1664" authorId="0">
      <text>
        <t>2023-11-28 19:35:57</t>
      </text>
    </comment>
    <comment ref="AG1664" authorId="0">
      <text>
        <t>2023-11-28 19:35:57</t>
      </text>
    </comment>
  </commentList>
</comments>
</file>

<file path=xl/sharedStrings.xml><?xml version="1.0" encoding="utf-8"?>
<sst xmlns="http://schemas.openxmlformats.org/spreadsheetml/2006/main" count="9359" uniqueCount="3347">
  <si>
    <t>A Item</t>
  </si>
  <si>
    <t>Strength</t>
  </si>
  <si>
    <t>Pack</t>
  </si>
  <si>
    <t>Qty</t>
  </si>
  <si>
    <t>From</t>
  </si>
  <si>
    <t>Notes</t>
  </si>
  <si>
    <t>p/m</t>
  </si>
  <si>
    <t xml:space="preserve">AAH </t>
  </si>
  <si>
    <t>BW Nicola 07704 074845; 6.30pm</t>
  </si>
  <si>
    <t>1stB&amp;S 6:30pm Rohan 02087287739, Sanju, Ajay 07957141205</t>
  </si>
  <si>
    <t>Lexon6:30 £50 Bri4 0800 614242 Elliott, Rep Ross 07753 297525, Ben</t>
  </si>
  <si>
    <t>2ndOTC 392142 0800 1692305. Lauren 07909 446502 020 3044 8449</t>
  </si>
  <si>
    <t>3rdSig DC Bridwat 7.30pm 08003584427</t>
  </si>
  <si>
    <t>Tri Caroline01782 795 198; kate 07408 808392</t>
  </si>
  <si>
    <t>DT / NHS List Price</t>
  </si>
  <si>
    <t>NWOS Disc Deadline 5:30</t>
  </si>
  <si>
    <t>NWOS Net Grn:Agency</t>
  </si>
  <si>
    <t>Nurse</t>
  </si>
  <si>
    <t>DT net</t>
  </si>
  <si>
    <t>Dispense Purchase Profit</t>
  </si>
  <si>
    <t>Agency Profit</t>
  </si>
  <si>
    <t>pt</t>
  </si>
  <si>
    <t>AAH</t>
  </si>
  <si>
    <t>AAH Result Description</t>
  </si>
  <si>
    <t>AAH Website Description</t>
  </si>
  <si>
    <t>BnsResult</t>
  </si>
  <si>
    <t>BNS Result Description</t>
  </si>
  <si>
    <t>BNS Website Description</t>
  </si>
  <si>
    <t>SigmaResults</t>
  </si>
  <si>
    <t>Sigma Result Description</t>
  </si>
  <si>
    <t>Sigma Website Description</t>
  </si>
  <si>
    <t xml:space="preserve">Trident price </t>
  </si>
  <si>
    <t>Trident Result Description</t>
  </si>
  <si>
    <t>Trident Website Description</t>
  </si>
  <si>
    <t>Accu-Chek Aviva aah min £200 7%</t>
  </si>
  <si>
    <t>ns</t>
  </si>
  <si>
    <t>Aceclofenac Tab</t>
  </si>
  <si>
    <t>100mg</t>
  </si>
  <si>
    <t>os</t>
  </si>
  <si>
    <t>Acetazolamide Tabs</t>
  </si>
  <si>
    <t>250mg</t>
  </si>
  <si>
    <t xml:space="preserve"> </t>
  </si>
  <si>
    <t xml:space="preserve">Aciclovir Cream (GSL) </t>
  </si>
  <si>
    <t>2g</t>
  </si>
  <si>
    <t>REST</t>
  </si>
  <si>
    <t xml:space="preserve">Aciclovir Cream (POM) </t>
  </si>
  <si>
    <t>10g</t>
  </si>
  <si>
    <t xml:space="preserve">                     </t>
  </si>
  <si>
    <t>Aciclovir Tabs Disp</t>
  </si>
  <si>
    <t>800mg</t>
  </si>
  <si>
    <t xml:space="preserve">Aciclovir Tabs Disp </t>
  </si>
  <si>
    <t>200mg</t>
  </si>
  <si>
    <t>0.79os</t>
  </si>
  <si>
    <t>s</t>
  </si>
  <si>
    <r>
      <t>Aciclovir Tabs Disp</t>
    </r>
    <r>
      <rPr>
        <sz val="10"/>
        <color rgb="FFFF0000"/>
        <rFont val="Arial"/>
        <family val="2"/>
      </rPr>
      <t xml:space="preserve"> Act,Acc ONLY</t>
    </r>
  </si>
  <si>
    <t>400mg</t>
  </si>
  <si>
    <t>2.36os</t>
  </si>
  <si>
    <t>o</t>
  </si>
  <si>
    <r>
      <t xml:space="preserve">Acidex </t>
    </r>
    <r>
      <rPr>
        <sz val="11"/>
        <rFont val="Arial"/>
        <family val="2"/>
      </rPr>
      <t>Advance</t>
    </r>
    <r>
      <rPr>
        <sz val="10"/>
        <rFont val="Arial"/>
        <family val="2"/>
      </rPr>
      <t xml:space="preserve"> Anis (Gaviscon Adv</t>
    </r>
  </si>
  <si>
    <t>500ml</t>
  </si>
  <si>
    <r>
      <t xml:space="preserve">Acidex </t>
    </r>
    <r>
      <rPr>
        <sz val="11"/>
        <rFont val="Arial"/>
        <family val="2"/>
      </rPr>
      <t>Advance</t>
    </r>
    <r>
      <rPr>
        <sz val="10"/>
        <rFont val="Arial"/>
        <family val="2"/>
      </rPr>
      <t xml:space="preserve"> Pepp (Gaviscon Adv</t>
    </r>
  </si>
  <si>
    <t>Restr</t>
  </si>
  <si>
    <t>Acidex Standard Anis (Gaviscon Orig)</t>
  </si>
  <si>
    <t>4.5os</t>
  </si>
  <si>
    <t>rest</t>
  </si>
  <si>
    <t>Acidex Standard Pep (Gaviscon Orig)</t>
  </si>
  <si>
    <t>0.25os</t>
  </si>
  <si>
    <t>Acitretin caps</t>
  </si>
  <si>
    <t>10mg</t>
  </si>
  <si>
    <t>0.46os</t>
  </si>
  <si>
    <t>0.48os</t>
  </si>
  <si>
    <t>25mg</t>
  </si>
  <si>
    <t xml:space="preserve">Actilite gauze dressing </t>
  </si>
  <si>
    <t>5x5</t>
  </si>
  <si>
    <t>Adapalene (A) or Differin (D) Gel</t>
  </si>
  <si>
    <t>45g</t>
  </si>
  <si>
    <t>16.43d</t>
  </si>
  <si>
    <t>14.89a45g</t>
  </si>
  <si>
    <t>11.83Dos</t>
  </si>
  <si>
    <t>D os</t>
  </si>
  <si>
    <t>Adapalene Cream</t>
  </si>
  <si>
    <t>10.27D 60</t>
  </si>
  <si>
    <t>13.73D60</t>
  </si>
  <si>
    <t>11.01/60g</t>
  </si>
  <si>
    <t>10.46D 60</t>
  </si>
  <si>
    <t>Adoport Cap</t>
  </si>
  <si>
    <t>2mg</t>
  </si>
  <si>
    <t>c</t>
  </si>
  <si>
    <t>Aldara cream sachets</t>
  </si>
  <si>
    <t>Alendronic Once Weekly Tabs</t>
  </si>
  <si>
    <t>70mg</t>
  </si>
  <si>
    <t xml:space="preserve">Alfacalcidol Caps </t>
  </si>
  <si>
    <t>0.25mcg</t>
  </si>
  <si>
    <t>1.11os</t>
  </si>
  <si>
    <t>1.1os</t>
  </si>
  <si>
    <t>1.18os</t>
  </si>
  <si>
    <t>0.5mcg</t>
  </si>
  <si>
    <t>1mcg</t>
  </si>
  <si>
    <t xml:space="preserve">Alfuzosin Tabs </t>
  </si>
  <si>
    <t>2.5mg</t>
  </si>
  <si>
    <t xml:space="preserve">Alfuzosin XL Tabs </t>
  </si>
  <si>
    <t>7.88os</t>
  </si>
  <si>
    <t>7.51mx2</t>
  </si>
  <si>
    <t>b</t>
  </si>
  <si>
    <t>Algivon Honey Alginate Dres CR3659</t>
  </si>
  <si>
    <t>10x10cm</t>
  </si>
  <si>
    <t>19.78os</t>
  </si>
  <si>
    <t>Algivon Honey Alginate Dres CR3831</t>
  </si>
  <si>
    <t>5x5cm</t>
  </si>
  <si>
    <t>Alimemazine Syrup</t>
  </si>
  <si>
    <t>7.5mg/5ml</t>
  </si>
  <si>
    <t>100ml</t>
  </si>
  <si>
    <r>
      <t xml:space="preserve">Allevyn </t>
    </r>
    <r>
      <rPr>
        <sz val="11"/>
        <rFont val="Arial Rounded MT Bold"/>
        <family val="2"/>
      </rPr>
      <t>ADHESIVE</t>
    </r>
    <r>
      <rPr>
        <sz val="10"/>
        <rFont val="Arial"/>
        <family val="2"/>
      </rPr>
      <t xml:space="preserve"> Dressing</t>
    </r>
  </si>
  <si>
    <t>7.5x7.5</t>
  </si>
  <si>
    <t>12.38os</t>
  </si>
  <si>
    <t>P6330302</t>
  </si>
  <si>
    <t>12.5x12.5</t>
  </si>
  <si>
    <t>P7029721</t>
  </si>
  <si>
    <t>Allevyn Ag Adh Dressing</t>
  </si>
  <si>
    <t>Allevyn Ag Gentle Border</t>
  </si>
  <si>
    <t>Allevyn Ag Gentle Border P3467685</t>
  </si>
  <si>
    <t>12.5cm2</t>
  </si>
  <si>
    <t>Allevyn Gentle Border</t>
  </si>
  <si>
    <t>9.42os</t>
  </si>
  <si>
    <t>skinner</t>
  </si>
  <si>
    <t>Allevyn gentle border</t>
  </si>
  <si>
    <t>17.5x17.5</t>
  </si>
  <si>
    <t>37.27os</t>
  </si>
  <si>
    <t xml:space="preserve">Allevyn Gentle Border </t>
  </si>
  <si>
    <t>smi</t>
  </si>
  <si>
    <t>Allevyn Gentle Border PIP 3342060</t>
  </si>
  <si>
    <t>10x10</t>
  </si>
  <si>
    <t>mason</t>
  </si>
  <si>
    <t>Allevyn Non-Adh Dressing</t>
  </si>
  <si>
    <t>10X10cm</t>
  </si>
  <si>
    <t>24os</t>
  </si>
  <si>
    <t xml:space="preserve">Allopurinol Tabs </t>
  </si>
  <si>
    <t>0.24os</t>
  </si>
  <si>
    <r>
      <rPr>
        <sz val="11"/>
        <color indexed="17"/>
        <rFont val="Calibri"/>
        <family val="2"/>
      </rPr>
      <t>0.24</t>
    </r>
  </si>
  <si>
    <t>Allopurinol 100mg Tablets 28:</t>
  </si>
  <si>
    <r>
      <rPr>
        <sz val="11"/>
        <color indexed="17"/>
        <rFont val="Calibri"/>
        <family val="2"/>
      </rPr>
      <t>0.25</t>
    </r>
  </si>
  <si>
    <t>Allopurinol 100mg Tablets:28</t>
  </si>
  <si>
    <t>300mg</t>
  </si>
  <si>
    <t>FM</t>
  </si>
  <si>
    <t>Almotriptan tabs</t>
  </si>
  <si>
    <t>12.5mg</t>
  </si>
  <si>
    <r>
      <rPr>
        <sz val="11"/>
        <color indexed="17"/>
        <rFont val="Calibri"/>
        <family val="2"/>
      </rPr>
      <t>12.00</t>
    </r>
  </si>
  <si>
    <t>Almotriptan 12.5mg Tablets 6:</t>
  </si>
  <si>
    <r>
      <rPr>
        <sz val="11"/>
        <color indexed="10"/>
        <rFont val="Calibri"/>
        <family val="2"/>
      </rPr>
      <t>6.37</t>
    </r>
  </si>
  <si>
    <t>Almotriptan 12.5mg Tablets #:3</t>
  </si>
  <si>
    <r>
      <rPr>
        <sz val="11"/>
        <color indexed="10"/>
        <rFont val="Calibri"/>
        <family val="2"/>
      </rPr>
      <t>8.91</t>
    </r>
  </si>
  <si>
    <t>Almotriptan 12.5mg Tablets:6</t>
  </si>
  <si>
    <t>Alphosyl shampoo</t>
  </si>
  <si>
    <t>250ml</t>
  </si>
  <si>
    <t>Alzest Rivastigmine 4.6 patch</t>
  </si>
  <si>
    <t>4.6mg</t>
  </si>
  <si>
    <t>a35.1</t>
  </si>
  <si>
    <t>Amantadine Caps</t>
  </si>
  <si>
    <t xml:space="preserve">Amiloride Tabs </t>
  </si>
  <si>
    <t>5mg</t>
  </si>
  <si>
    <t xml:space="preserve">Amiodarone Tabs </t>
  </si>
  <si>
    <t>1.09os</t>
  </si>
  <si>
    <t>1.5os</t>
  </si>
  <si>
    <t>Amisulpiride tab</t>
  </si>
  <si>
    <t>50mg</t>
  </si>
  <si>
    <t xml:space="preserve">Amisulpiride tab </t>
  </si>
  <si>
    <t xml:space="preserve">Amitriptyline Tabs </t>
  </si>
  <si>
    <t>0.18O</t>
  </si>
  <si>
    <r>
      <rPr>
        <sz val="11"/>
        <color indexed="17"/>
        <rFont val="Calibri"/>
        <family val="2"/>
      </rPr>
      <t>0.20</t>
    </r>
  </si>
  <si>
    <t>Amitriptyline 10mg Tablets 28:</t>
  </si>
  <si>
    <t>Amitriptyline 10mg Tablets:28</t>
  </si>
  <si>
    <t>Amlodipine Tabs</t>
  </si>
  <si>
    <t xml:space="preserve"> harper ke</t>
  </si>
  <si>
    <r>
      <rPr>
        <sz val="11"/>
        <color indexed="17"/>
        <rFont val="Calibri"/>
        <family val="2"/>
      </rPr>
      <t>0.21</t>
    </r>
  </si>
  <si>
    <t>Amlodipine 10mg Tablets 28:</t>
  </si>
  <si>
    <t>Amlodip 10mg Besilat Tabs Besilate:28</t>
  </si>
  <si>
    <t xml:space="preserve">Amlodipine Tabs </t>
  </si>
  <si>
    <r>
      <rPr>
        <sz val="11"/>
        <color indexed="17"/>
        <rFont val="Calibri"/>
        <family val="2"/>
      </rPr>
      <t>0.18</t>
    </r>
  </si>
  <si>
    <t>Amlodipine 5mg Tablets 28:</t>
  </si>
  <si>
    <t>Amlodipine 5mg Besi Tabs Besilate:28</t>
  </si>
  <si>
    <t>Amorolfine Nail Lacq</t>
  </si>
  <si>
    <t>5ml</t>
  </si>
  <si>
    <t>POM</t>
  </si>
  <si>
    <t>Amorolfine Nail Lacq Rx=6ml j gluck</t>
  </si>
  <si>
    <t>3ml</t>
  </si>
  <si>
    <t>OTC</t>
  </si>
  <si>
    <t xml:space="preserve">Amoxicillin Caps </t>
  </si>
  <si>
    <t>500mg</t>
  </si>
  <si>
    <r>
      <rPr>
        <sz val="11"/>
        <color indexed="17"/>
        <rFont val="Calibri"/>
        <family val="2"/>
      </rPr>
      <t>0.92</t>
    </r>
  </si>
  <si>
    <t>Amoxicillin 500mg Capsules 21:</t>
  </si>
  <si>
    <r>
      <rPr>
        <sz val="11"/>
        <color indexed="17"/>
        <rFont val="Calibri"/>
        <family val="2"/>
      </rPr>
      <t>0.79</t>
    </r>
  </si>
  <si>
    <t>Amoxicillin 500mg Caps:21</t>
  </si>
  <si>
    <t>Amoxicillin S/F Sac LongDate only</t>
  </si>
  <si>
    <t>3g</t>
  </si>
  <si>
    <t xml:space="preserve">Amoxicillin Susp </t>
  </si>
  <si>
    <t>125mg</t>
  </si>
  <si>
    <t>0.93os</t>
  </si>
  <si>
    <t>1.7os</t>
  </si>
  <si>
    <t>Amoxicillin Susp S/F</t>
  </si>
  <si>
    <t>1.41os</t>
  </si>
  <si>
    <t>Anastrazole Tabs</t>
  </si>
  <si>
    <t>1mg</t>
  </si>
  <si>
    <t>0.97os</t>
  </si>
  <si>
    <t>Apixaban Tabs</t>
  </si>
  <si>
    <r>
      <rPr>
        <sz val="11"/>
        <color indexed="17"/>
        <rFont val="Calibri"/>
        <family val="2"/>
      </rPr>
      <t>2.45</t>
    </r>
  </si>
  <si>
    <t>APIXABAN FC TAB 2.5MG 60:</t>
  </si>
  <si>
    <r>
      <rPr>
        <sz val="11"/>
        <color indexed="10"/>
        <rFont val="Calibri"/>
        <family val="2"/>
      </rPr>
      <t>2.41</t>
    </r>
  </si>
  <si>
    <t>Apixaban Tablets F/C 2.5mg:60</t>
  </si>
  <si>
    <r>
      <rPr>
        <sz val="11"/>
        <color indexed="10"/>
        <rFont val="Calibri"/>
        <family val="2"/>
      </rPr>
      <t>23.50</t>
    </r>
  </si>
  <si>
    <t>APIXABAN FC TAB 5MG 28:</t>
  </si>
  <si>
    <t>APIXABAN 5 MG FC TABLETS X56</t>
  </si>
  <si>
    <r>
      <rPr>
        <sz val="11"/>
        <color indexed="17"/>
        <rFont val="Calibri"/>
        <family val="2"/>
      </rPr>
      <t>2.28</t>
    </r>
  </si>
  <si>
    <t>Apixaban Tablets F/C 5mg:56</t>
  </si>
  <si>
    <r>
      <t xml:space="preserve">Aproderm Cream </t>
    </r>
    <r>
      <rPr>
        <sz val="10"/>
        <color rgb="FFFF0000"/>
        <rFont val="Arial"/>
        <family val="2"/>
      </rPr>
      <t>Allian only, Not Agy</t>
    </r>
  </si>
  <si>
    <t>100g</t>
  </si>
  <si>
    <t>Aquacel Ag Dressing (S7505)</t>
  </si>
  <si>
    <t>t</t>
  </si>
  <si>
    <t>Aquacel Ag Dressing (S7506)</t>
  </si>
  <si>
    <t>Aquacel Ag Extra Dressing</t>
  </si>
  <si>
    <t>15x15cm</t>
  </si>
  <si>
    <t>37.76os</t>
  </si>
  <si>
    <t>44.21os</t>
  </si>
  <si>
    <t>48.15os</t>
  </si>
  <si>
    <t>Aquacel Ag Foam Adhesive</t>
  </si>
  <si>
    <t>8x8cm</t>
  </si>
  <si>
    <t>12.5x12.5cm</t>
  </si>
  <si>
    <t>63.75os</t>
  </si>
  <si>
    <t>Aquacel Ag Foam Non-Adhesive</t>
  </si>
  <si>
    <t>55.6os</t>
  </si>
  <si>
    <t>58.1os</t>
  </si>
  <si>
    <t>Aquacel Ag Ribbon 420128</t>
  </si>
  <si>
    <t>1x45cm</t>
  </si>
  <si>
    <t>Aquacel Ag Ribbon S7509AG</t>
  </si>
  <si>
    <t>2x45cm</t>
  </si>
  <si>
    <t>brewer</t>
  </si>
  <si>
    <t>Aquacel Ag+Extra</t>
  </si>
  <si>
    <t>4x20cm</t>
  </si>
  <si>
    <t>30.64os</t>
  </si>
  <si>
    <t>Aquacel Ag+Extra PIP 3860350</t>
  </si>
  <si>
    <t>4x10cm</t>
  </si>
  <si>
    <t>Aquacel Ag+Extra PIP 3862703</t>
  </si>
  <si>
    <t>Aquacel Ag+Extra PIP 3862711</t>
  </si>
  <si>
    <t xml:space="preserve">Aquacel Ag+Ribbon PIP </t>
  </si>
  <si>
    <t>Aquacel Ag+Ribbon PIP 3862729</t>
  </si>
  <si>
    <t>14.42os</t>
  </si>
  <si>
    <t>Aquacel Dressing (S7500)</t>
  </si>
  <si>
    <t>Aquacel Dressing (S7501)</t>
  </si>
  <si>
    <t>Aquacel Extra Dressing</t>
  </si>
  <si>
    <t>24.00os</t>
  </si>
  <si>
    <t>23.22os</t>
  </si>
  <si>
    <t>MAYNARD</t>
  </si>
  <si>
    <t>4x20</t>
  </si>
  <si>
    <t>9.52os</t>
  </si>
  <si>
    <t>23.09os</t>
  </si>
  <si>
    <t>22.32os</t>
  </si>
  <si>
    <t>23.00os</t>
  </si>
  <si>
    <t>Aquacel Foam Adhesive</t>
  </si>
  <si>
    <t>13.41os</t>
  </si>
  <si>
    <t>24x21.5</t>
  </si>
  <si>
    <t>25.79os</t>
  </si>
  <si>
    <t>Aquacel Foam Adhesive 420680</t>
  </si>
  <si>
    <t>Aquacel Foam Adhesive P3950581</t>
  </si>
  <si>
    <t>10x20cm</t>
  </si>
  <si>
    <t xml:space="preserve">Aquacel Foam Non Adh </t>
  </si>
  <si>
    <t>15x20</t>
  </si>
  <si>
    <t>29.99os</t>
  </si>
  <si>
    <t>28os</t>
  </si>
  <si>
    <t>Aquacel Ribbon 420127 P3615978</t>
  </si>
  <si>
    <t>Aquacel Ribbon S7503 P8420093</t>
  </si>
  <si>
    <t>13.05os</t>
  </si>
  <si>
    <t>Aqueous Calamine Cream Tube</t>
  </si>
  <si>
    <t>1.16os</t>
  </si>
  <si>
    <t>0.91os</t>
  </si>
  <si>
    <t>Aqueous Cream</t>
  </si>
  <si>
    <t>500g</t>
  </si>
  <si>
    <t>Aripiprazole Tablets</t>
  </si>
  <si>
    <t>30mg</t>
  </si>
  <si>
    <t>Fishlock</t>
  </si>
  <si>
    <t>x</t>
  </si>
  <si>
    <t>2.44os</t>
  </si>
  <si>
    <t>15mg</t>
  </si>
  <si>
    <t>Ascorbic Acid Tabs</t>
  </si>
  <si>
    <t>0.28os</t>
  </si>
  <si>
    <t>0.37os</t>
  </si>
  <si>
    <t>3os</t>
  </si>
  <si>
    <t xml:space="preserve">Aspirin Disp Tabs </t>
  </si>
  <si>
    <t>75mg</t>
  </si>
  <si>
    <t>0.26os</t>
  </si>
  <si>
    <t>Aspirin Tabs</t>
  </si>
  <si>
    <t xml:space="preserve">Aspirin Tabs EC </t>
  </si>
  <si>
    <t>0.32os</t>
  </si>
  <si>
    <t>Atenolol Tabs</t>
  </si>
  <si>
    <t>0.42os</t>
  </si>
  <si>
    <r>
      <rPr>
        <sz val="11"/>
        <color indexed="17"/>
        <rFont val="Calibri"/>
        <family val="2"/>
      </rPr>
      <t>0.31</t>
    </r>
  </si>
  <si>
    <t>Atenolol 25mg Tablets 28:</t>
  </si>
  <si>
    <r>
      <rPr>
        <sz val="11"/>
        <color indexed="17"/>
        <rFont val="Calibri"/>
        <family val="2"/>
      </rPr>
      <t>0.32</t>
    </r>
  </si>
  <si>
    <t>Atenolol 25mg Tablets:28</t>
  </si>
  <si>
    <t xml:space="preserve">Atenolol Tabs </t>
  </si>
  <si>
    <t>0.323os</t>
  </si>
  <si>
    <t>0.45os</t>
  </si>
  <si>
    <t>Atenolol 50mg Tablets 28:</t>
  </si>
  <si>
    <t>Atenolol 50mg Tablets:28</t>
  </si>
  <si>
    <t>a1.2</t>
  </si>
  <si>
    <t>Atomoxetine Capsules</t>
  </si>
  <si>
    <t>18mg</t>
  </si>
  <si>
    <t>14.1os</t>
  </si>
  <si>
    <t>2.39os</t>
  </si>
  <si>
    <t>0.35sept</t>
  </si>
  <si>
    <t>a5.51</t>
  </si>
  <si>
    <t>40mg</t>
  </si>
  <si>
    <t>0.81os</t>
  </si>
  <si>
    <t>60mg</t>
  </si>
  <si>
    <t>80mg</t>
  </si>
  <si>
    <t>0.79oct</t>
  </si>
  <si>
    <t>Atomoxetine Oral Solution</t>
  </si>
  <si>
    <t>4mg/ml</t>
  </si>
  <si>
    <t>28.32os</t>
  </si>
  <si>
    <t>Atorvastatin Tabs</t>
  </si>
  <si>
    <r>
      <rPr>
        <sz val="11"/>
        <color indexed="17"/>
        <rFont val="Calibri"/>
        <family val="2"/>
      </rPr>
      <t>1.14</t>
    </r>
  </si>
  <si>
    <t>Atorvastatin 10mg Tablets 28:</t>
  </si>
  <si>
    <r>
      <rPr>
        <sz val="11"/>
        <color indexed="17"/>
        <rFont val="Calibri"/>
        <family val="2"/>
      </rPr>
      <t>1.05</t>
    </r>
  </si>
  <si>
    <t>Atorvastatin 10mg Tabs:28</t>
  </si>
  <si>
    <t>20mg</t>
  </si>
  <si>
    <r>
      <rPr>
        <sz val="11"/>
        <color indexed="17"/>
        <rFont val="Calibri"/>
        <family val="2"/>
      </rPr>
      <t>1.04</t>
    </r>
  </si>
  <si>
    <t>Atorvastatin 20mg Tablets 28:</t>
  </si>
  <si>
    <r>
      <rPr>
        <sz val="11"/>
        <color indexed="17"/>
        <rFont val="Calibri"/>
        <family val="2"/>
      </rPr>
      <t>0.99</t>
    </r>
  </si>
  <si>
    <t>Atorvastatin 20mg Tablets #:28</t>
  </si>
  <si>
    <t>Atorvastatin Tab</t>
  </si>
  <si>
    <r>
      <rPr>
        <sz val="11"/>
        <color indexed="17"/>
        <rFont val="Calibri"/>
        <family val="2"/>
      </rPr>
      <t>1.98</t>
    </r>
  </si>
  <si>
    <t>Atorvastatin 40mg Tablets 28:</t>
  </si>
  <si>
    <r>
      <rPr>
        <sz val="11"/>
        <color indexed="10"/>
        <rFont val="Calibri"/>
        <family val="2"/>
      </rPr>
      <t>1.54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indexed="17"/>
        <rFont val="Calibri"/>
        <family val="2"/>
      </rPr>
      <t>1.72</t>
    </r>
  </si>
  <si>
    <t>Lipitor Tabs 40mg U.K-# Atorvastatin:pk/28</t>
  </si>
  <si>
    <t>Atovaquone/Proguanil (Malarone)</t>
  </si>
  <si>
    <t>250/100</t>
  </si>
  <si>
    <t>Atrauman AG Dressing</t>
  </si>
  <si>
    <t>11.87,12.25</t>
  </si>
  <si>
    <t>Atrauman Dressing</t>
  </si>
  <si>
    <t>7.5x10cm</t>
  </si>
  <si>
    <t>15.83os</t>
  </si>
  <si>
    <t>20x30cm</t>
  </si>
  <si>
    <t>21.3os</t>
  </si>
  <si>
    <r>
      <t xml:space="preserve">Atrauman Dressing </t>
    </r>
    <r>
      <rPr>
        <sz val="8"/>
        <color rgb="FFFF0000"/>
        <rFont val="Arial"/>
        <family val="2"/>
      </rPr>
      <t>NWOS = singles</t>
    </r>
  </si>
  <si>
    <t>a25.1</t>
  </si>
  <si>
    <t>Atrauman Tulle Dressing</t>
  </si>
  <si>
    <t>Avamys Nasal Spray</t>
  </si>
  <si>
    <t>27.5mcg</t>
  </si>
  <si>
    <t>120d</t>
  </si>
  <si>
    <t>6.43os</t>
  </si>
  <si>
    <r>
      <rPr>
        <sz val="11"/>
        <color indexed="53"/>
        <rFont val="Calibri"/>
        <family val="2"/>
      </rPr>
      <t>ns</t>
    </r>
  </si>
  <si>
    <r>
      <rPr>
        <sz val="11"/>
        <color indexed="10"/>
        <rFont val="Calibri"/>
        <family val="2"/>
      </rPr>
      <t>6.44</t>
    </r>
  </si>
  <si>
    <t>Avamys Nasal Spray 27.5mcg P.I Fluticasone Furoate:120ds</t>
  </si>
  <si>
    <t>Aveeno Bath Oil</t>
  </si>
  <si>
    <t>4.1os</t>
  </si>
  <si>
    <t>3.31os</t>
  </si>
  <si>
    <t>Aveeno Body Wash</t>
  </si>
  <si>
    <t>6.93os</t>
  </si>
  <si>
    <t>Aveeno Cream</t>
  </si>
  <si>
    <t>300g</t>
  </si>
  <si>
    <t>6.12os</t>
  </si>
  <si>
    <t>Aveeno Lotion</t>
  </si>
  <si>
    <t>6.66os</t>
  </si>
  <si>
    <r>
      <rPr>
        <sz val="11"/>
        <color indexed="10"/>
        <rFont val="Calibri"/>
        <family val="2"/>
      </rPr>
      <t>3.95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indexed="17"/>
        <rFont val="Calibri"/>
        <family val="2"/>
      </rPr>
      <t>6.21</t>
    </r>
  </si>
  <si>
    <t>Aveeno Baby Daily Body Wash 500ml:</t>
  </si>
  <si>
    <t>Aveeno Lotion 500ml</t>
  </si>
  <si>
    <r>
      <rPr>
        <sz val="11"/>
        <color indexed="10"/>
        <rFont val="Calibri"/>
        <family val="2"/>
      </rPr>
      <t>4.11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indexed="17"/>
        <rFont val="Calibri"/>
        <family val="2"/>
      </rPr>
      <t>5.21</t>
    </r>
  </si>
  <si>
    <t>Aveeno Body Wash ##:500ml</t>
  </si>
  <si>
    <t>Azarga Eye Drops</t>
  </si>
  <si>
    <t>10+5mg</t>
  </si>
  <si>
    <t xml:space="preserve">Azathioprine Tabs </t>
  </si>
  <si>
    <t>1.21 100</t>
  </si>
  <si>
    <r>
      <rPr>
        <sz val="11"/>
        <color indexed="17"/>
        <rFont val="Calibri"/>
        <family val="2"/>
      </rPr>
      <t>1.35</t>
    </r>
  </si>
  <si>
    <t>Azathioprine 50mg Tablets 100:</t>
  </si>
  <si>
    <r>
      <rPr>
        <sz val="11"/>
        <color indexed="17"/>
        <rFont val="Calibri"/>
        <family val="2"/>
      </rPr>
      <t>1.89</t>
    </r>
  </si>
  <si>
    <t>Azathioprine 50mg Tabs:100</t>
  </si>
  <si>
    <t>Azelastine</t>
  </si>
  <si>
    <t>8ml</t>
  </si>
  <si>
    <t xml:space="preserve">Azithromycin CaPs </t>
  </si>
  <si>
    <t>Azithromycin Solution</t>
  </si>
  <si>
    <t>200mg/5ml</t>
  </si>
  <si>
    <t>15ml</t>
  </si>
  <si>
    <t>30ml</t>
  </si>
  <si>
    <t>Azithromycin Tabs</t>
  </si>
  <si>
    <t>Azopt Eye Drops</t>
  </si>
  <si>
    <t>6os</t>
  </si>
  <si>
    <t>Baclofen solution</t>
  </si>
  <si>
    <t>5mg/5ml</t>
  </si>
  <si>
    <t>300ml</t>
  </si>
  <si>
    <t xml:space="preserve">Baclofen Tabs </t>
  </si>
  <si>
    <t>1.37os</t>
  </si>
  <si>
    <t>Bactigras dressings</t>
  </si>
  <si>
    <t>10*10CM</t>
  </si>
  <si>
    <t>a6.20</t>
  </si>
  <si>
    <t>Bactroban Nasal Oint</t>
  </si>
  <si>
    <t>Balneum Plus Cream</t>
  </si>
  <si>
    <t>14.5os</t>
  </si>
  <si>
    <t>Bard Flip-Flo catheter valve BFF5</t>
  </si>
  <si>
    <t>B-D Pen Needles</t>
  </si>
  <si>
    <t>31g/5mm</t>
  </si>
  <si>
    <t>31g/8mm</t>
  </si>
  <si>
    <t xml:space="preserve">  </t>
  </si>
  <si>
    <t>B-D Pen Needles Sep23 6in stock</t>
  </si>
  <si>
    <t>32g/4mm</t>
  </si>
  <si>
    <t>Bd U100 Syr.0.5ml 29g 324824 MF+</t>
  </si>
  <si>
    <t>0.5ml</t>
  </si>
  <si>
    <r>
      <t>Beclomethasone Aq Sp</t>
    </r>
    <r>
      <rPr>
        <sz val="10"/>
        <color rgb="FFFF0000"/>
        <rFont val="Arial"/>
        <family val="2"/>
      </rPr>
      <t xml:space="preserve"> P</t>
    </r>
    <r>
      <rPr>
        <sz val="10"/>
        <rFont val="Arial"/>
        <family val="2"/>
      </rPr>
      <t xml:space="preserve"> ONLY</t>
    </r>
  </si>
  <si>
    <t>200d</t>
  </si>
  <si>
    <t>1.88os</t>
  </si>
  <si>
    <t>1.72os</t>
  </si>
  <si>
    <t>Beclomethasone Aqu Spr POM</t>
  </si>
  <si>
    <t>2.2pom</t>
  </si>
  <si>
    <t>Beconase Aq Nasal Spray POM</t>
  </si>
  <si>
    <t>2.57os</t>
  </si>
  <si>
    <t>2.54os</t>
  </si>
  <si>
    <t>Beconase Hayfever P</t>
  </si>
  <si>
    <t>180d</t>
  </si>
  <si>
    <t>counter</t>
  </si>
  <si>
    <t>6.30L</t>
  </si>
  <si>
    <t>100d</t>
  </si>
  <si>
    <t>6.34os</t>
  </si>
  <si>
    <t xml:space="preserve">Bendroflumethiazide Tabs </t>
  </si>
  <si>
    <t>0.12 .15</t>
  </si>
  <si>
    <t>0.14os</t>
  </si>
  <si>
    <t>Benylin Drowsy Orig Chesty</t>
  </si>
  <si>
    <t>ent4.99</t>
  </si>
  <si>
    <t>Benzoylperox Clindamycin gel</t>
  </si>
  <si>
    <t>3%/1%</t>
  </si>
  <si>
    <t>30g</t>
  </si>
  <si>
    <t>60g</t>
  </si>
  <si>
    <t>5%/1%</t>
  </si>
  <si>
    <t>Rest</t>
  </si>
  <si>
    <t>Benzydamine oral rinse</t>
  </si>
  <si>
    <t>Benzydamine Throat spray</t>
  </si>
  <si>
    <t>3.45os</t>
  </si>
  <si>
    <t>Berocca Effervescent Tabs</t>
  </si>
  <si>
    <t>Betacap Scalp app</t>
  </si>
  <si>
    <t>3.66os</t>
  </si>
  <si>
    <t>3.9os</t>
  </si>
  <si>
    <t>Betahistine Tabs</t>
  </si>
  <si>
    <t>16mg</t>
  </si>
  <si>
    <t>8.17os</t>
  </si>
  <si>
    <t xml:space="preserve">Betahistine Tabs </t>
  </si>
  <si>
    <t>8mg</t>
  </si>
  <si>
    <r>
      <rPr>
        <sz val="11"/>
        <color indexed="10"/>
        <rFont val="Calibri"/>
        <family val="2"/>
      </rPr>
      <t>3.39</t>
    </r>
  </si>
  <si>
    <t>Betahistine 8mg Tablets 84:</t>
  </si>
  <si>
    <r>
      <rPr>
        <sz val="11"/>
        <color indexed="10"/>
        <rFont val="Calibri"/>
        <family val="2"/>
      </rPr>
      <t>3.68</t>
    </r>
  </si>
  <si>
    <t>Betahistine 8mg Tablets #:84</t>
  </si>
  <si>
    <t>Betametasone tab soluble</t>
  </si>
  <si>
    <t>0.5mg</t>
  </si>
  <si>
    <t>Betamethasone Cream</t>
  </si>
  <si>
    <t>30gm</t>
  </si>
  <si>
    <r>
      <rPr>
        <sz val="11"/>
        <color indexed="10"/>
        <rFont val="Calibri"/>
        <family val="2"/>
      </rPr>
      <t>1.70</t>
    </r>
  </si>
  <si>
    <t>Betamethasone Valerate 0.1% Cream 30g:</t>
  </si>
  <si>
    <r>
      <rPr>
        <sz val="11"/>
        <color indexed="10"/>
        <rFont val="Calibri"/>
        <family val="2"/>
      </rPr>
      <t>5.39</t>
    </r>
  </si>
  <si>
    <t>Betameth Val Cream 0.1% Max5:30g</t>
  </si>
  <si>
    <t>100gm</t>
  </si>
  <si>
    <t>4.05os</t>
  </si>
  <si>
    <t>3.19os</t>
  </si>
  <si>
    <t>3.8os</t>
  </si>
  <si>
    <t>3.08os</t>
  </si>
  <si>
    <t>3.05os</t>
  </si>
  <si>
    <t xml:space="preserve">Betamethasone Oint </t>
  </si>
  <si>
    <t>1.6os</t>
  </si>
  <si>
    <r>
      <rPr>
        <sz val="11"/>
        <color indexed="10"/>
        <rFont val="Calibri"/>
        <family val="2"/>
      </rPr>
      <t>4.50</t>
    </r>
  </si>
  <si>
    <t>Betamethasone Valerate 0.1% Ointment 100g:</t>
  </si>
  <si>
    <r>
      <rPr>
        <sz val="11"/>
        <color indexed="10"/>
        <rFont val="Calibri"/>
        <family val="2"/>
      </rPr>
      <t>5.27</t>
    </r>
  </si>
  <si>
    <t>Betamethason Val Oint 0.1%:100g</t>
  </si>
  <si>
    <t>Betmiga MR Tabs Allianc 26.88 Jan23</t>
  </si>
  <si>
    <t>Alliance 26.88net</t>
  </si>
  <si>
    <t>28.03pi</t>
  </si>
  <si>
    <t>28.99pi</t>
  </si>
  <si>
    <t xml:space="preserve">Bezafibrate MR Tabs </t>
  </si>
  <si>
    <t>28/30</t>
  </si>
  <si>
    <t>4.86os</t>
  </si>
  <si>
    <t>Biatain non adh dressing</t>
  </si>
  <si>
    <t>10cmx10</t>
  </si>
  <si>
    <t>24.16os</t>
  </si>
  <si>
    <t>24.4os</t>
  </si>
  <si>
    <t>Biatain Silicone dressing</t>
  </si>
  <si>
    <t>12.5/12.5cm</t>
  </si>
  <si>
    <t>27.99os</t>
  </si>
  <si>
    <t>25.04os</t>
  </si>
  <si>
    <t>Biatain Silicone  dressing</t>
  </si>
  <si>
    <t xml:space="preserve">Bicalutamide Tabs </t>
  </si>
  <si>
    <t>150mg</t>
  </si>
  <si>
    <t>3.2os</t>
  </si>
  <si>
    <t>Bimatoprost Eye Drops</t>
  </si>
  <si>
    <t>Bimatoprost/Timolol ED</t>
  </si>
  <si>
    <t>0.3/5mg</t>
  </si>
  <si>
    <t>Binosto Eff Tab (Alendronic)</t>
  </si>
  <si>
    <t>Biotene mouthwash</t>
  </si>
  <si>
    <t>Bisacodyl Tabs</t>
  </si>
  <si>
    <t>4.69 100</t>
  </si>
  <si>
    <t>3.69 60</t>
  </si>
  <si>
    <t xml:space="preserve">Bisoprolol Tabs </t>
  </si>
  <si>
    <t>1.25mg</t>
  </si>
  <si>
    <t>Bisoprolol 1.25mg Tablets 28:</t>
  </si>
  <si>
    <r>
      <rPr>
        <sz val="11"/>
        <color indexed="17"/>
        <rFont val="Calibri"/>
        <family val="2"/>
      </rPr>
      <t>0.26</t>
    </r>
  </si>
  <si>
    <t>Bisoprolol 1.25mg Tablets:28</t>
  </si>
  <si>
    <t>3.75mg</t>
  </si>
  <si>
    <r>
      <rPr>
        <sz val="11"/>
        <color indexed="17"/>
        <rFont val="Calibri"/>
        <family val="2"/>
      </rPr>
      <t>0.39</t>
    </r>
  </si>
  <si>
    <t>Bisoprolol 3.75mg Tablets 28:</t>
  </si>
  <si>
    <r>
      <rPr>
        <sz val="11"/>
        <color indexed="17"/>
        <rFont val="Calibri"/>
        <family val="2"/>
      </rPr>
      <t>0.34</t>
    </r>
  </si>
  <si>
    <t>Bisoprolol 3.75mg Tablets:28</t>
  </si>
  <si>
    <r>
      <rPr>
        <sz val="11"/>
        <color indexed="10"/>
        <rFont val="Calibri"/>
        <family val="2"/>
      </rPr>
      <t>0.22</t>
    </r>
  </si>
  <si>
    <t>Bisoprolol 5mg Tablets 28:</t>
  </si>
  <si>
    <t>Bisoprolol 5mg Tablets:28</t>
  </si>
  <si>
    <t>7.5mg</t>
  </si>
  <si>
    <r>
      <rPr>
        <sz val="11"/>
        <color indexed="17"/>
        <rFont val="Calibri"/>
        <family val="2"/>
      </rPr>
      <t>0.38</t>
    </r>
  </si>
  <si>
    <t>Bisoprolol 7.5mg Tablets 28:</t>
  </si>
  <si>
    <r>
      <rPr>
        <sz val="11"/>
        <color indexed="17"/>
        <rFont val="Calibri"/>
        <family val="2"/>
      </rPr>
      <t>0.42</t>
    </r>
  </si>
  <si>
    <t>Bisoprolol 7.5mg Tablets:28</t>
  </si>
  <si>
    <t>Bisoprolol 10mg Tablets 28:</t>
  </si>
  <si>
    <t>Bisoprolol 10mg Tablets:28</t>
  </si>
  <si>
    <t>Blephaclean Wipes</t>
  </si>
  <si>
    <t>Brilique Tab</t>
  </si>
  <si>
    <t>52.93 56/60</t>
  </si>
  <si>
    <t>90mg</t>
  </si>
  <si>
    <t>52.55os 55(60)</t>
  </si>
  <si>
    <t>52.96os</t>
  </si>
  <si>
    <t xml:space="preserve">Brimonidine Eye Drops </t>
  </si>
  <si>
    <t>Brimonidine+Timolol Combigan ED</t>
  </si>
  <si>
    <t>3g1b</t>
  </si>
  <si>
    <t>9.20Cos</t>
  </si>
  <si>
    <t>Brintelix tab Vortioxetine</t>
  </si>
  <si>
    <t>11.23os</t>
  </si>
  <si>
    <t>Brinzolamide Eye Drops</t>
  </si>
  <si>
    <t>10mg/1ml</t>
  </si>
  <si>
    <t>Brinzolamide+Timolol Gen Azarga</t>
  </si>
  <si>
    <t>8.42os</t>
  </si>
  <si>
    <t>9.24os</t>
  </si>
  <si>
    <t>10.08aza</t>
  </si>
  <si>
    <t>10.01os</t>
  </si>
  <si>
    <t>Briviact tabs (Brivaracetam)</t>
  </si>
  <si>
    <t>lovell</t>
  </si>
  <si>
    <t>a127.06</t>
  </si>
  <si>
    <t>Bromocriptine Tabs needBy19/1</t>
  </si>
  <si>
    <t>28.7os</t>
  </si>
  <si>
    <r>
      <t xml:space="preserve">Buccolam </t>
    </r>
    <r>
      <rPr>
        <sz val="10"/>
        <color rgb="FFFF0000"/>
        <rFont val="Arial"/>
        <family val="2"/>
      </rPr>
      <t>10mg/2ml</t>
    </r>
    <r>
      <rPr>
        <sz val="10"/>
        <rFont val="Arial"/>
        <family val="2"/>
      </rPr>
      <t xml:space="preserve"> syr Branded Rx</t>
    </r>
  </si>
  <si>
    <t>10mg/2ml</t>
  </si>
  <si>
    <r>
      <t xml:space="preserve">Buccolam </t>
    </r>
    <r>
      <rPr>
        <sz val="10"/>
        <color rgb="FFFF0000"/>
        <rFont val="Arial"/>
        <family val="2"/>
      </rPr>
      <t>5mg/ml</t>
    </r>
    <r>
      <rPr>
        <sz val="10"/>
        <rFont val="Arial"/>
        <family val="2"/>
      </rPr>
      <t xml:space="preserve"> syr Rx is branded</t>
    </r>
  </si>
  <si>
    <t>5mg/ml</t>
  </si>
  <si>
    <t>Budesonide Nebs</t>
  </si>
  <si>
    <t>20x2ml</t>
  </si>
  <si>
    <t>Budesonide NS Rhinocort 3.49+</t>
  </si>
  <si>
    <t>64mcg</t>
  </si>
  <si>
    <t xml:space="preserve">Bumetanide Tabs </t>
  </si>
  <si>
    <t>3.89os</t>
  </si>
  <si>
    <t>2.76os</t>
  </si>
  <si>
    <t>2.95os</t>
  </si>
  <si>
    <t xml:space="preserve">Buprenorphine Patch </t>
  </si>
  <si>
    <t>15mcg</t>
  </si>
  <si>
    <t>15.33os</t>
  </si>
  <si>
    <t>Buprenorphine Patch BUTRANS</t>
  </si>
  <si>
    <t>10mcg</t>
  </si>
  <si>
    <t>restr</t>
  </si>
  <si>
    <t>7.05os</t>
  </si>
  <si>
    <r>
      <t xml:space="preserve">Buprenorphine Patch </t>
    </r>
    <r>
      <rPr>
        <sz val="8"/>
        <color rgb="FF00B0F0"/>
        <rFont val="Arial"/>
        <family val="2"/>
      </rPr>
      <t>Sevod9.93 Rele 10.67</t>
    </r>
  </si>
  <si>
    <t>a9.94</t>
  </si>
  <si>
    <r>
      <t xml:space="preserve">Buprenorphine Patch </t>
    </r>
    <r>
      <rPr>
        <sz val="10"/>
        <color rgb="FF00B0F0"/>
        <rFont val="Arial"/>
        <family val="2"/>
      </rPr>
      <t>Sevody 5.53</t>
    </r>
  </si>
  <si>
    <t>5mcg</t>
  </si>
  <si>
    <t>5.53Sev</t>
  </si>
  <si>
    <r>
      <t xml:space="preserve">Buprenorphine Patch </t>
    </r>
    <r>
      <rPr>
        <sz val="10"/>
        <color rgb="FF00B0F0"/>
        <rFont val="Arial"/>
        <family val="2"/>
      </rPr>
      <t>Sevodyne 18.09</t>
    </r>
  </si>
  <si>
    <t>20mcg</t>
  </si>
  <si>
    <t xml:space="preserve">Buprenorphine Tabs </t>
  </si>
  <si>
    <t>0.4mg</t>
  </si>
  <si>
    <t>0.75 mx7pm</t>
  </si>
  <si>
    <t>0.68os</t>
  </si>
  <si>
    <t>Buprenorphine Tabs NeedTue</t>
  </si>
  <si>
    <t>Buscopan Tabs (P)</t>
  </si>
  <si>
    <t>2.99os</t>
  </si>
  <si>
    <t>2.88os</t>
  </si>
  <si>
    <t xml:space="preserve">Buspirone Tabs </t>
  </si>
  <si>
    <t xml:space="preserve">Cabergoline tab </t>
  </si>
  <si>
    <t>500mcg</t>
  </si>
  <si>
    <t>Calamine Lotion</t>
  </si>
  <si>
    <t>200ml</t>
  </si>
  <si>
    <t>Calcipotriol Ointment</t>
  </si>
  <si>
    <t>50mcg</t>
  </si>
  <si>
    <t>120g</t>
  </si>
  <si>
    <t>3.34/30g</t>
  </si>
  <si>
    <t>5/30g</t>
  </si>
  <si>
    <t>5.49os</t>
  </si>
  <si>
    <t>9.05os</t>
  </si>
  <si>
    <t>Calcipotriol Scalp Solution</t>
  </si>
  <si>
    <t>50mcg/ml</t>
  </si>
  <si>
    <t>60ml</t>
  </si>
  <si>
    <t>120ml</t>
  </si>
  <si>
    <t>24?</t>
  </si>
  <si>
    <t>Calcipotriol+Betamet Gel</t>
  </si>
  <si>
    <t>34.57os</t>
  </si>
  <si>
    <t>2*60g</t>
  </si>
  <si>
    <t>Calcipotriol+Betamet Oint</t>
  </si>
  <si>
    <t>8.88os</t>
  </si>
  <si>
    <t>9.1os</t>
  </si>
  <si>
    <t xml:space="preserve">Calcitriol Caps </t>
  </si>
  <si>
    <t>3.65os</t>
  </si>
  <si>
    <t>3.84os</t>
  </si>
  <si>
    <t>hooper</t>
  </si>
  <si>
    <t>7.01os</t>
  </si>
  <si>
    <t>7.48os</t>
  </si>
  <si>
    <t>6.32os</t>
  </si>
  <si>
    <t>Calogen Neutral</t>
  </si>
  <si>
    <t>Calpol Infant Under 6 SF</t>
  </si>
  <si>
    <t>3.23os</t>
  </si>
  <si>
    <t>3.4rest</t>
  </si>
  <si>
    <t>3.52os</t>
  </si>
  <si>
    <t>2.06rest</t>
  </si>
  <si>
    <t xml:space="preserve">Candesartan Tabs </t>
  </si>
  <si>
    <t>Candesartan Tabs Milp/Cresc</t>
  </si>
  <si>
    <t>4mg</t>
  </si>
  <si>
    <r>
      <rPr>
        <sz val="11"/>
        <color indexed="17"/>
        <rFont val="Calibri"/>
        <family val="2"/>
      </rPr>
      <t>0.52</t>
    </r>
  </si>
  <si>
    <t>Candesartan 4mg Tablets 28:</t>
  </si>
  <si>
    <r>
      <rPr>
        <sz val="11"/>
        <color indexed="17"/>
        <rFont val="Calibri"/>
        <family val="2"/>
      </rPr>
      <t>0.53</t>
    </r>
  </si>
  <si>
    <t>Candesartan 4mg Tablets:28</t>
  </si>
  <si>
    <r>
      <rPr>
        <sz val="11"/>
        <color indexed="17"/>
        <rFont val="Calibri"/>
        <family val="2"/>
      </rPr>
      <t>0.50</t>
    </r>
  </si>
  <si>
    <t>Candesartan 8mg Tablets 28:</t>
  </si>
  <si>
    <t>Candesartan 8mg Tablets:28</t>
  </si>
  <si>
    <r>
      <rPr>
        <sz val="11"/>
        <color indexed="17"/>
        <rFont val="Calibri"/>
        <family val="2"/>
      </rPr>
      <t>0.70</t>
    </r>
  </si>
  <si>
    <t>Candesartan 16mg Tablets 28:</t>
  </si>
  <si>
    <t>Candesartan 16mg Tablets:28</t>
  </si>
  <si>
    <t>32mg</t>
  </si>
  <si>
    <t>Candesartan 32mg Tablets 28:</t>
  </si>
  <si>
    <t>Candesartan 32mg Tablets:28</t>
  </si>
  <si>
    <t>Canesten Clotrimazole Cream Thrush</t>
  </si>
  <si>
    <t>20g</t>
  </si>
  <si>
    <t>3.62os</t>
  </si>
  <si>
    <t>Canesten Combi (POM) Pess/Crm</t>
  </si>
  <si>
    <t>500mg/2%</t>
  </si>
  <si>
    <t>Capped Rnd Glass Bottles Ge100</t>
  </si>
  <si>
    <t>Capped Rnd Glass Bottles Ge150</t>
  </si>
  <si>
    <t>150ml</t>
  </si>
  <si>
    <t>8.85/42</t>
  </si>
  <si>
    <t>9.99/42</t>
  </si>
  <si>
    <t>Capped Rnd Glass Bottles Ge200</t>
  </si>
  <si>
    <t>Capped Rnd Glass Bottles Ge300</t>
  </si>
  <si>
    <t>Capped Rnd Tab Bottles Re100</t>
  </si>
  <si>
    <t>tab211n</t>
  </si>
  <si>
    <t>Capped Rnd Tab Bottles Re150</t>
  </si>
  <si>
    <t>`56/60</t>
  </si>
  <si>
    <t>Capped Rnd Tab Bottles Re200</t>
  </si>
  <si>
    <t>Capped Rnd Tab Bottles Re35 PET</t>
  </si>
  <si>
    <t>35ml</t>
  </si>
  <si>
    <t>Capped Rnd Tab Bottles Re50</t>
  </si>
  <si>
    <t>50ml</t>
  </si>
  <si>
    <t>a28.10</t>
  </si>
  <si>
    <t>Capped Rnd Tab Bottles Re75</t>
  </si>
  <si>
    <t>75ml</t>
  </si>
  <si>
    <t>15.57uno</t>
  </si>
  <si>
    <t>Capped Round Glass Bottles Medop</t>
  </si>
  <si>
    <t xml:space="preserve">Captopril Tabs </t>
  </si>
  <si>
    <t>0.56os</t>
  </si>
  <si>
    <t>0.65os</t>
  </si>
  <si>
    <t>0.95os</t>
  </si>
  <si>
    <t>0.94os</t>
  </si>
  <si>
    <t>0.55os</t>
  </si>
  <si>
    <t>0.62os</t>
  </si>
  <si>
    <t>Carbamazepine susp</t>
  </si>
  <si>
    <t>100mg/5ml</t>
  </si>
  <si>
    <t>6.12Teg</t>
  </si>
  <si>
    <t>Carbimazole</t>
  </si>
  <si>
    <t>Carbimazole-LongLife</t>
  </si>
  <si>
    <t>2.75, 4.53</t>
  </si>
  <si>
    <t>Carbocisteine capsules</t>
  </si>
  <si>
    <t>375mg</t>
  </si>
  <si>
    <t>Carbocisteine Solution</t>
  </si>
  <si>
    <t>250mg/5ml</t>
  </si>
  <si>
    <t>750/5</t>
  </si>
  <si>
    <t>a12.91</t>
  </si>
  <si>
    <t>aos</t>
  </si>
  <si>
    <t>Carboflex dressing</t>
  </si>
  <si>
    <t>Carbomer Gel</t>
  </si>
  <si>
    <t>viscot1.57</t>
  </si>
  <si>
    <r>
      <rPr>
        <sz val="11"/>
        <color indexed="17"/>
        <rFont val="Calibri"/>
        <family val="2"/>
      </rPr>
      <t>4.49</t>
    </r>
  </si>
  <si>
    <t>Carbomer 980 0.2% Eye Gel 10g:</t>
  </si>
  <si>
    <r>
      <rPr>
        <sz val="11"/>
        <color indexed="10"/>
        <rFont val="Calibri"/>
        <family val="2"/>
      </rPr>
      <t>1.53</t>
    </r>
  </si>
  <si>
    <t>Viscotears Liquid Gel 10g U.K Carbomer 0.2%:10g</t>
  </si>
  <si>
    <r>
      <t xml:space="preserve">CarboMER PF 0.6ml </t>
    </r>
    <r>
      <rPr>
        <sz val="9"/>
        <color rgb="FFFF0000"/>
        <rFont val="Arial"/>
        <family val="2"/>
      </rPr>
      <t>NOT CarmellOSE</t>
    </r>
  </si>
  <si>
    <t>viscotears</t>
  </si>
  <si>
    <t>5.42v</t>
  </si>
  <si>
    <t>Cardura XL Tabs</t>
  </si>
  <si>
    <t>9.75os</t>
  </si>
  <si>
    <t xml:space="preserve">Carmellose Eye Drops </t>
  </si>
  <si>
    <t>10ml</t>
  </si>
  <si>
    <t>Carmellose Eye Drops PF 0.4ml</t>
  </si>
  <si>
    <t>CarmellosePF Cellus,Evolv,Ocu-Lub,PFDr,Vizc</t>
  </si>
  <si>
    <t>0.49os</t>
  </si>
  <si>
    <t>Cartons Tab 16oz 90*60*133</t>
  </si>
  <si>
    <t>16oz</t>
  </si>
  <si>
    <t>Cartons Tab 4oz 62x35x92 110</t>
  </si>
  <si>
    <t>4oz</t>
  </si>
  <si>
    <t>2.35/50</t>
  </si>
  <si>
    <t>Cartons Tab 8oz 75x44x114 CTN225</t>
  </si>
  <si>
    <t>8oz</t>
  </si>
  <si>
    <t>a105</t>
  </si>
  <si>
    <t>4.21/50</t>
  </si>
  <si>
    <t>Cartons Tab D100</t>
  </si>
  <si>
    <t>D100</t>
  </si>
  <si>
    <t>0.88/50</t>
  </si>
  <si>
    <t>Cartons Tab D50</t>
  </si>
  <si>
    <t>D50</t>
  </si>
  <si>
    <t>Cartons Tab Tc10 70X48X162</t>
  </si>
  <si>
    <t>TC10</t>
  </si>
  <si>
    <t>a137</t>
  </si>
  <si>
    <t>Cartons Tab Tc6 48x23x106</t>
  </si>
  <si>
    <t>TC6</t>
  </si>
  <si>
    <t>4.15/250</t>
  </si>
  <si>
    <t>2.07/50</t>
  </si>
  <si>
    <t>Cartons Tab Tc7 60X27X137</t>
  </si>
  <si>
    <t>TC7</t>
  </si>
  <si>
    <t>5.2/250</t>
  </si>
  <si>
    <t>a82</t>
  </si>
  <si>
    <t>6.34/250.</t>
  </si>
  <si>
    <t>2.42/50</t>
  </si>
  <si>
    <t>Cartons Tab Tc8 70X29X162</t>
  </si>
  <si>
    <t>TC8</t>
  </si>
  <si>
    <t>Cartons Tab Tc9 60X44X137</t>
  </si>
  <si>
    <t>TC9</t>
  </si>
  <si>
    <t xml:space="preserve">Carvedilol Tabs </t>
  </si>
  <si>
    <t>3.125mg</t>
  </si>
  <si>
    <t>6.25mg</t>
  </si>
  <si>
    <t>1.44os</t>
  </si>
  <si>
    <t>.</t>
  </si>
  <si>
    <t>1.03os</t>
  </si>
  <si>
    <t>1.19os</t>
  </si>
  <si>
    <t>Cathejell Lidocaine C CJL 08501</t>
  </si>
  <si>
    <t>8.5g</t>
  </si>
  <si>
    <t>Cathejell Lidocaine C CJL 12501</t>
  </si>
  <si>
    <t>Cathejell Mono (12.50g)</t>
  </si>
  <si>
    <t>12.5g</t>
  </si>
  <si>
    <t>Cathejell Mono (8.50g)</t>
  </si>
  <si>
    <t>Cavilon Barrier Cream</t>
  </si>
  <si>
    <t>28g</t>
  </si>
  <si>
    <t>Cavilon Barrier Cream (3392E)</t>
  </si>
  <si>
    <t>92g</t>
  </si>
  <si>
    <t>Cavilon Barrier wipes 3344E</t>
  </si>
  <si>
    <t>Cavilon Pump Spray</t>
  </si>
  <si>
    <t>28ml</t>
  </si>
  <si>
    <t>Cefalexin Caps</t>
  </si>
  <si>
    <t>2.35T</t>
  </si>
  <si>
    <t>1.99T mx</t>
  </si>
  <si>
    <t>2.25T</t>
  </si>
  <si>
    <t>1.2,1.88</t>
  </si>
  <si>
    <t xml:space="preserve">Cefalexin Syrup </t>
  </si>
  <si>
    <t>2.55os</t>
  </si>
  <si>
    <t>3.75os</t>
  </si>
  <si>
    <t xml:space="preserve">Cefalexin Tabs </t>
  </si>
  <si>
    <t>1.34os</t>
  </si>
  <si>
    <t>1.17os</t>
  </si>
  <si>
    <t>Celecoxib Caps</t>
  </si>
  <si>
    <t>4.25s</t>
  </si>
  <si>
    <t>Celecoxib caps</t>
  </si>
  <si>
    <t>Cellcept 1g/5ml oral suspension</t>
  </si>
  <si>
    <t>1g/5ml</t>
  </si>
  <si>
    <t>Celluvisc Eye Drops (Carmellose)</t>
  </si>
  <si>
    <t>2.65os</t>
  </si>
  <si>
    <t>a2.66</t>
  </si>
  <si>
    <t xml:space="preserve">Cetirizine Solution </t>
  </si>
  <si>
    <t>1mg/1ml</t>
  </si>
  <si>
    <t>Cetirizine Solution Benadryl</t>
  </si>
  <si>
    <t>70ml</t>
  </si>
  <si>
    <t xml:space="preserve">Cetirizine Tabs </t>
  </si>
  <si>
    <t>Cetraban Bath emollient</t>
  </si>
  <si>
    <t xml:space="preserve">Cetraban Lotion </t>
  </si>
  <si>
    <t>a</t>
  </si>
  <si>
    <t>Cetraben Emollient Cr AGcY YES</t>
  </si>
  <si>
    <t>6.01os</t>
  </si>
  <si>
    <r>
      <t xml:space="preserve">Chloramphenicol </t>
    </r>
    <r>
      <rPr>
        <sz val="10"/>
        <color rgb="FFFF0000"/>
        <rFont val="Arial"/>
        <family val="2"/>
      </rPr>
      <t>eaR</t>
    </r>
    <r>
      <rPr>
        <sz val="10"/>
        <rFont val="Arial"/>
        <family val="2"/>
      </rPr>
      <t xml:space="preserve"> Drops </t>
    </r>
  </si>
  <si>
    <r>
      <t xml:space="preserve">Chloramphenicol </t>
    </r>
    <r>
      <rPr>
        <sz val="9"/>
        <color rgb="FFFF0000"/>
        <rFont val="Arial"/>
        <family val="2"/>
      </rPr>
      <t>EYE</t>
    </r>
    <r>
      <rPr>
        <sz val="9"/>
        <rFont val="Arial"/>
        <family val="2"/>
      </rPr>
      <t xml:space="preserve"> Drops P OTC</t>
    </r>
  </si>
  <si>
    <r>
      <t xml:space="preserve">Chloramphenicol </t>
    </r>
    <r>
      <rPr>
        <sz val="10"/>
        <color rgb="FFFF0000"/>
        <rFont val="Arial"/>
        <family val="2"/>
      </rPr>
      <t>EYE</t>
    </r>
    <r>
      <rPr>
        <sz val="10"/>
        <rFont val="Arial"/>
        <family val="2"/>
      </rPr>
      <t xml:space="preserve"> Drops POM</t>
    </r>
  </si>
  <si>
    <t>Chloramphenicol Eye Oint P OTC</t>
  </si>
  <si>
    <t>4g</t>
  </si>
  <si>
    <t>4.45pom</t>
  </si>
  <si>
    <t>Chloramphenicol Eye Oint POM</t>
  </si>
  <si>
    <t>4.8Pm 4.85P</t>
  </si>
  <si>
    <r>
      <rPr>
        <sz val="11"/>
        <color indexed="17"/>
        <rFont val="Calibri"/>
        <family val="2"/>
      </rPr>
      <t>4.64</t>
    </r>
  </si>
  <si>
    <t>Chloramphenicol 1% Eye Ointment 4g:</t>
  </si>
  <si>
    <r>
      <rPr>
        <sz val="11"/>
        <color indexed="10"/>
        <rFont val="Calibri"/>
        <family val="2"/>
      </rPr>
      <t>4.44</t>
    </r>
  </si>
  <si>
    <t>Golden Eye Chlor Oint 1% W/W Chloramphenicol Antibiotic 1%:4g</t>
  </si>
  <si>
    <t>Chlorhexidine Gluconate m/w</t>
  </si>
  <si>
    <t>p/mint</t>
  </si>
  <si>
    <t>0.86os</t>
  </si>
  <si>
    <t>Orig</t>
  </si>
  <si>
    <t xml:space="preserve">Chlorpheniramine Elxir </t>
  </si>
  <si>
    <t>2mg/5ml</t>
  </si>
  <si>
    <t>1.68os</t>
  </si>
  <si>
    <t>2.3os</t>
  </si>
  <si>
    <t>Chlorpheniramine Tabs</t>
  </si>
  <si>
    <t>Chlorpromazine oral sol</t>
  </si>
  <si>
    <t>25mg/5ml</t>
  </si>
  <si>
    <t>2.9os</t>
  </si>
  <si>
    <t xml:space="preserve">Chlorpromazine Tab </t>
  </si>
  <si>
    <t>NCSO10.21</t>
  </si>
  <si>
    <t>2.30sol</t>
  </si>
  <si>
    <t>2.25sol</t>
  </si>
  <si>
    <t xml:space="preserve">Ciclosporin Caps (Deximune) </t>
  </si>
  <si>
    <t>Ciclosporin:Capim,Capsor,Dexim,Vanq</t>
  </si>
  <si>
    <t>Cilodex (Ciprofloxacin Dexameth) ED</t>
  </si>
  <si>
    <t>0.3/0.1</t>
  </si>
  <si>
    <t>x?23rd</t>
  </si>
  <si>
    <t>Ciloxan (Ciprofloxacin) Eye Drops</t>
  </si>
  <si>
    <t>a4.70</t>
  </si>
  <si>
    <t>Cinacalet</t>
  </si>
  <si>
    <t>Evans</t>
  </si>
  <si>
    <t>6.42os</t>
  </si>
  <si>
    <t>Cinnarizine Tabs</t>
  </si>
  <si>
    <t>Ciprofloxacin Susp</t>
  </si>
  <si>
    <t>250mg/5m</t>
  </si>
  <si>
    <t>URGENT</t>
  </si>
  <si>
    <t xml:space="preserve">Ciprofloxacin Tabs </t>
  </si>
  <si>
    <t>0.71/10</t>
  </si>
  <si>
    <t>0.25 10</t>
  </si>
  <si>
    <t>.54/10.</t>
  </si>
  <si>
    <t>0.23 10</t>
  </si>
  <si>
    <t>0.24/10</t>
  </si>
  <si>
    <t>.25/10</t>
  </si>
  <si>
    <r>
      <rPr>
        <sz val="11"/>
        <color indexed="17"/>
        <rFont val="Calibri"/>
        <family val="2"/>
      </rPr>
      <t>0.48</t>
    </r>
  </si>
  <si>
    <t>Ciprofloxacin 500mg Tablets 10:</t>
  </si>
  <si>
    <r>
      <rPr>
        <sz val="11"/>
        <color indexed="17"/>
        <rFont val="Calibri"/>
        <family val="2"/>
      </rPr>
      <t>0.47</t>
    </r>
  </si>
  <si>
    <t>Ciprofloxacin 500mg Tabs:10</t>
  </si>
  <si>
    <t>750mg</t>
  </si>
  <si>
    <t>Circadin Tab is Rx Generic? (cheaper)</t>
  </si>
  <si>
    <t>11.49os</t>
  </si>
  <si>
    <r>
      <rPr>
        <sz val="11"/>
        <color indexed="17"/>
        <rFont val="Calibri"/>
        <family val="2"/>
      </rPr>
      <t>10.70</t>
    </r>
  </si>
  <si>
    <t>Circadin 2mg Modified Release Tablets 30:</t>
  </si>
  <si>
    <r>
      <rPr>
        <sz val="11"/>
        <color indexed="10"/>
        <rFont val="Calibri"/>
        <family val="2"/>
      </rPr>
      <t>12.77</t>
    </r>
  </si>
  <si>
    <t>Circadin Pr Tabs 2mg P.I-# Melatonin:pk/30</t>
  </si>
  <si>
    <t xml:space="preserve">Citalopram Oral Drops </t>
  </si>
  <si>
    <t>40mg/ml</t>
  </si>
  <si>
    <t>Citalopram Tabs</t>
  </si>
  <si>
    <t>0.26O</t>
  </si>
  <si>
    <r>
      <rPr>
        <sz val="11"/>
        <color indexed="17"/>
        <rFont val="Calibri"/>
        <family val="2"/>
      </rPr>
      <t>0.30</t>
    </r>
  </si>
  <si>
    <t>Citalopram 10mg Tablets 28:</t>
  </si>
  <si>
    <t>Citalopram 10mg Tablets:28</t>
  </si>
  <si>
    <t>Citalopram 20mg Tablets 28:</t>
  </si>
  <si>
    <r>
      <rPr>
        <sz val="11"/>
        <color indexed="17"/>
        <rFont val="Calibri"/>
        <family val="2"/>
      </rPr>
      <t>0.33</t>
    </r>
  </si>
  <si>
    <t>Citalopram 20mg Tablets:28</t>
  </si>
  <si>
    <r>
      <rPr>
        <sz val="11"/>
        <color indexed="17"/>
        <rFont val="Calibri"/>
        <family val="2"/>
      </rPr>
      <t>0.41</t>
    </r>
  </si>
  <si>
    <t>Citalopram 40mg Tablets 28:</t>
  </si>
  <si>
    <t>Citalopram 40mg Tablet:28</t>
  </si>
  <si>
    <t xml:space="preserve">Clarithromycin Susp </t>
  </si>
  <si>
    <t>Clarithromycin Tabs</t>
  </si>
  <si>
    <t xml:space="preserve">Clarithromycin Tabs </t>
  </si>
  <si>
    <t xml:space="preserve">Clarithromycin XL Tabs </t>
  </si>
  <si>
    <t>Clenil inhaler</t>
  </si>
  <si>
    <t>3.55os</t>
  </si>
  <si>
    <t>a3.7</t>
  </si>
  <si>
    <t>Clenil Inhaler</t>
  </si>
  <si>
    <t>100mcg</t>
  </si>
  <si>
    <t>7.42os</t>
  </si>
  <si>
    <t>200mcg</t>
  </si>
  <si>
    <t>15.49os</t>
  </si>
  <si>
    <t>Clexane inj</t>
  </si>
  <si>
    <t>29.77os</t>
  </si>
  <si>
    <t>30.12os</t>
  </si>
  <si>
    <t>29.97os</t>
  </si>
  <si>
    <t>Clickfine Pen Needles</t>
  </si>
  <si>
    <t>6mm</t>
  </si>
  <si>
    <t>8mm</t>
  </si>
  <si>
    <t>Clindamycin Caps</t>
  </si>
  <si>
    <t xml:space="preserve">Clindamycin Caps </t>
  </si>
  <si>
    <t xml:space="preserve">Clinitas Carbomer gel </t>
  </si>
  <si>
    <t>1.49os</t>
  </si>
  <si>
    <t>Clobazam Tab</t>
  </si>
  <si>
    <t>2.32frisi</t>
  </si>
  <si>
    <t>3.74os</t>
  </si>
  <si>
    <t>4.42os</t>
  </si>
  <si>
    <t>Clobetasol/Clobaderm (Dermov) Crm</t>
  </si>
  <si>
    <t>2.2os</t>
  </si>
  <si>
    <t>3.85os</t>
  </si>
  <si>
    <t>Clobetasol/Clobaderm (Dermov) Oint</t>
  </si>
  <si>
    <t>6.58os</t>
  </si>
  <si>
    <t>Clomifene</t>
  </si>
  <si>
    <t>Clomipramine caps</t>
  </si>
  <si>
    <t>Clonazepam oral Sol</t>
  </si>
  <si>
    <t>500/5ml</t>
  </si>
  <si>
    <t>a77.09</t>
  </si>
  <si>
    <t>43.7os</t>
  </si>
  <si>
    <t>Clonazepam oral Solution</t>
  </si>
  <si>
    <t>a94.24</t>
  </si>
  <si>
    <t>64.0os</t>
  </si>
  <si>
    <t>Clonazepam Tab</t>
  </si>
  <si>
    <t>21..91</t>
  </si>
  <si>
    <t>18.5/120 17./105</t>
  </si>
  <si>
    <t>Clonidine Tabs</t>
  </si>
  <si>
    <t>25mcg</t>
  </si>
  <si>
    <t xml:space="preserve">Clopidogrel Tabs </t>
  </si>
  <si>
    <r>
      <rPr>
        <sz val="11"/>
        <color indexed="10"/>
        <rFont val="Calibri"/>
        <family val="2"/>
      </rPr>
      <t>0.61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indexed="17"/>
        <rFont val="Calibri"/>
        <family val="2"/>
      </rPr>
      <t>0.85</t>
    </r>
  </si>
  <si>
    <t>Clopidogrel 75mg Tablets 28:</t>
  </si>
  <si>
    <r>
      <rPr>
        <sz val="11"/>
        <color indexed="17"/>
        <rFont val="Calibri"/>
        <family val="2"/>
      </rPr>
      <t>11.60</t>
    </r>
  </si>
  <si>
    <t>Plavix Tabs 75mg P.I-# Clopidogrel:pk/28</t>
  </si>
  <si>
    <t>Clotrimazole Cream</t>
  </si>
  <si>
    <t>Clotrimazole Vag Tabs Pessary</t>
  </si>
  <si>
    <t xml:space="preserve">Co-Amilofruse LS Tabs </t>
  </si>
  <si>
    <t>2.5/20mg</t>
  </si>
  <si>
    <t>Co-Amilofruse Tabs</t>
  </si>
  <si>
    <t>5/40mg</t>
  </si>
  <si>
    <t xml:space="preserve">Co-Amoxiclav S/F Susp </t>
  </si>
  <si>
    <t>1.24os</t>
  </si>
  <si>
    <t>1.43os</t>
  </si>
  <si>
    <t>250/62</t>
  </si>
  <si>
    <t>400/57</t>
  </si>
  <si>
    <t>2.15os</t>
  </si>
  <si>
    <t xml:space="preserve">Co-Amoxiclav Tabs </t>
  </si>
  <si>
    <t>625mg</t>
  </si>
  <si>
    <r>
      <rPr>
        <sz val="11"/>
        <color indexed="17"/>
        <rFont val="Calibri"/>
        <family val="2"/>
      </rPr>
      <t>6.00</t>
    </r>
  </si>
  <si>
    <t>Co-Amoxiclav 625mg Tablets 21:</t>
  </si>
  <si>
    <r>
      <rPr>
        <sz val="11"/>
        <color indexed="17"/>
        <rFont val="Calibri"/>
        <family val="2"/>
      </rPr>
      <t>4.18</t>
    </r>
  </si>
  <si>
    <t>Co-Amoxiclav 625mg Tablets:21</t>
  </si>
  <si>
    <r>
      <t>Coban 2       MultiLayer Kit 2</t>
    </r>
    <r>
      <rPr>
        <sz val="10"/>
        <color rgb="FFFF0000"/>
        <rFont val="Arial"/>
        <family val="2"/>
      </rPr>
      <t>0</t>
    </r>
    <r>
      <rPr>
        <sz val="10"/>
        <rFont val="Arial"/>
        <family val="2"/>
      </rPr>
      <t>94</t>
    </r>
  </si>
  <si>
    <t>onesize</t>
  </si>
  <si>
    <r>
      <t>Coban 2 Lite MultiLayer Kit 2</t>
    </r>
    <r>
      <rPr>
        <sz val="10"/>
        <color rgb="FFFF0000"/>
        <rFont val="Arial"/>
        <family val="2"/>
      </rPr>
      <t>7</t>
    </r>
    <r>
      <rPr>
        <sz val="10"/>
        <rFont val="Arial"/>
        <family val="2"/>
      </rPr>
      <t>94E</t>
    </r>
  </si>
  <si>
    <t>Co-Beneldopa caps</t>
  </si>
  <si>
    <t>12.5/50</t>
  </si>
  <si>
    <t>a4.71</t>
  </si>
  <si>
    <t>Co-Careldopa (Sinemet 110)</t>
  </si>
  <si>
    <t>10/100</t>
  </si>
  <si>
    <t>5.63os</t>
  </si>
  <si>
    <t>Co-Careldopa (Sinemet 62.5=6.28 )</t>
  </si>
  <si>
    <t>a3.76</t>
  </si>
  <si>
    <t>Co-Careldopa GenericRx</t>
  </si>
  <si>
    <t>25/100</t>
  </si>
  <si>
    <t>Co-Codamol Capsules</t>
  </si>
  <si>
    <t>8/500mg</t>
  </si>
  <si>
    <r>
      <rPr>
        <sz val="10"/>
        <color rgb="FFFF0000"/>
        <rFont val="Arial"/>
        <family val="2"/>
      </rPr>
      <t>15</t>
    </r>
    <r>
      <rPr>
        <sz val="10"/>
        <rFont val="Arial"/>
        <family val="2"/>
      </rPr>
      <t>/500mg</t>
    </r>
  </si>
  <si>
    <r>
      <rPr>
        <sz val="10"/>
        <color rgb="FFFF0000"/>
        <rFont val="Arial"/>
        <family val="2"/>
      </rPr>
      <t>30</t>
    </r>
    <r>
      <rPr>
        <sz val="10"/>
        <rFont val="Arial"/>
        <family val="2"/>
      </rPr>
      <t>/500mg</t>
    </r>
  </si>
  <si>
    <t>Zapain</t>
  </si>
  <si>
    <t>3.7os</t>
  </si>
  <si>
    <t>3.69os</t>
  </si>
  <si>
    <t>4.08os</t>
  </si>
  <si>
    <t>4.59os</t>
  </si>
  <si>
    <r>
      <rPr>
        <sz val="11"/>
        <color indexed="10"/>
        <rFont val="Calibri"/>
        <family val="2"/>
      </rPr>
      <t>4.85</t>
    </r>
  </si>
  <si>
    <t>Co-codamol 30mg/500mg Capsules 100:</t>
  </si>
  <si>
    <r>
      <rPr>
        <sz val="11"/>
        <color indexed="10"/>
        <rFont val="Calibri"/>
        <family val="2"/>
      </rPr>
      <t>3.84</t>
    </r>
  </si>
  <si>
    <t>Zapain 30/500mg Capsules Mx50 Co-Codamol 30/500 Caps Mercury:100</t>
  </si>
  <si>
    <r>
      <t xml:space="preserve">Co-Codamol Capsules </t>
    </r>
    <r>
      <rPr>
        <sz val="10"/>
        <color rgb="FFFF0000"/>
        <rFont val="Arial"/>
        <family val="2"/>
      </rPr>
      <t>P ONLY</t>
    </r>
  </si>
  <si>
    <t xml:space="preserve">Co-Codamol Eff Tabs </t>
  </si>
  <si>
    <t>30/500mg</t>
  </si>
  <si>
    <t>8.8os</t>
  </si>
  <si>
    <t>2.26os</t>
  </si>
  <si>
    <t>3.58os</t>
  </si>
  <si>
    <t xml:space="preserve">Co-Codamol Tabs </t>
  </si>
  <si>
    <t>2.12os</t>
  </si>
  <si>
    <t>Co-Codamol Tabs Oval</t>
  </si>
  <si>
    <r>
      <rPr>
        <sz val="11"/>
        <color indexed="10"/>
        <rFont val="Calibri"/>
        <family val="2"/>
      </rPr>
      <t>2.39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indexed="17"/>
        <rFont val="Calibri"/>
        <family val="2"/>
      </rPr>
      <t>9.34</t>
    </r>
  </si>
  <si>
    <t>Co-Codamol 30/500mg Tablets Blister 100s:</t>
  </si>
  <si>
    <r>
      <rPr>
        <sz val="11"/>
        <color indexed="10"/>
        <rFont val="Calibri"/>
        <family val="2"/>
      </rPr>
      <t>4.60</t>
    </r>
  </si>
  <si>
    <t>Co-Codamol 30/500 Tablets Mx25:100</t>
  </si>
  <si>
    <t xml:space="preserve">Co-Cyprindiol Tabs </t>
  </si>
  <si>
    <t>2000/35</t>
  </si>
  <si>
    <t>Codeine Linctus BP</t>
  </si>
  <si>
    <t>1.39os</t>
  </si>
  <si>
    <t>Codeine Linctus SF</t>
  </si>
  <si>
    <t>1.32os</t>
  </si>
  <si>
    <r>
      <rPr>
        <sz val="11"/>
        <color indexed="10"/>
        <rFont val="Calibri"/>
        <family val="2"/>
      </rPr>
      <t>2.27</t>
    </r>
  </si>
  <si>
    <t>Codeine 15mg/5ml Linctus SF 200ml:</t>
  </si>
  <si>
    <r>
      <rPr>
        <sz val="11"/>
        <color indexed="10"/>
        <rFont val="Calibri"/>
        <family val="2"/>
      </rPr>
      <t>0.23</t>
    </r>
  </si>
  <si>
    <t>Codeine Phos 15mg Tabs Max20:28</t>
  </si>
  <si>
    <t xml:space="preserve">Codeine Phosphate Tabs </t>
  </si>
  <si>
    <r>
      <rPr>
        <sz val="11"/>
        <color indexed="17"/>
        <rFont val="Calibri"/>
        <family val="2"/>
      </rPr>
      <t>0.23</t>
    </r>
  </si>
  <si>
    <t>Codeine 15mg Tablets 28:</t>
  </si>
  <si>
    <t>0.9 3.12</t>
  </si>
  <si>
    <t>Codeine Phosphate 30mg Tablets 28:</t>
  </si>
  <si>
    <r>
      <rPr>
        <sz val="11"/>
        <color indexed="10"/>
        <rFont val="Calibri"/>
        <family val="2"/>
      </rPr>
      <t>0.88</t>
    </r>
  </si>
  <si>
    <t>Codeine Phos 30mg Tablet Max20:28</t>
  </si>
  <si>
    <t>Codeine tab</t>
  </si>
  <si>
    <t xml:space="preserve">Co-Dydramol Tabs </t>
  </si>
  <si>
    <t>20mg/500</t>
  </si>
  <si>
    <t>6.8/56</t>
  </si>
  <si>
    <t>10mg/500</t>
  </si>
  <si>
    <r>
      <rPr>
        <sz val="11"/>
        <color indexed="17"/>
        <rFont val="Calibri"/>
        <family val="2"/>
      </rPr>
      <t>1.44</t>
    </r>
  </si>
  <si>
    <t>Co-codamol 8mg/500mg Tablets 100:</t>
  </si>
  <si>
    <t>Co-Dydramol 10/500mg Tabs 100</t>
  </si>
  <si>
    <r>
      <rPr>
        <sz val="11"/>
        <color indexed="10"/>
        <rFont val="Calibri"/>
        <family val="2"/>
      </rPr>
      <t>5.33</t>
    </r>
  </si>
  <si>
    <t>Co-Dydramol 500/10mg Tabs Mx30:100</t>
  </si>
  <si>
    <t xml:space="preserve">Colchicine Tabs </t>
  </si>
  <si>
    <t xml:space="preserve">Colecalciferol Caps </t>
  </si>
  <si>
    <t>800iu</t>
  </si>
  <si>
    <t>400iu</t>
  </si>
  <si>
    <t>1.2os</t>
  </si>
  <si>
    <t>600iu</t>
  </si>
  <si>
    <t>1000iu</t>
  </si>
  <si>
    <t>for penny</t>
  </si>
  <si>
    <t>20000iu</t>
  </si>
  <si>
    <t>196zanza</t>
  </si>
  <si>
    <t>Colecalciferol Tabs</t>
  </si>
  <si>
    <t>a3.60</t>
  </si>
  <si>
    <t>0.69cold</t>
  </si>
  <si>
    <t>Colecalciferol Tabs Valupak Vit D3</t>
  </si>
  <si>
    <t xml:space="preserve">Colesevelam </t>
  </si>
  <si>
    <t>Nov:1 in stock</t>
  </si>
  <si>
    <t>70os</t>
  </si>
  <si>
    <t>Colestyramine 4g sachet</t>
  </si>
  <si>
    <t>4gm</t>
  </si>
  <si>
    <t>Q all10.76</t>
  </si>
  <si>
    <t>15.55sf</t>
  </si>
  <si>
    <t>Colestyramine 4g SF sachet (Light)</t>
  </si>
  <si>
    <t>QL all16.15</t>
  </si>
  <si>
    <t>14.8os</t>
  </si>
  <si>
    <t>a19.83</t>
  </si>
  <si>
    <t>Colofac Tabs</t>
  </si>
  <si>
    <t>135mg</t>
  </si>
  <si>
    <t>3.79os</t>
  </si>
  <si>
    <t>5.8os</t>
  </si>
  <si>
    <t>Combigan Eye Drops</t>
  </si>
  <si>
    <r>
      <rPr>
        <sz val="11"/>
        <color indexed="10"/>
        <rFont val="Calibri"/>
        <family val="2"/>
      </rPr>
      <t>9.40</t>
    </r>
  </si>
  <si>
    <t>Combigan Eye Drops P.I-# Timolol Brimonidine:5ml</t>
  </si>
  <si>
    <t>Combisal Inh (Salmet/Flut) (Aspire)</t>
  </si>
  <si>
    <t>50/25</t>
  </si>
  <si>
    <t>an</t>
  </si>
  <si>
    <t>125/25</t>
  </si>
  <si>
    <t>250/25</t>
  </si>
  <si>
    <t>Comfifast Beige 17.5cm</t>
  </si>
  <si>
    <t>1m</t>
  </si>
  <si>
    <t>1.21os</t>
  </si>
  <si>
    <t>1.57os</t>
  </si>
  <si>
    <t>Comfifast Blue 7.5cm</t>
  </si>
  <si>
    <t>5m</t>
  </si>
  <si>
    <t>3.18os</t>
  </si>
  <si>
    <t>Comfifast Green 5cm</t>
  </si>
  <si>
    <t>Comfifast Red 3.5cm</t>
  </si>
  <si>
    <t>Comfifast Yellow 10.75cm</t>
  </si>
  <si>
    <t>0.85os</t>
  </si>
  <si>
    <t>3m</t>
  </si>
  <si>
    <t>3.21os</t>
  </si>
  <si>
    <t>Comfifast Yellow 10.75cm P8134249</t>
  </si>
  <si>
    <t>Complan Shakes Banana</t>
  </si>
  <si>
    <t>57g</t>
  </si>
  <si>
    <t>3.28os</t>
  </si>
  <si>
    <t>Complan Shakes Chocolate</t>
  </si>
  <si>
    <t>Complan Shakes Strawberry</t>
  </si>
  <si>
    <t>Complan Shakes Vanilla</t>
  </si>
  <si>
    <t>Concerta xl 18mg tabs</t>
  </si>
  <si>
    <t>Concerta XL tab</t>
  </si>
  <si>
    <t>36mg</t>
  </si>
  <si>
    <t xml:space="preserve">Concerta XL tab </t>
  </si>
  <si>
    <t>54mg</t>
  </si>
  <si>
    <t>a71.32os</t>
  </si>
  <si>
    <t>Contour Next Test Strips</t>
  </si>
  <si>
    <t>13.81os</t>
  </si>
  <si>
    <t>13.8os</t>
  </si>
  <si>
    <t>13.83os</t>
  </si>
  <si>
    <t>Contour Plus Test Strips</t>
  </si>
  <si>
    <t>7.8os</t>
  </si>
  <si>
    <t>Contour Test Strips</t>
  </si>
  <si>
    <t>9.72os</t>
  </si>
  <si>
    <t>Corsodyl Mouthwash Mint</t>
  </si>
  <si>
    <t>Corsodyl Mouthwash Original</t>
  </si>
  <si>
    <t>2.25os</t>
  </si>
  <si>
    <t>3.57os</t>
  </si>
  <si>
    <t>Cosmopor (Not E) Showerproof</t>
  </si>
  <si>
    <t>5x7.2cm</t>
  </si>
  <si>
    <t>8x10cm</t>
  </si>
  <si>
    <t>8x15cm</t>
  </si>
  <si>
    <t>7.71os</t>
  </si>
  <si>
    <t>10x25cm</t>
  </si>
  <si>
    <t>Cosmopor E Dressing</t>
  </si>
  <si>
    <t>1.83,4.2</t>
  </si>
  <si>
    <t>Cosmopor E Dressing enquiry</t>
  </si>
  <si>
    <t xml:space="preserve">Cosopt ED Pres/Free </t>
  </si>
  <si>
    <t>0.2ml</t>
  </si>
  <si>
    <t>60d</t>
  </si>
  <si>
    <t>27os</t>
  </si>
  <si>
    <t>28.59os</t>
  </si>
  <si>
    <t>a28.59</t>
  </si>
  <si>
    <t>20.11os</t>
  </si>
  <si>
    <t>Cosopt Eye Drops</t>
  </si>
  <si>
    <t>7.65os</t>
  </si>
  <si>
    <t>6.84os</t>
  </si>
  <si>
    <t xml:space="preserve">Co-Trimoxazole Tabs </t>
  </si>
  <si>
    <t>80/400</t>
  </si>
  <si>
    <t>1.48os</t>
  </si>
  <si>
    <t>3.49os</t>
  </si>
  <si>
    <t>160/800</t>
  </si>
  <si>
    <t>Counter Bags</t>
  </si>
  <si>
    <t>CB2</t>
  </si>
  <si>
    <t>CB6</t>
  </si>
  <si>
    <t>21.99 500</t>
  </si>
  <si>
    <t>43.77 1000</t>
  </si>
  <si>
    <t>CB3</t>
  </si>
  <si>
    <r>
      <t xml:space="preserve">Counter Bags CB4 </t>
    </r>
    <r>
      <rPr>
        <sz val="8"/>
        <rFont val="Arial"/>
        <family val="2"/>
      </rPr>
      <t>300x150x60</t>
    </r>
  </si>
  <si>
    <t>CB4</t>
  </si>
  <si>
    <t>Counter Bags CB5 340x180</t>
  </si>
  <si>
    <t>CB5</t>
  </si>
  <si>
    <t>13.76os</t>
  </si>
  <si>
    <t>Coversyl Arginine Plus Tabs</t>
  </si>
  <si>
    <t>5/1.25mg</t>
  </si>
  <si>
    <t>5.78os</t>
  </si>
  <si>
    <t>Coversyl Arginine Tab</t>
  </si>
  <si>
    <t>Covonia Bronchial Bal Orig Mix</t>
  </si>
  <si>
    <t>e2.1</t>
  </si>
  <si>
    <t>Covonia Chesty Cough Mixture</t>
  </si>
  <si>
    <t>e2.39</t>
  </si>
  <si>
    <t>Covonia Dry &amp; Tickly Linc Mix</t>
  </si>
  <si>
    <t>2.53os</t>
  </si>
  <si>
    <t>Covonia Dry Cough Sugar Free</t>
  </si>
  <si>
    <t>2.49stop</t>
  </si>
  <si>
    <t>2.97os</t>
  </si>
  <si>
    <t>1.3os</t>
  </si>
  <si>
    <t>Covonia Night Time Formula Mix</t>
  </si>
  <si>
    <t>e2.92</t>
  </si>
  <si>
    <t>Creon 10000 Caps</t>
  </si>
  <si>
    <t>Creon 25000 Caps</t>
  </si>
  <si>
    <t>Curanail Med Nail Lacquer</t>
  </si>
  <si>
    <t>5%w/v</t>
  </si>
  <si>
    <t>Curanail Nail Lacquer</t>
  </si>
  <si>
    <t>Cutimed Protect cream 72652-03</t>
  </si>
  <si>
    <t>90g</t>
  </si>
  <si>
    <t>Cutimed Protect cream 72653-00</t>
  </si>
  <si>
    <t>Cutimed Sorbact Gel</t>
  </si>
  <si>
    <t>7.5x15cm</t>
  </si>
  <si>
    <t>a46</t>
  </si>
  <si>
    <t>Cutimed Sorbact Ribbon</t>
  </si>
  <si>
    <t>2x50cm</t>
  </si>
  <si>
    <t>Cutimed Sorbact Ribbon dressing</t>
  </si>
  <si>
    <t>5x200cm</t>
  </si>
  <si>
    <t>Cutimed Sorbact Swabs</t>
  </si>
  <si>
    <t>4x6cm</t>
  </si>
  <si>
    <t>7.68os</t>
  </si>
  <si>
    <t>7x9cm</t>
  </si>
  <si>
    <t xml:space="preserve">Cyanocobalamin Tabs </t>
  </si>
  <si>
    <t>Cyclizine inj</t>
  </si>
  <si>
    <t>Cyclizine tab</t>
  </si>
  <si>
    <t>Daktarin cr 15g</t>
  </si>
  <si>
    <t>15g</t>
  </si>
  <si>
    <t>Dalacin Vaginal Cream</t>
  </si>
  <si>
    <t>40g</t>
  </si>
  <si>
    <t>9.32os</t>
  </si>
  <si>
    <t>8.99os</t>
  </si>
  <si>
    <t>9.85os</t>
  </si>
  <si>
    <t>Dalivit Drops</t>
  </si>
  <si>
    <t>Dansac Night 420-00 2 Li drainage bag</t>
  </si>
  <si>
    <t>Dansac Nova 801-20 colobags opaque</t>
  </si>
  <si>
    <t>Dansac Nova 802-20 colobags clear</t>
  </si>
  <si>
    <t>Dansac Nova1colobag 902-10 midi clear</t>
  </si>
  <si>
    <t>Dansac Nova1colobag 902-50 midi clear</t>
  </si>
  <si>
    <t xml:space="preserve">Debrisoft 10cmx10cm </t>
  </si>
  <si>
    <t>30.57os</t>
  </si>
  <si>
    <t>Debrisoft Lolly P3985124</t>
  </si>
  <si>
    <t>Decapeptyl SR Inj</t>
  </si>
  <si>
    <t>11.25mg</t>
  </si>
  <si>
    <t>205.9os</t>
  </si>
  <si>
    <t>Dentinox drops</t>
  </si>
  <si>
    <t>Depakote Tabs</t>
  </si>
  <si>
    <t>30/90</t>
  </si>
  <si>
    <t>16.23/90</t>
  </si>
  <si>
    <t>32.40/90</t>
  </si>
  <si>
    <t>Depo-Medrone</t>
  </si>
  <si>
    <t>1ml</t>
  </si>
  <si>
    <t>Depo-Medrone+Lidocaine</t>
  </si>
  <si>
    <t>40+10mg</t>
  </si>
  <si>
    <t>3.4os</t>
  </si>
  <si>
    <t>a3.9</t>
  </si>
  <si>
    <t>3.92os</t>
  </si>
  <si>
    <t>2ml</t>
  </si>
  <si>
    <t>Dermovate Cream (Clobetasol)</t>
  </si>
  <si>
    <t>7.82os</t>
  </si>
  <si>
    <t>a7.9</t>
  </si>
  <si>
    <t>7.74os</t>
  </si>
  <si>
    <t>7.75os</t>
  </si>
  <si>
    <t>2.67os</t>
  </si>
  <si>
    <t>Dermovate Oint (Clobetasol)</t>
  </si>
  <si>
    <t>7.69os</t>
  </si>
  <si>
    <t>Dermovate Scalp Application</t>
  </si>
  <si>
    <t xml:space="preserve">Desloratadine Tabs </t>
  </si>
  <si>
    <t>Desmopressin oral tab</t>
  </si>
  <si>
    <t>240mcg</t>
  </si>
  <si>
    <t xml:space="preserve">Desmopressin tabs </t>
  </si>
  <si>
    <t>aDDAVP44.12</t>
  </si>
  <si>
    <t xml:space="preserve">Desogestrel Tabs </t>
  </si>
  <si>
    <t>75mcg</t>
  </si>
  <si>
    <t>Devon Utility</t>
  </si>
  <si>
    <t xml:space="preserve">Dexamethasone S/F Oral Sol </t>
  </si>
  <si>
    <t>19.93os</t>
  </si>
  <si>
    <t>37.9os</t>
  </si>
  <si>
    <t>16.20os</t>
  </si>
  <si>
    <t>Dexamethasone tabs</t>
  </si>
  <si>
    <t xml:space="preserve">Dexamethasone Tabs </t>
  </si>
  <si>
    <t>a5.57</t>
  </si>
  <si>
    <t>Dexamethasone Tabs SOLUBLE</t>
  </si>
  <si>
    <t>Dianette Tabs</t>
  </si>
  <si>
    <t>3x21</t>
  </si>
  <si>
    <t>Diazepam 2mg/5ml</t>
  </si>
  <si>
    <t>51.38os</t>
  </si>
  <si>
    <t>49.99os</t>
  </si>
  <si>
    <t>39.99os</t>
  </si>
  <si>
    <t>42.7os</t>
  </si>
  <si>
    <t xml:space="preserve">Diazepam Tabs </t>
  </si>
  <si>
    <t xml:space="preserve">Diclofenac EC Tabs </t>
  </si>
  <si>
    <t xml:space="preserve">Diclofenac S/R Caps </t>
  </si>
  <si>
    <t>9.69os</t>
  </si>
  <si>
    <t>p</t>
  </si>
  <si>
    <t>Diclofenac SolaCUTAN Gel</t>
  </si>
  <si>
    <t>50g</t>
  </si>
  <si>
    <t>32.6os</t>
  </si>
  <si>
    <t>Diclofenac SolaRAZE Gel Brand only</t>
  </si>
  <si>
    <t xml:space="preserve">Diclofenac Tabs </t>
  </si>
  <si>
    <t>0.58os</t>
  </si>
  <si>
    <t>Dicycloverine Oral Sol</t>
  </si>
  <si>
    <t>Dicycloverine Tabs</t>
  </si>
  <si>
    <t xml:space="preserve">Digoxin Tabs </t>
  </si>
  <si>
    <t>125mcg</t>
  </si>
  <si>
    <t>2.2 30's</t>
  </si>
  <si>
    <t>2.0 30's</t>
  </si>
  <si>
    <t>250mcg</t>
  </si>
  <si>
    <t xml:space="preserve">Dihydrocodeine Tabs </t>
  </si>
  <si>
    <t>Diltiazem MR TildiemOct23 stock80</t>
  </si>
  <si>
    <t>7.19T90</t>
  </si>
  <si>
    <t>Diltiazem Xl Caps Via6.60 Zemt6.10</t>
  </si>
  <si>
    <t>120mg</t>
  </si>
  <si>
    <t>Sloz</t>
  </si>
  <si>
    <t>5.92zem</t>
  </si>
  <si>
    <t>Diltiazem Xl Caps Via7.36 Zemt6.2</t>
  </si>
  <si>
    <t>180mg</t>
  </si>
  <si>
    <t>6.0Sloz</t>
  </si>
  <si>
    <t>Gal=Zemt</t>
  </si>
  <si>
    <t>10.37Via</t>
  </si>
  <si>
    <r>
      <t>Diltiazem Xl Caps Via7.74</t>
    </r>
    <r>
      <rPr>
        <sz val="10"/>
        <color rgb="FF00B050"/>
        <rFont val="Arial"/>
        <family val="2"/>
      </rPr>
      <t xml:space="preserve"> Zemt6.3</t>
    </r>
  </si>
  <si>
    <t>240mg</t>
  </si>
  <si>
    <t>7.30Ga</t>
  </si>
  <si>
    <t>6.98Viaz</t>
  </si>
  <si>
    <t>Diltiazem Xl Caps Via8.03 Zemt6.7</t>
  </si>
  <si>
    <t>6.26Gal</t>
  </si>
  <si>
    <t>7.63Viaz</t>
  </si>
  <si>
    <t>Dioralyte Sachet Blackcurrant</t>
  </si>
  <si>
    <t>Dioralyte Sachet Citrus</t>
  </si>
  <si>
    <t>a6.72</t>
  </si>
  <si>
    <t>1.85os</t>
  </si>
  <si>
    <t>Dioralyte Sachet Plain/Natural</t>
  </si>
  <si>
    <t>Diprosalic Oint</t>
  </si>
  <si>
    <t>2.91os</t>
  </si>
  <si>
    <t>Diprosalic Scalp Application</t>
  </si>
  <si>
    <t>9.51os</t>
  </si>
  <si>
    <t>8.89os</t>
  </si>
  <si>
    <t>9.34os</t>
  </si>
  <si>
    <t>Dipyridamole MR caps</t>
  </si>
  <si>
    <t>Docusate oral soln</t>
  </si>
  <si>
    <t>50mg/5ml</t>
  </si>
  <si>
    <t>Domperidone Oral Susp</t>
  </si>
  <si>
    <t>1mg/ml</t>
  </si>
  <si>
    <t xml:space="preserve">Domperidone Tabs </t>
  </si>
  <si>
    <t>1.71os</t>
  </si>
  <si>
    <t>.87os</t>
  </si>
  <si>
    <t>Donepezil OroDisp Tabs</t>
  </si>
  <si>
    <t xml:space="preserve">Donepezil OroDisp Tabs </t>
  </si>
  <si>
    <t>Donepezil Tabs</t>
  </si>
  <si>
    <t>1.08os</t>
  </si>
  <si>
    <r>
      <rPr>
        <sz val="11"/>
        <color indexed="17"/>
        <rFont val="Calibri"/>
        <family val="2"/>
      </rPr>
      <t>1.20</t>
    </r>
  </si>
  <si>
    <t>Donepezil 10mg Tablets 28:</t>
  </si>
  <si>
    <t>Donepezil 10mg Tablets #:28</t>
  </si>
  <si>
    <t>Dorzolamide Eye Drop</t>
  </si>
  <si>
    <r>
      <rPr>
        <sz val="11"/>
        <color indexed="10"/>
        <rFont val="Calibri"/>
        <family val="2"/>
      </rPr>
      <t>3.80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indexed="17"/>
        <rFont val="Calibri"/>
        <family val="2"/>
      </rPr>
      <t>6.20</t>
    </r>
  </si>
  <si>
    <t>Dorzolamide 20mg/ml Eye Drops 5ml:</t>
  </si>
  <si>
    <r>
      <rPr>
        <sz val="11"/>
        <color indexed="17"/>
        <rFont val="Calibri"/>
        <family val="2"/>
      </rPr>
      <t>6.29</t>
    </r>
  </si>
  <si>
    <t>Dorzolami Eye Drop 2% Sol ** D/Check Item:5ml</t>
  </si>
  <si>
    <t>Dorzolamide/Timolol Eye Drop</t>
  </si>
  <si>
    <t>2%/0.2%</t>
  </si>
  <si>
    <t>8.01cosopt</t>
  </si>
  <si>
    <t>Dorzolamide/Timolol PF Eye Drop</t>
  </si>
  <si>
    <t>24.5os</t>
  </si>
  <si>
    <t>a26.50</t>
  </si>
  <si>
    <t xml:space="preserve">Dosulepin Caps </t>
  </si>
  <si>
    <t>3.93os</t>
  </si>
  <si>
    <t>Dosulepin Tabs</t>
  </si>
  <si>
    <t>Dovobet GEL Generic cheaper?</t>
  </si>
  <si>
    <t>27.44os</t>
  </si>
  <si>
    <t>27.4G</t>
  </si>
  <si>
    <t>24.0g</t>
  </si>
  <si>
    <t>Dovobet Oint</t>
  </si>
  <si>
    <t>Dovonex Ointment</t>
  </si>
  <si>
    <t>5.73os</t>
  </si>
  <si>
    <t>Doxazosin Tabs</t>
  </si>
  <si>
    <t>.36os</t>
  </si>
  <si>
    <r>
      <rPr>
        <sz val="11"/>
        <color indexed="17"/>
        <rFont val="Calibri"/>
        <family val="2"/>
      </rPr>
      <t>0.44</t>
    </r>
  </si>
  <si>
    <t>Doxazosin 1mg Tablets 28:</t>
  </si>
  <si>
    <r>
      <rPr>
        <sz val="11"/>
        <color indexed="17"/>
        <rFont val="Calibri"/>
        <family val="2"/>
      </rPr>
      <t>0.43</t>
    </r>
  </si>
  <si>
    <t>Doxazosin 1mg Tablets:28</t>
  </si>
  <si>
    <t>0.41os</t>
  </si>
  <si>
    <t>Doxazosin 2mg Tablets 28:</t>
  </si>
  <si>
    <t>Doxazosin 2mg Tablets:28</t>
  </si>
  <si>
    <t xml:space="preserve">Doxazosin Tabs </t>
  </si>
  <si>
    <r>
      <rPr>
        <sz val="11"/>
        <color indexed="17"/>
        <rFont val="Calibri"/>
        <family val="2"/>
      </rPr>
      <t>0.40</t>
    </r>
  </si>
  <si>
    <t>Doxazosin 4mg Tablets 28:</t>
  </si>
  <si>
    <t>Doxazosin 4mg Tablets:28</t>
  </si>
  <si>
    <t>5.33os</t>
  </si>
  <si>
    <t>9.48os</t>
  </si>
  <si>
    <t xml:space="preserve">Doxazosin Tabs XL </t>
  </si>
  <si>
    <t>Cardura is cheaper AAH</t>
  </si>
  <si>
    <t xml:space="preserve">Doxycycline Caps </t>
  </si>
  <si>
    <t>Doxycycline Disp Tab VIBRAMYCIN</t>
  </si>
  <si>
    <t>2.05os</t>
  </si>
  <si>
    <t>Duaklir inhaler</t>
  </si>
  <si>
    <t>340/12</t>
  </si>
  <si>
    <t>32.5os</t>
  </si>
  <si>
    <t>30.71os</t>
  </si>
  <si>
    <t>Dulcolax Liq</t>
  </si>
  <si>
    <t xml:space="preserve"> neb</t>
  </si>
  <si>
    <t>Duloxetine Caps</t>
  </si>
  <si>
    <t>1.65os</t>
  </si>
  <si>
    <t>1.59os</t>
  </si>
  <si>
    <t>1.33os</t>
  </si>
  <si>
    <t>1.29os</t>
  </si>
  <si>
    <r>
      <rPr>
        <sz val="11"/>
        <color indexed="17"/>
        <rFont val="Calibri"/>
        <family val="2"/>
      </rPr>
      <t>1.45</t>
    </r>
  </si>
  <si>
    <t>Duloxetine 60mg Gastroresistant Capsules 28:</t>
  </si>
  <si>
    <t>not listed</t>
  </si>
  <si>
    <r>
      <rPr>
        <sz val="11"/>
        <color indexed="10"/>
        <rFont val="Calibri"/>
        <family val="2"/>
      </rPr>
      <t>9.45</t>
    </r>
  </si>
  <si>
    <t>Duloxetine 20mg Capsules:28</t>
  </si>
  <si>
    <r>
      <rPr>
        <sz val="11"/>
        <color indexed="17"/>
        <rFont val="Calibri"/>
        <family val="2"/>
      </rPr>
      <t>1.96</t>
    </r>
  </si>
  <si>
    <t>Duloxetine 30mg Gastroresistant Capsules 28:</t>
  </si>
  <si>
    <r>
      <rPr>
        <sz val="11"/>
        <color indexed="17"/>
        <rFont val="Calibri"/>
        <family val="2"/>
      </rPr>
      <t>1.12</t>
    </r>
  </si>
  <si>
    <t>Duloxetine 30mg Capsules:28</t>
  </si>
  <si>
    <t>90MG</t>
  </si>
  <si>
    <t>Duoderm Extra Thin S160</t>
  </si>
  <si>
    <t>7.5x7.5cm</t>
  </si>
  <si>
    <t>Duoderm Extra Thin S161</t>
  </si>
  <si>
    <t>12.65os</t>
  </si>
  <si>
    <t>Duoresp Spiro Budes/Formet 160</t>
  </si>
  <si>
    <t>160/4.5</t>
  </si>
  <si>
    <t>Duoresp Spiro Budes/Formet 320</t>
  </si>
  <si>
    <t>320/9</t>
  </si>
  <si>
    <t>Duotrav ED</t>
  </si>
  <si>
    <t>2.5ml</t>
  </si>
  <si>
    <t>Duraphat 2800 Colgate Toothpaste</t>
  </si>
  <si>
    <t>Duraphat 5000 Colgate Toothpaste</t>
  </si>
  <si>
    <t>51g</t>
  </si>
  <si>
    <t xml:space="preserve">Durogesic patch </t>
  </si>
  <si>
    <t>17.99alliance</t>
  </si>
  <si>
    <t>Dymista nasal spray</t>
  </si>
  <si>
    <t>14.79os</t>
  </si>
  <si>
    <t>14.2os</t>
  </si>
  <si>
    <t>14.65os</t>
  </si>
  <si>
    <t>14.32os</t>
  </si>
  <si>
    <t>E45 cream</t>
  </si>
  <si>
    <t>125g</t>
  </si>
  <si>
    <t>E45 Cream Pump</t>
  </si>
  <si>
    <t>5.75, 6</t>
  </si>
  <si>
    <t>5.37os</t>
  </si>
  <si>
    <t>E45 Itch Relief Cream</t>
  </si>
  <si>
    <r>
      <rPr>
        <sz val="11"/>
        <color indexed="17"/>
        <rFont val="Calibri"/>
        <family val="2"/>
      </rPr>
      <t>6.91</t>
    </r>
  </si>
  <si>
    <t>E45 Cream Pump -- 500g (Disp Pack):</t>
  </si>
  <si>
    <t>E45 Itch Relief Pump 500g</t>
  </si>
  <si>
    <r>
      <rPr>
        <sz val="11"/>
        <color indexed="10"/>
        <rFont val="Calibri"/>
        <family val="2"/>
      </rPr>
      <t>6.53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indexed="17"/>
        <rFont val="Calibri"/>
        <family val="2"/>
      </rPr>
      <t>8.68</t>
    </r>
  </si>
  <si>
    <t>E45 Cream Pump Dispen Nhs Pk## Dispensary Pack Black Label:500gm</t>
  </si>
  <si>
    <t>E45 lotion</t>
  </si>
  <si>
    <t>a245</t>
  </si>
  <si>
    <t>Easifix Bandage</t>
  </si>
  <si>
    <t>10cm10cmx4m4m</t>
  </si>
  <si>
    <t>0.4os</t>
  </si>
  <si>
    <t>7.5x4m</t>
  </si>
  <si>
    <t>Easifix or K-Band Bandage</t>
  </si>
  <si>
    <t>5cmx4m</t>
  </si>
  <si>
    <t>Ectoline Spot On Cat</t>
  </si>
  <si>
    <t>above1kg</t>
  </si>
  <si>
    <t>4.3os</t>
  </si>
  <si>
    <t>Ectoline Spot On Large Dogs</t>
  </si>
  <si>
    <t>20-40kg</t>
  </si>
  <si>
    <t>Ectoline Spot On Medium Dogs</t>
  </si>
  <si>
    <t>10-20kg</t>
  </si>
  <si>
    <t>Ectoline Spot On Small Dogs</t>
  </si>
  <si>
    <t>2-10kg</t>
  </si>
  <si>
    <t>Efudix cream</t>
  </si>
  <si>
    <t>urgent</t>
  </si>
  <si>
    <t>32os</t>
  </si>
  <si>
    <r>
      <rPr>
        <sz val="11"/>
        <color indexed="10"/>
        <rFont val="Calibri"/>
        <family val="2"/>
      </rPr>
      <t>32.74</t>
    </r>
  </si>
  <si>
    <t>Efudix 5% Cream 40g:</t>
  </si>
  <si>
    <t>Eklira Aclidinium 60 dose</t>
  </si>
  <si>
    <t>322mg</t>
  </si>
  <si>
    <t>Eliquis tab NOW GENERIC</t>
  </si>
  <si>
    <t>52.50/60</t>
  </si>
  <si>
    <t>rx54.8</t>
  </si>
  <si>
    <t>47.88gen</t>
  </si>
  <si>
    <t>EllaOne</t>
  </si>
  <si>
    <t>Elocon Cream</t>
  </si>
  <si>
    <t>4.04os</t>
  </si>
  <si>
    <t>Elocon Oint</t>
  </si>
  <si>
    <t>Elocon Scalp Lotion</t>
  </si>
  <si>
    <t>Emla cream</t>
  </si>
  <si>
    <t>5g</t>
  </si>
  <si>
    <t>Emollin aerosol</t>
  </si>
  <si>
    <t xml:space="preserve">Emulsifying Oint Bp </t>
  </si>
  <si>
    <t>3.15os</t>
  </si>
  <si>
    <t>Enalapril Tabs</t>
  </si>
  <si>
    <r>
      <rPr>
        <sz val="11"/>
        <color indexed="17"/>
        <rFont val="Calibri"/>
        <family val="2"/>
      </rPr>
      <t>0.29</t>
    </r>
  </si>
  <si>
    <t>Enalapril 20mg Tablets 28:</t>
  </si>
  <si>
    <r>
      <rPr>
        <sz val="11"/>
        <color indexed="10"/>
        <rFont val="Calibri"/>
        <family val="2"/>
      </rPr>
      <t>0.25</t>
    </r>
  </si>
  <si>
    <t>Enalapril 20mg Tablets:28</t>
  </si>
  <si>
    <t xml:space="preserve">Enalapril Tabs </t>
  </si>
  <si>
    <t>Enalapril 10mg Tablets 28:</t>
  </si>
  <si>
    <r>
      <rPr>
        <sz val="11"/>
        <color indexed="17"/>
        <rFont val="Calibri"/>
        <family val="2"/>
      </rPr>
      <t>0.27</t>
    </r>
  </si>
  <si>
    <t>Enalapril 10mg Tablets:28</t>
  </si>
  <si>
    <t>Ensure Plus Advance Banana</t>
  </si>
  <si>
    <t>Ensure Plus Banana</t>
  </si>
  <si>
    <t>Ensure plus juce apple</t>
  </si>
  <si>
    <t>Ensure plus juce fruit punch</t>
  </si>
  <si>
    <t>1.97os</t>
  </si>
  <si>
    <t>Ensure plus juce orange</t>
  </si>
  <si>
    <t>1.96os</t>
  </si>
  <si>
    <t>Entocort caps CR</t>
  </si>
  <si>
    <t>3mg</t>
  </si>
  <si>
    <t>oc</t>
  </si>
  <si>
    <t>Epaderm Cream</t>
  </si>
  <si>
    <t>150g</t>
  </si>
  <si>
    <t>3.41os</t>
  </si>
  <si>
    <t>a3.58os</t>
  </si>
  <si>
    <t>Epaderm Oint</t>
  </si>
  <si>
    <t>Eplerenone tabs</t>
  </si>
  <si>
    <t>7..91</t>
  </si>
  <si>
    <t>Equasym XL Caps</t>
  </si>
  <si>
    <t>Eropid (Viagra Connect generic)</t>
  </si>
  <si>
    <t xml:space="preserve">Erythromycin EC Tabs </t>
  </si>
  <si>
    <t xml:space="preserve">Erythromycin Susp </t>
  </si>
  <si>
    <t>11.53?</t>
  </si>
  <si>
    <t xml:space="preserve">Erythromycin Susp (S/Free) </t>
  </si>
  <si>
    <t>EscitaloPRAM Tabs</t>
  </si>
  <si>
    <t>11.05Azar</t>
  </si>
  <si>
    <t>EsomepraZOLE CAP</t>
  </si>
  <si>
    <t>EsomepraZOLE Tab</t>
  </si>
  <si>
    <t>Estradiol Pess Vaginal Tabs</t>
  </si>
  <si>
    <t>Estriol (Ovestin) Cream 15g</t>
  </si>
  <si>
    <t>Estriol Crm with Applicator 80g</t>
  </si>
  <si>
    <t>80g</t>
  </si>
  <si>
    <t>a24.99os</t>
  </si>
  <si>
    <t>25.08os</t>
  </si>
  <si>
    <t>Ethosuximide Caps</t>
  </si>
  <si>
    <t>Ethosuximide soln</t>
  </si>
  <si>
    <t>250/5ml</t>
  </si>
  <si>
    <t>73os</t>
  </si>
  <si>
    <t>Etoricoxib tablets</t>
  </si>
  <si>
    <t>15.99mx2</t>
  </si>
  <si>
    <t>3.6os</t>
  </si>
  <si>
    <t xml:space="preserve">Etoricoxib tablets </t>
  </si>
  <si>
    <t>50p oct</t>
  </si>
  <si>
    <t>Eurax Cream</t>
  </si>
  <si>
    <t>Eurax Hc Cream</t>
  </si>
  <si>
    <t>Evorel Conti 24pk cheaper than 3*8?</t>
  </si>
  <si>
    <t>12.97os</t>
  </si>
  <si>
    <t>12.2os</t>
  </si>
  <si>
    <t>All12.40</t>
  </si>
  <si>
    <t>12.09os</t>
  </si>
  <si>
    <t>12.02os</t>
  </si>
  <si>
    <t>12.74os</t>
  </si>
  <si>
    <t>33.85/24os;  11.75/8os</t>
  </si>
  <si>
    <t>Evotears eye drops P/F</t>
  </si>
  <si>
    <t>Exemestane Tabs</t>
  </si>
  <si>
    <t>Exemestane (Aromasin) 25mg 30s</t>
  </si>
  <si>
    <r>
      <rPr>
        <sz val="11"/>
        <color indexed="17"/>
        <rFont val="Calibri"/>
        <family val="2"/>
      </rPr>
      <t>5.56</t>
    </r>
  </si>
  <si>
    <t>Exemestane 25mg Tablets:30</t>
  </si>
  <si>
    <t>Ezetimibe Tab</t>
  </si>
  <si>
    <t>1.46os</t>
  </si>
  <si>
    <t>17.5os</t>
  </si>
  <si>
    <t>1.45os</t>
  </si>
  <si>
    <r>
      <rPr>
        <sz val="11"/>
        <color indexed="10"/>
        <rFont val="Calibri"/>
        <family val="2"/>
      </rPr>
      <t>4.21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indexed="17"/>
        <rFont val="Calibri"/>
        <family val="2"/>
      </rPr>
      <t>6.58</t>
    </r>
  </si>
  <si>
    <t>Ezetrol Tablets 10mg U.K-# Ezetimibe:28</t>
  </si>
  <si>
    <t>Famotidine Tabs</t>
  </si>
  <si>
    <r>
      <rPr>
        <sz val="11"/>
        <color indexed="17"/>
        <rFont val="Calibri"/>
        <family val="2"/>
      </rPr>
      <t>17.48</t>
    </r>
  </si>
  <si>
    <t>Famotidine 20mg Tablets 28:</t>
  </si>
  <si>
    <r>
      <rPr>
        <sz val="11"/>
        <color indexed="17"/>
        <rFont val="Calibri"/>
        <family val="2"/>
      </rPr>
      <t>16.47</t>
    </r>
  </si>
  <si>
    <t>Famotidine 20mg Tablets:28</t>
  </si>
  <si>
    <t xml:space="preserve">Felodipine Tabs </t>
  </si>
  <si>
    <r>
      <rPr>
        <sz val="11"/>
        <color indexed="17"/>
        <rFont val="Calibri"/>
        <family val="2"/>
      </rPr>
      <t>1.46</t>
    </r>
  </si>
  <si>
    <t>Felodipine XL 5mg Tablets 28:</t>
  </si>
  <si>
    <r>
      <rPr>
        <sz val="11"/>
        <color indexed="17"/>
        <rFont val="Calibri"/>
        <family val="2"/>
      </rPr>
      <t>1.41</t>
    </r>
  </si>
  <si>
    <t>Felodipine 5mg Tablets:28</t>
  </si>
  <si>
    <r>
      <rPr>
        <sz val="11"/>
        <color indexed="17"/>
        <rFont val="Calibri"/>
        <family val="2"/>
      </rPr>
      <t>0.87</t>
    </r>
  </si>
  <si>
    <t>Felodipine XL 10mg Tablets 28:</t>
  </si>
  <si>
    <r>
      <rPr>
        <sz val="11"/>
        <color indexed="17"/>
        <rFont val="Calibri"/>
        <family val="2"/>
      </rPr>
      <t>0.88</t>
    </r>
  </si>
  <si>
    <t>Felodipine 10mg Tablets:28</t>
  </si>
  <si>
    <t>Fentanyl Matrifen Patch</t>
  </si>
  <si>
    <t>12mcg</t>
  </si>
  <si>
    <t>Fentanyl Matrifen Patches</t>
  </si>
  <si>
    <t xml:space="preserve">Fentanyl Matrifen Patches </t>
  </si>
  <si>
    <r>
      <t xml:space="preserve">Fentanyl Patch </t>
    </r>
    <r>
      <rPr>
        <sz val="10"/>
        <color rgb="FFFF0000"/>
        <rFont val="Arial"/>
        <family val="2"/>
      </rPr>
      <t>GENERIC</t>
    </r>
  </si>
  <si>
    <t>12mg</t>
  </si>
  <si>
    <t>Fentanyl Yem(San), Vict(Acc), Osm(Zen)</t>
  </si>
  <si>
    <t>pond</t>
  </si>
  <si>
    <t>8.07opiod</t>
  </si>
  <si>
    <t>nd</t>
  </si>
  <si>
    <t xml:space="preserve">FentanylYemex Matrix Patch </t>
  </si>
  <si>
    <t>37.5mg</t>
  </si>
  <si>
    <t>Ferrous Fumarate Oral Soln</t>
  </si>
  <si>
    <t>140mg</t>
  </si>
  <si>
    <t>4.05Accufer</t>
  </si>
  <si>
    <t>2.70/200ml</t>
  </si>
  <si>
    <t>2.75/200ml</t>
  </si>
  <si>
    <t>Ferrous Fumarate Tabs (Un-Lic)</t>
  </si>
  <si>
    <t>210mg</t>
  </si>
  <si>
    <t>0.26 1.8</t>
  </si>
  <si>
    <t>0.43os</t>
  </si>
  <si>
    <t>Ferrous Gluconate Tabs</t>
  </si>
  <si>
    <t>Ferrous Sulphate Tab</t>
  </si>
  <si>
    <t>Fesoterodine MR Tabs</t>
  </si>
  <si>
    <t>2.43os</t>
  </si>
  <si>
    <t>Fesoterodine MR tabs</t>
  </si>
  <si>
    <t xml:space="preserve">Fexofenadine Tabs </t>
  </si>
  <si>
    <t>Telfast</t>
  </si>
  <si>
    <r>
      <rPr>
        <sz val="11"/>
        <color indexed="17"/>
        <rFont val="Calibri"/>
        <family val="2"/>
      </rPr>
      <t>1.37</t>
    </r>
  </si>
  <si>
    <t>Fexofenadine 180mg Tablets 30:</t>
  </si>
  <si>
    <r>
      <rPr>
        <sz val="11"/>
        <color indexed="17"/>
        <rFont val="Calibri"/>
        <family val="2"/>
      </rPr>
      <t>1.38</t>
    </r>
  </si>
  <si>
    <t>Fexofenadine 180mg Tablets #:30</t>
  </si>
  <si>
    <t>Fexofenadine 120mg Tablets 30:</t>
  </si>
  <si>
    <r>
      <rPr>
        <sz val="11"/>
        <color indexed="17"/>
        <rFont val="Calibri"/>
        <family val="2"/>
      </rPr>
      <t>0.90</t>
    </r>
  </si>
  <si>
    <t>Fexofenadine 120mg Tablets:30</t>
  </si>
  <si>
    <t>Finasteride Tabs</t>
  </si>
  <si>
    <r>
      <rPr>
        <sz val="11"/>
        <color indexed="17"/>
        <rFont val="Calibri"/>
        <family val="2"/>
      </rPr>
      <t>0.85</t>
    </r>
  </si>
  <si>
    <t>Finasteride 5mg Tablets 28:</t>
  </si>
  <si>
    <r>
      <rPr>
        <sz val="11"/>
        <color indexed="17"/>
        <rFont val="Calibri"/>
        <family val="2"/>
      </rPr>
      <t>0.95</t>
    </r>
  </si>
  <si>
    <t>Finasteride 5mg Tablets:28</t>
  </si>
  <si>
    <t xml:space="preserve">Finasteride Tabs </t>
  </si>
  <si>
    <t>Firmagon -Degarelix</t>
  </si>
  <si>
    <t>cresswell</t>
  </si>
  <si>
    <t>Flaminal Forte gel</t>
  </si>
  <si>
    <t xml:space="preserve">Flecainide Tabs </t>
  </si>
  <si>
    <t>2.83os</t>
  </si>
  <si>
    <t>Flexitol Heel Balm</t>
  </si>
  <si>
    <t>200g</t>
  </si>
  <si>
    <t>Flixotide 125 Evohaler</t>
  </si>
  <si>
    <t>Flu Vaccine Over 65</t>
  </si>
  <si>
    <t>Flu Vaccine Quad &lt;65 AT RISK</t>
  </si>
  <si>
    <t>FluCelvax Over+Under</t>
  </si>
  <si>
    <t xml:space="preserve">Flucloxacillin Caps </t>
  </si>
  <si>
    <t>1.59sml</t>
  </si>
  <si>
    <t>Flucloxacillin Solution</t>
  </si>
  <si>
    <t>2.27os</t>
  </si>
  <si>
    <t>Flucloxacillin Solution SF</t>
  </si>
  <si>
    <t xml:space="preserve">Fluconazole Caps </t>
  </si>
  <si>
    <t>0.7os</t>
  </si>
  <si>
    <t>0.78os</t>
  </si>
  <si>
    <t>1.98os</t>
  </si>
  <si>
    <t>Fluconazole Caps P</t>
  </si>
  <si>
    <t>Fluconazole Caps POM</t>
  </si>
  <si>
    <t xml:space="preserve">Fluconazole Oral Susp </t>
  </si>
  <si>
    <t>Fludrocortisone Tablet</t>
  </si>
  <si>
    <t>0.1mg</t>
  </si>
  <si>
    <t>Fluoxetine Caps</t>
  </si>
  <si>
    <r>
      <rPr>
        <sz val="11"/>
        <color indexed="17"/>
        <rFont val="Calibri"/>
        <family val="2"/>
      </rPr>
      <t>10.74</t>
    </r>
  </si>
  <si>
    <t>Fluoxetine 10mg Capsules 30:</t>
  </si>
  <si>
    <r>
      <rPr>
        <sz val="11"/>
        <color indexed="17"/>
        <rFont val="Calibri"/>
        <family val="2"/>
      </rPr>
      <t>10.84</t>
    </r>
  </si>
  <si>
    <t>Fluoxetin 10mg Capsules:30</t>
  </si>
  <si>
    <t xml:space="preserve">Fluoxetine Caps </t>
  </si>
  <si>
    <t xml:space="preserve">Fluoxetine Oral Sol </t>
  </si>
  <si>
    <t>20mg/5ml</t>
  </si>
  <si>
    <t>Fluticasone Nasal Spray OTC</t>
  </si>
  <si>
    <t>Fluticasone Nasal Spray POM</t>
  </si>
  <si>
    <t>Fluticasone/Salmet Airflusal only</t>
  </si>
  <si>
    <t>Evo120d</t>
  </si>
  <si>
    <t>20.2os</t>
  </si>
  <si>
    <t>Fluticasone/Salmet Airflusal/FusE,Stalp</t>
  </si>
  <si>
    <t>500/50</t>
  </si>
  <si>
    <t>Fluticasone/Salmet Aloflute</t>
  </si>
  <si>
    <t>13.59myl</t>
  </si>
  <si>
    <t>Flutiform 125/5 inhaler</t>
  </si>
  <si>
    <t>125/5</t>
  </si>
  <si>
    <t>Flutiform 250/10 inhaler</t>
  </si>
  <si>
    <t>250/10</t>
  </si>
  <si>
    <t>Folic Acid Oral sf (0.5ml / 1ml)</t>
  </si>
  <si>
    <t>2.5mg/5ml</t>
  </si>
  <si>
    <t xml:space="preserve">Folic Acid Tabs </t>
  </si>
  <si>
    <t>Folic Acid 5mg Tablets 28:</t>
  </si>
  <si>
    <t>Folic Acid 5mg Tablets:28</t>
  </si>
  <si>
    <t>Fortijuce Bottle Blackcurrant</t>
  </si>
  <si>
    <t>1.83os</t>
  </si>
  <si>
    <t>1.84os</t>
  </si>
  <si>
    <t>Fortijuce Liquid forest fruits</t>
  </si>
  <si>
    <t>1.8os</t>
  </si>
  <si>
    <t>2.06os</t>
  </si>
  <si>
    <t>Fortijuce Liquid Tropical</t>
  </si>
  <si>
    <t>1.85 TrStOr</t>
  </si>
  <si>
    <t>1.9os</t>
  </si>
  <si>
    <t>Fortijuice Liquid Apple</t>
  </si>
  <si>
    <t>Fortisip Bottle Banana</t>
  </si>
  <si>
    <t>1.14os</t>
  </si>
  <si>
    <t>Fortisip Bottle strawberry</t>
  </si>
  <si>
    <t>Fortisip Bottle Vanilla</t>
  </si>
  <si>
    <t>Fortisip compact liquid</t>
  </si>
  <si>
    <t>Forxiga Tabs</t>
  </si>
  <si>
    <t>34.79os</t>
  </si>
  <si>
    <t>33.30os</t>
  </si>
  <si>
    <t>39os</t>
  </si>
  <si>
    <t>39.2os</t>
  </si>
  <si>
    <t>Fosamax 70mg tab</t>
  </si>
  <si>
    <t>Doe UK only</t>
  </si>
  <si>
    <t xml:space="preserve">Fosrenol tab </t>
  </si>
  <si>
    <t>1000mg</t>
  </si>
  <si>
    <t>alliance</t>
  </si>
  <si>
    <t>192.53os</t>
  </si>
  <si>
    <t>Fosrenol tab Lanthanum RxCh?</t>
  </si>
  <si>
    <t>181.68os</t>
  </si>
  <si>
    <t>Freestyle Lite strips</t>
  </si>
  <si>
    <t>9.7os</t>
  </si>
  <si>
    <t>Fresubin Protien Energy Forest Fruit</t>
  </si>
  <si>
    <t>Fresubin Protien Energy Strawb</t>
  </si>
  <si>
    <t>Frontline Spot-On Cat</t>
  </si>
  <si>
    <t>Frontline Spot-On Dog Large</t>
  </si>
  <si>
    <t>16.5os</t>
  </si>
  <si>
    <t>Frontline Spot-On Dog Medium</t>
  </si>
  <si>
    <t>Frontline Spot-On Dog Small</t>
  </si>
  <si>
    <t>Frovatriptan  tabs</t>
  </si>
  <si>
    <t>12.89os</t>
  </si>
  <si>
    <t>12.95os</t>
  </si>
  <si>
    <t>Furosemide sol sf</t>
  </si>
  <si>
    <t>Furosemide sol sf 8mg/ml</t>
  </si>
  <si>
    <t>40mg/5ml</t>
  </si>
  <si>
    <t xml:space="preserve">Furosemide Tabs </t>
  </si>
  <si>
    <r>
      <rPr>
        <sz val="11"/>
        <color indexed="17"/>
        <rFont val="Calibri"/>
        <family val="2"/>
      </rPr>
      <t>0.19</t>
    </r>
  </si>
  <si>
    <t>Furosemide 20mg Tablets 28:</t>
  </si>
  <si>
    <t>Furosemide 20mg Tablets:28</t>
  </si>
  <si>
    <t>Fusidic Acid Crm</t>
  </si>
  <si>
    <t>1.81os</t>
  </si>
  <si>
    <t>2.08os</t>
  </si>
  <si>
    <t>Fusidic acid crm</t>
  </si>
  <si>
    <t>3.41ALL</t>
  </si>
  <si>
    <t>Fusidic acid eye drops</t>
  </si>
  <si>
    <t>FusidicBetamCrm Xemacort</t>
  </si>
  <si>
    <t>5.05os</t>
  </si>
  <si>
    <t>FusidicBetamCrm Xemacort (Fucibet)</t>
  </si>
  <si>
    <t xml:space="preserve">Gabapentin Caps </t>
  </si>
  <si>
    <t>1.64os</t>
  </si>
  <si>
    <t>2.38mx2</t>
  </si>
  <si>
    <t>Gabapentin Tabs</t>
  </si>
  <si>
    <t>600mg</t>
  </si>
  <si>
    <t>10.45os</t>
  </si>
  <si>
    <t xml:space="preserve">Galantamine MR Caps </t>
  </si>
  <si>
    <t>3.35os</t>
  </si>
  <si>
    <t>349os</t>
  </si>
  <si>
    <r>
      <rPr>
        <sz val="11"/>
        <color indexed="17"/>
        <rFont val="Calibri"/>
        <family val="2"/>
      </rPr>
      <t>3.43</t>
    </r>
  </si>
  <si>
    <t>Galantamine XL 8mg Capsules 28:</t>
  </si>
  <si>
    <r>
      <rPr>
        <sz val="11"/>
        <color indexed="10"/>
        <rFont val="Calibri"/>
        <family val="2"/>
      </rPr>
      <t>2.52</t>
    </r>
  </si>
  <si>
    <t>Galantamine M/R 8mg Capsules:28</t>
  </si>
  <si>
    <t>24mg</t>
  </si>
  <si>
    <t>6.85os</t>
  </si>
  <si>
    <t>Ganfort Eye Drop Sol ZD</t>
  </si>
  <si>
    <t>300mcg</t>
  </si>
  <si>
    <t>13.47os</t>
  </si>
  <si>
    <t>Ganfort UDV</t>
  </si>
  <si>
    <t>0.4ml</t>
  </si>
  <si>
    <t>Gauze swab 4ply non woven</t>
  </si>
  <si>
    <t>a85p</t>
  </si>
  <si>
    <t xml:space="preserve">Gauze swab 8ply type13 BP1988 </t>
  </si>
  <si>
    <t>1.53os</t>
  </si>
  <si>
    <t>1.25os</t>
  </si>
  <si>
    <t>Gauze Topper Sterile Swabs</t>
  </si>
  <si>
    <t>25x5</t>
  </si>
  <si>
    <t>1.42os</t>
  </si>
  <si>
    <t>Gaviscon Advance Aniseed</t>
  </si>
  <si>
    <t>5.12*6</t>
  </si>
  <si>
    <t>Gaviscon Advance Peppermint</t>
  </si>
  <si>
    <t>Gaviscon Double Action</t>
  </si>
  <si>
    <t>Gaviscon infants</t>
  </si>
  <si>
    <t>Gentamicin eye drops</t>
  </si>
  <si>
    <t>Glandosane Spray Natural</t>
  </si>
  <si>
    <t>4.85os</t>
  </si>
  <si>
    <t>a5.07</t>
  </si>
  <si>
    <t>4.29os</t>
  </si>
  <si>
    <t xml:space="preserve">Gliclazide MR Tabs </t>
  </si>
  <si>
    <t>0.76os</t>
  </si>
  <si>
    <t>2.8os</t>
  </si>
  <si>
    <r>
      <rPr>
        <sz val="11"/>
        <color indexed="10"/>
        <rFont val="Calibri"/>
        <family val="2"/>
      </rPr>
      <t>3.00</t>
    </r>
  </si>
  <si>
    <t>Gliclazide 30mg Modified Release Tablets 28:</t>
  </si>
  <si>
    <r>
      <rPr>
        <sz val="11"/>
        <color indexed="17"/>
        <rFont val="Calibri"/>
        <family val="2"/>
      </rPr>
      <t>4.55</t>
    </r>
  </si>
  <si>
    <t>Gliclazide 30mg Mr Tabs Teva:28</t>
  </si>
  <si>
    <t>Gliclazide Tabs</t>
  </si>
  <si>
    <t xml:space="preserve">Gliclazide Tabs </t>
  </si>
  <si>
    <r>
      <rPr>
        <sz val="11"/>
        <color indexed="17"/>
        <rFont val="Calibri"/>
        <family val="2"/>
      </rPr>
      <t>0.36</t>
    </r>
  </si>
  <si>
    <t>Gliclazide 80mg Tablets 28:</t>
  </si>
  <si>
    <t>Gliclazide 80mg Tablets:28</t>
  </si>
  <si>
    <t xml:space="preserve">Glimepiride Tabs </t>
  </si>
  <si>
    <t>0.34os</t>
  </si>
  <si>
    <t xml:space="preserve">os </t>
  </si>
  <si>
    <t>Gloves Latex/Nitrile Powder Free</t>
  </si>
  <si>
    <t>Large</t>
  </si>
  <si>
    <t>4.25os</t>
  </si>
  <si>
    <t>Medium</t>
  </si>
  <si>
    <t>Glucoject pen needle</t>
  </si>
  <si>
    <t>5mm31g</t>
  </si>
  <si>
    <t>Glyc/Lemon/Honey Linctus</t>
  </si>
  <si>
    <t>Glycerin Suppositories Adult</t>
  </si>
  <si>
    <t>1.38os</t>
  </si>
  <si>
    <t xml:space="preserve">Glycerin Suppositories Child </t>
  </si>
  <si>
    <t>Glycerin Suppositories Infant</t>
  </si>
  <si>
    <t>1g</t>
  </si>
  <si>
    <t>1.58os</t>
  </si>
  <si>
    <t>Glycopyrronium oral soln</t>
  </si>
  <si>
    <t>1mg/5ml</t>
  </si>
  <si>
    <t>68.49ns</t>
  </si>
  <si>
    <t>Glyceryl Trinitrate GTN Spray</t>
  </si>
  <si>
    <t>400mcg</t>
  </si>
  <si>
    <t>GTN Spray Glycerin Trinitrate</t>
  </si>
  <si>
    <t>1.73os</t>
  </si>
  <si>
    <t>Half SeCURon SR Tabs</t>
  </si>
  <si>
    <t>5.46os</t>
  </si>
  <si>
    <t>7.38os</t>
  </si>
  <si>
    <t>Half Sinemet CR Tabs</t>
  </si>
  <si>
    <t>8.25 60</t>
  </si>
  <si>
    <t>9.28 60</t>
  </si>
  <si>
    <t>8.35 60</t>
  </si>
  <si>
    <t>10.76os</t>
  </si>
  <si>
    <t>Haloperidol tabs</t>
  </si>
  <si>
    <t>Hiprex Methenamine</t>
  </si>
  <si>
    <t>19.57H100</t>
  </si>
  <si>
    <t>17.12M</t>
  </si>
  <si>
    <t>17.7Mos</t>
  </si>
  <si>
    <t>Hyabak eye drop</t>
  </si>
  <si>
    <t>5.55os</t>
  </si>
  <si>
    <t>Hydralazine Tablets</t>
  </si>
  <si>
    <t>Hydrocoll Border Dressing</t>
  </si>
  <si>
    <t>`</t>
  </si>
  <si>
    <t xml:space="preserve">Hydrocortisone 0.5% Cream </t>
  </si>
  <si>
    <t>ns aos</t>
  </si>
  <si>
    <t>1.29 56</t>
  </si>
  <si>
    <t>Hydrocortisone 1% Cream</t>
  </si>
  <si>
    <t>2.99 oint</t>
  </si>
  <si>
    <t>3.1os</t>
  </si>
  <si>
    <t>1.36os</t>
  </si>
  <si>
    <t>1.06os</t>
  </si>
  <si>
    <t>Hydrocortisone 1% Cream OTC</t>
  </si>
  <si>
    <t>1.22os</t>
  </si>
  <si>
    <t>0.57 oint</t>
  </si>
  <si>
    <t>0.74os</t>
  </si>
  <si>
    <t>0.83os</t>
  </si>
  <si>
    <r>
      <rPr>
        <sz val="11"/>
        <color indexed="10"/>
        <rFont val="Calibri"/>
        <family val="2"/>
      </rPr>
      <t>0.86</t>
    </r>
  </si>
  <si>
    <t>Hydrocortisone 1% Cream (OTC) 15g:</t>
  </si>
  <si>
    <r>
      <rPr>
        <sz val="11"/>
        <color indexed="17"/>
        <rFont val="Calibri"/>
        <family val="2"/>
      </rPr>
      <t>2.52</t>
    </r>
  </si>
  <si>
    <t>Hydrocortisone 1% Cream Otc Pk:15g</t>
  </si>
  <si>
    <t>Hydrocortisone 1% Cream POM</t>
  </si>
  <si>
    <t>0.98os</t>
  </si>
  <si>
    <r>
      <rPr>
        <sz val="11"/>
        <color indexed="10"/>
        <rFont val="Calibri"/>
        <family val="2"/>
      </rPr>
      <t>3.19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indexed="17"/>
        <rFont val="Calibri"/>
        <family val="2"/>
      </rPr>
      <t>3.66</t>
    </r>
  </si>
  <si>
    <t>Hydrocort 1% Crm Accord Pom Hydrocortisone:15g</t>
  </si>
  <si>
    <t>Hydrocortisone 1% Oint</t>
  </si>
  <si>
    <t>ns 63p 15g</t>
  </si>
  <si>
    <t>os 62p15g</t>
  </si>
  <si>
    <t>Hydrocortisone Orom Buccal tab</t>
  </si>
  <si>
    <t>Hydrocortisone Tabs</t>
  </si>
  <si>
    <t xml:space="preserve">Hydrocortisone Tabs </t>
  </si>
  <si>
    <t xml:space="preserve">Hydrofilm Dressing </t>
  </si>
  <si>
    <t>10x12.5</t>
  </si>
  <si>
    <t>10x15cm</t>
  </si>
  <si>
    <t>15x20cm</t>
  </si>
  <si>
    <t>Hydromol Cream</t>
  </si>
  <si>
    <t>10.57os</t>
  </si>
  <si>
    <r>
      <t>Hydroxocobalamin inj</t>
    </r>
    <r>
      <rPr>
        <sz val="9"/>
        <color rgb="FF00B050"/>
        <rFont val="Arial"/>
        <family val="2"/>
      </rPr>
      <t xml:space="preserve"> Cobalin AL9.5</t>
    </r>
    <r>
      <rPr>
        <sz val="9"/>
        <rFont val="Arial"/>
        <family val="2"/>
      </rPr>
      <t>os</t>
    </r>
  </si>
  <si>
    <t>11.5os</t>
  </si>
  <si>
    <t>HydroxycarBAMIDE Caps</t>
  </si>
  <si>
    <t>a10.14</t>
  </si>
  <si>
    <t>Hydroxychloroquine Tabs</t>
  </si>
  <si>
    <t>Hydroxyzine tab</t>
  </si>
  <si>
    <t>o1</t>
  </si>
  <si>
    <t xml:space="preserve">Hylo Night (VitA-Pos) Eye Oint </t>
  </si>
  <si>
    <t>PF</t>
  </si>
  <si>
    <t>2.4os</t>
  </si>
  <si>
    <t>2.56os</t>
  </si>
  <si>
    <t>Hylo-Care Eye Drops</t>
  </si>
  <si>
    <t>Hylo-Forte Eye Drops</t>
  </si>
  <si>
    <t>6.2os</t>
  </si>
  <si>
    <t>Hylo-Tear Eye Drops</t>
  </si>
  <si>
    <t>5.85os</t>
  </si>
  <si>
    <t>Hyoscine 10mg tab</t>
  </si>
  <si>
    <t>9.49os</t>
  </si>
  <si>
    <t xml:space="preserve">Hypromellose Eye Drops </t>
  </si>
  <si>
    <t>Hypromellose 0.3% Eye Drops 10ml:</t>
  </si>
  <si>
    <t>Hypromellose 0.3% Eye Drops:10ml</t>
  </si>
  <si>
    <t>Ibuprofen Gel</t>
  </si>
  <si>
    <t>1.23os</t>
  </si>
  <si>
    <t>5.12os</t>
  </si>
  <si>
    <t>4.88os</t>
  </si>
  <si>
    <t>0.92os</t>
  </si>
  <si>
    <t>1.26os</t>
  </si>
  <si>
    <t xml:space="preserve">Ibuprofen Susp </t>
  </si>
  <si>
    <t>100mg/5</t>
  </si>
  <si>
    <t>all2.29</t>
  </si>
  <si>
    <t>Ibuprofen Tabs</t>
  </si>
  <si>
    <t>0.71os</t>
  </si>
  <si>
    <t>3.29os</t>
  </si>
  <si>
    <t>3.99os</t>
  </si>
  <si>
    <t>2.13os</t>
  </si>
  <si>
    <t>Ibuprofen/Codeine Tabs</t>
  </si>
  <si>
    <t>200/8mg</t>
  </si>
  <si>
    <t xml:space="preserve">Imdur MR tabs </t>
  </si>
  <si>
    <t>9.9 x60</t>
  </si>
  <si>
    <t>10.44os</t>
  </si>
  <si>
    <t xml:space="preserve">Imigran nasal spray </t>
  </si>
  <si>
    <t>Imiquimod crm Sachets</t>
  </si>
  <si>
    <t>46ald</t>
  </si>
  <si>
    <t>47.53os</t>
  </si>
  <si>
    <t>Inadine Dressing</t>
  </si>
  <si>
    <t>9.5x9.5</t>
  </si>
  <si>
    <t>Incruse ellipta</t>
  </si>
  <si>
    <t>27.47os</t>
  </si>
  <si>
    <t xml:space="preserve">Indapamide SR Tabs </t>
  </si>
  <si>
    <t>1.5mg</t>
  </si>
  <si>
    <r>
      <rPr>
        <sz val="11"/>
        <color indexed="17"/>
        <rFont val="Calibri"/>
        <family val="2"/>
      </rPr>
      <t>0.61</t>
    </r>
  </si>
  <si>
    <t>Indapamide 1.5mg SR Tablets 30:</t>
  </si>
  <si>
    <r>
      <rPr>
        <sz val="11"/>
        <color indexed="17"/>
        <rFont val="Calibri"/>
        <family val="2"/>
      </rPr>
      <t>0.60</t>
    </r>
  </si>
  <si>
    <t>Indapamide Sr 1.5mg Tablets:30</t>
  </si>
  <si>
    <t xml:space="preserve">Indapamide Tabs </t>
  </si>
  <si>
    <t>Indapamide 2.5mg Tablets 28:</t>
  </si>
  <si>
    <t>Indapamide 2.5mg Tablets:28</t>
  </si>
  <si>
    <t xml:space="preserve">Indometacin Caps </t>
  </si>
  <si>
    <t>Instillagel Pre-filled Syr (UK)</t>
  </si>
  <si>
    <t>6ml</t>
  </si>
  <si>
    <t>x10</t>
  </si>
  <si>
    <t>11ml</t>
  </si>
  <si>
    <t>10.04os</t>
  </si>
  <si>
    <t>Invokana Canaglifozin</t>
  </si>
  <si>
    <t>36.1os</t>
  </si>
  <si>
    <t>39.0os</t>
  </si>
  <si>
    <t>Iodoflex paste dressing 4x6cm</t>
  </si>
  <si>
    <t xml:space="preserve">Ipratropium Inhaler </t>
  </si>
  <si>
    <t xml:space="preserve">Ipratropium Nebuliser Sol </t>
  </si>
  <si>
    <t>Ipratropium Nebuliser Sol 2ml</t>
  </si>
  <si>
    <t>Irbesartan Tabs</t>
  </si>
  <si>
    <t>0.24jan</t>
  </si>
  <si>
    <r>
      <rPr>
        <sz val="11"/>
        <color indexed="10"/>
        <rFont val="Calibri"/>
        <family val="2"/>
      </rPr>
      <t>0.30</t>
    </r>
  </si>
  <si>
    <t>Irbesartan 75mg Tablets 28:</t>
  </si>
  <si>
    <t>Irbesartan 75mg Tablets 01/24 Expiry 1/24 Non Returnable:28</t>
  </si>
  <si>
    <t>s6</t>
  </si>
  <si>
    <t>0.47jan</t>
  </si>
  <si>
    <t>Isosorbide Dinitrate tablets</t>
  </si>
  <si>
    <t>13.25os</t>
  </si>
  <si>
    <t>11.16os</t>
  </si>
  <si>
    <t>Isosorbide Mononitrate Tab</t>
  </si>
  <si>
    <t>Isosorbide Mononitrate XL Tab</t>
  </si>
  <si>
    <t>2.75os</t>
  </si>
  <si>
    <t>Isotard XL tab</t>
  </si>
  <si>
    <t>Isotretinoin Caps</t>
  </si>
  <si>
    <t>5.29os</t>
  </si>
  <si>
    <t>31.50/56.</t>
  </si>
  <si>
    <t>26.86/56.</t>
  </si>
  <si>
    <t>11.7os</t>
  </si>
  <si>
    <t>Ispaghula Husk Sachet Orange</t>
  </si>
  <si>
    <t>2.04os</t>
  </si>
  <si>
    <t>2.45os</t>
  </si>
  <si>
    <t>Itraconazole Caps</t>
  </si>
  <si>
    <t>christian 56</t>
  </si>
  <si>
    <t>11.65os</t>
  </si>
  <si>
    <r>
      <t>Itraconazole Caps</t>
    </r>
    <r>
      <rPr>
        <sz val="10"/>
        <color rgb="FFFF0000"/>
        <rFont val="Arial"/>
        <family val="2"/>
      </rPr>
      <t xml:space="preserve"> </t>
    </r>
  </si>
  <si>
    <t>20.24 60</t>
  </si>
  <si>
    <t>23.99 60</t>
  </si>
  <si>
    <t>10.25os</t>
  </si>
  <si>
    <t>16.81 28</t>
  </si>
  <si>
    <t xml:space="preserve">Itraconazole Sol </t>
  </si>
  <si>
    <t>Ivabradine Tabs</t>
  </si>
  <si>
    <t xml:space="preserve">Ivabradine Tabs (Procoralan) </t>
  </si>
  <si>
    <t>Jardiance Tabs Empaglifozin</t>
  </si>
  <si>
    <t>37.04/30os</t>
  </si>
  <si>
    <t>37.37(30)</t>
  </si>
  <si>
    <t>Jelonet gauze dressing</t>
  </si>
  <si>
    <t>2.24os</t>
  </si>
  <si>
    <t>Kaltostat Cavity 2g Dressing</t>
  </si>
  <si>
    <t>Kaltostat Dress P0227058</t>
  </si>
  <si>
    <t>27.45os</t>
  </si>
  <si>
    <t>Kaltostat dressing</t>
  </si>
  <si>
    <t>5cmx5cm</t>
  </si>
  <si>
    <t>8.telmi</t>
  </si>
  <si>
    <t>2.80 liq</t>
  </si>
  <si>
    <t>K-Band Conforming Bandage</t>
  </si>
  <si>
    <t>10cmx4m</t>
  </si>
  <si>
    <t>Kendall AMD Foam Dr 3470705</t>
  </si>
  <si>
    <t>8.8x7.5</t>
  </si>
  <si>
    <t>Kendall AMD Foam Dressing</t>
  </si>
  <si>
    <t>Kerracel Dressing</t>
  </si>
  <si>
    <t>2.5x45</t>
  </si>
  <si>
    <t xml:space="preserve">Kerracel Dressing </t>
  </si>
  <si>
    <t>5.17os</t>
  </si>
  <si>
    <t>a6.00</t>
  </si>
  <si>
    <t>KerraContact Ag Dressing</t>
  </si>
  <si>
    <t>KerraFoam Gentle Border</t>
  </si>
  <si>
    <t>12.56os</t>
  </si>
  <si>
    <t>17x17.5</t>
  </si>
  <si>
    <t>18x21cm</t>
  </si>
  <si>
    <t>23x26cm</t>
  </si>
  <si>
    <t>KerraLite Cool Adh dressing</t>
  </si>
  <si>
    <t>11x11cm</t>
  </si>
  <si>
    <t>a13.65</t>
  </si>
  <si>
    <t>KerraLite Cool NON-Adh dressing</t>
  </si>
  <si>
    <t>6x6cm</t>
  </si>
  <si>
    <t>8.5x12cm</t>
  </si>
  <si>
    <t>11.55os</t>
  </si>
  <si>
    <t>KerraMaxCare Border Adh Dressing</t>
  </si>
  <si>
    <t>16x16cm</t>
  </si>
  <si>
    <t>16x26cm</t>
  </si>
  <si>
    <t>32.24ALL os</t>
  </si>
  <si>
    <t>KerraMaxCare Dressing</t>
  </si>
  <si>
    <t>13.5x15.5</t>
  </si>
  <si>
    <t>golding</t>
  </si>
  <si>
    <t xml:space="preserve">KerraMaxCare Dressing </t>
  </si>
  <si>
    <t>11.79os</t>
  </si>
  <si>
    <t>10x22cm</t>
  </si>
  <si>
    <t>14.7os</t>
  </si>
  <si>
    <t>20x22cm</t>
  </si>
  <si>
    <t>20x50cm</t>
  </si>
  <si>
    <t>KerraPed Boot Small</t>
  </si>
  <si>
    <t>Kerrapro Sheet</t>
  </si>
  <si>
    <t>10x10x0.3</t>
  </si>
  <si>
    <t>Ketoconazole Shampoo</t>
  </si>
  <si>
    <t>6.63os</t>
  </si>
  <si>
    <t>Ketoprofen gel</t>
  </si>
  <si>
    <t xml:space="preserve">K-Lite Bandage 10cm P2393635 </t>
  </si>
  <si>
    <t>10cmx4.5</t>
  </si>
  <si>
    <t>K-Lite Bandage 15cm</t>
  </si>
  <si>
    <t>15cmx4.5</t>
  </si>
  <si>
    <t>1.4os</t>
  </si>
  <si>
    <t>21.20(16)</t>
  </si>
  <si>
    <t>K-Lite Bandage 5cm</t>
  </si>
  <si>
    <t>5cmx4.5</t>
  </si>
  <si>
    <t>K-Lite Bandage 7cm</t>
  </si>
  <si>
    <t>7cmx4.5</t>
  </si>
  <si>
    <t>2.89os</t>
  </si>
  <si>
    <t>K-Lite LONG Band 10cm P3257110</t>
  </si>
  <si>
    <t>5.25m</t>
  </si>
  <si>
    <t>K-Soft Bandage 10cm P2668374</t>
  </si>
  <si>
    <t>3.5m</t>
  </si>
  <si>
    <t>Kwells Tabs</t>
  </si>
  <si>
    <t>DISP</t>
  </si>
  <si>
    <t>Labetalol tabs</t>
  </si>
  <si>
    <t>Lacidipine Tabs</t>
  </si>
  <si>
    <t>a4.55</t>
  </si>
  <si>
    <t>Lacosamide</t>
  </si>
  <si>
    <t xml:space="preserve">Lactulose Syrup </t>
  </si>
  <si>
    <t>NotSpanish 84's</t>
  </si>
  <si>
    <t>19.25os</t>
  </si>
  <si>
    <t>14.38?phone</t>
  </si>
  <si>
    <t>12os</t>
  </si>
  <si>
    <t>12.44os</t>
  </si>
  <si>
    <r>
      <rPr>
        <sz val="11"/>
        <color indexed="10"/>
        <rFont val="Calibri"/>
        <family val="2"/>
      </rPr>
      <t>12.75</t>
    </r>
  </si>
  <si>
    <t>Lamictal 50mg Tablets 56:</t>
  </si>
  <si>
    <r>
      <rPr>
        <sz val="11"/>
        <color indexed="10"/>
        <rFont val="Calibri"/>
        <family val="2"/>
      </rPr>
      <t>19.01</t>
    </r>
  </si>
  <si>
    <t>Lamictal 50mg Tablets U.K-# Lamotrigine:pk/56</t>
  </si>
  <si>
    <t xml:space="preserve">Lamotrigine Disp Tabs </t>
  </si>
  <si>
    <t>12.1os</t>
  </si>
  <si>
    <t>Lamotrigine Tabs</t>
  </si>
  <si>
    <t>1.61os</t>
  </si>
  <si>
    <t>2os</t>
  </si>
  <si>
    <t xml:space="preserve">Lamotrigine Tabs </t>
  </si>
  <si>
    <t>2.0os</t>
  </si>
  <si>
    <t>1.79os</t>
  </si>
  <si>
    <t xml:space="preserve">Lansoprazole Oro Disp Tabs </t>
  </si>
  <si>
    <t>4.65os</t>
  </si>
  <si>
    <t>5.2os</t>
  </si>
  <si>
    <t>Lansoprozole Caps</t>
  </si>
  <si>
    <t>1os</t>
  </si>
  <si>
    <t xml:space="preserve">Latanoprost Eye Drops </t>
  </si>
  <si>
    <t>Latanoprost/Timolol Eye Drops</t>
  </si>
  <si>
    <t>2.4Rst</t>
  </si>
  <si>
    <t>Laxido Orange</t>
  </si>
  <si>
    <r>
      <rPr>
        <sz val="11"/>
        <color indexed="17"/>
        <rFont val="Calibri"/>
        <family val="2"/>
      </rPr>
      <t>2.87</t>
    </r>
  </si>
  <si>
    <t>Laxido (Galen) 6.9g Paediatric Sachet 30:</t>
  </si>
  <si>
    <r>
      <rPr>
        <sz val="11"/>
        <color indexed="10"/>
        <rFont val="Calibri"/>
        <family val="2"/>
      </rPr>
      <t>4.70</t>
    </r>
  </si>
  <si>
    <t>Laxido Macrog 3350 13.125g ** Laxido Must Check **:30</t>
  </si>
  <si>
    <t xml:space="preserve">Laxido Orange </t>
  </si>
  <si>
    <t>Laxido Paediatric Sachets</t>
  </si>
  <si>
    <t>6.9g</t>
  </si>
  <si>
    <t xml:space="preserve">Leflunomide Tabs </t>
  </si>
  <si>
    <t>2.85os</t>
  </si>
  <si>
    <t xml:space="preserve">Lercanidipine Tabs </t>
  </si>
  <si>
    <r>
      <rPr>
        <sz val="11"/>
        <color indexed="17"/>
        <rFont val="Calibri"/>
        <family val="2"/>
      </rPr>
      <t>2.03</t>
    </r>
  </si>
  <si>
    <t>Lercanidipine 10mg Tablets 28:</t>
  </si>
  <si>
    <r>
      <rPr>
        <sz val="11"/>
        <color indexed="17"/>
        <rFont val="Calibri"/>
        <family val="2"/>
      </rPr>
      <t>1.99</t>
    </r>
  </si>
  <si>
    <t>Lercanidipine 10mg Tabs:28</t>
  </si>
  <si>
    <t>Letrozole Tabs</t>
  </si>
  <si>
    <t>Accord</t>
  </si>
  <si>
    <t>3.6Amor</t>
  </si>
  <si>
    <t>4.03cip</t>
  </si>
  <si>
    <r>
      <rPr>
        <sz val="11"/>
        <color indexed="17"/>
        <rFont val="Calibri"/>
        <family val="2"/>
      </rPr>
      <t>4.34</t>
    </r>
  </si>
  <si>
    <t>Letrozole 2.5mg Tablets 28:</t>
  </si>
  <si>
    <r>
      <rPr>
        <sz val="11"/>
        <color indexed="17"/>
        <rFont val="Calibri"/>
        <family val="2"/>
      </rPr>
      <t>4.03</t>
    </r>
  </si>
  <si>
    <t>Letrozole 2.5mg Tablets:28</t>
  </si>
  <si>
    <t xml:space="preserve">Letrozole Tabs </t>
  </si>
  <si>
    <t>0.52os</t>
  </si>
  <si>
    <t>Leuprolin Prostap</t>
  </si>
  <si>
    <t>Levetiracetam Oral Solution</t>
  </si>
  <si>
    <t>10.35os</t>
  </si>
  <si>
    <t>Levetiracetam Tabs</t>
  </si>
  <si>
    <t xml:space="preserve">Levetiracetam Tabs </t>
  </si>
  <si>
    <r>
      <rPr>
        <sz val="11"/>
        <color indexed="17"/>
        <rFont val="Calibri"/>
        <family val="2"/>
      </rPr>
      <t>2.05</t>
    </r>
  </si>
  <si>
    <t>Levetiracetam 500mg Tablets 60:</t>
  </si>
  <si>
    <t>Levetiracetam 500mg Tablets:60</t>
  </si>
  <si>
    <t>Levofloxacin Tab</t>
  </si>
  <si>
    <t>1.55os</t>
  </si>
  <si>
    <t>3.95os</t>
  </si>
  <si>
    <r>
      <t xml:space="preserve">Levonelle </t>
    </r>
    <r>
      <rPr>
        <sz val="12"/>
        <rFont val="Arial"/>
        <family val="2"/>
      </rPr>
      <t>One Step P (branded)</t>
    </r>
  </si>
  <si>
    <t>1500mcg</t>
  </si>
  <si>
    <t>6.22os</t>
  </si>
  <si>
    <r>
      <t>Levonorgestrel Tab</t>
    </r>
    <r>
      <rPr>
        <sz val="12"/>
        <rFont val="Arial"/>
        <family val="2"/>
      </rPr>
      <t xml:space="preserve"> P Generic</t>
    </r>
  </si>
  <si>
    <t>0.99Pom</t>
  </si>
  <si>
    <t>Levonorgestrel Tab POM</t>
  </si>
  <si>
    <t>Levothyroxine Oral soln</t>
  </si>
  <si>
    <t>Levothyroxine oral soln</t>
  </si>
  <si>
    <t>23.9os</t>
  </si>
  <si>
    <t>24.95os</t>
  </si>
  <si>
    <t>Levothyroxine Tab</t>
  </si>
  <si>
    <t>Levothyroxine Tabs</t>
  </si>
  <si>
    <t>2.47os</t>
  </si>
  <si>
    <t xml:space="preserve">Linc-Flo Leg bag LM500LD-T 30cm </t>
  </si>
  <si>
    <t>Linc-Flo Leg bag LM500MD-L10cm</t>
  </si>
  <si>
    <t>Linc-Flo Leg bag LM500MD-T 10cm</t>
  </si>
  <si>
    <t>stanley</t>
  </si>
  <si>
    <t>Linc-Flo LM2LNS night bag non drain</t>
  </si>
  <si>
    <t>2Lit</t>
  </si>
  <si>
    <t>Linc-Flo LM2LS night bag 2L</t>
  </si>
  <si>
    <t>Linc-Flo LM3LS</t>
  </si>
  <si>
    <t>3Lit</t>
  </si>
  <si>
    <r>
      <t xml:space="preserve">Linc-Flo TZ02-L bags </t>
    </r>
    <r>
      <rPr>
        <sz val="10"/>
        <color rgb="FFFF0000"/>
        <rFont val="Arial"/>
        <family val="2"/>
      </rPr>
      <t>CHECK NWOS</t>
    </r>
  </si>
  <si>
    <t>Liothyronine tab</t>
  </si>
  <si>
    <r>
      <t xml:space="preserve">Lipitor Tabs </t>
    </r>
    <r>
      <rPr>
        <sz val="10"/>
        <color rgb="FFFF0000"/>
        <rFont val="Arial"/>
        <family val="2"/>
      </rPr>
      <t>UK ONLY</t>
    </r>
  </si>
  <si>
    <r>
      <t>Lipitor Tabs</t>
    </r>
    <r>
      <rPr>
        <sz val="10"/>
        <color rgb="FFFF0000"/>
        <rFont val="Arial"/>
        <family val="2"/>
      </rPr>
      <t xml:space="preserve"> UK only</t>
    </r>
  </si>
  <si>
    <t xml:space="preserve">Lisinopril Tabs </t>
  </si>
  <si>
    <t>0.3os</t>
  </si>
  <si>
    <t>0.31os</t>
  </si>
  <si>
    <t>Lisinopril 20mg Tablets 28:</t>
  </si>
  <si>
    <r>
      <rPr>
        <sz val="11"/>
        <color indexed="17"/>
        <rFont val="Calibri"/>
        <family val="2"/>
      </rPr>
      <t>0.37</t>
    </r>
  </si>
  <si>
    <t>Lisinopril 20mg Tablets:28</t>
  </si>
  <si>
    <t>Loceryl Nail Lacquer</t>
  </si>
  <si>
    <r>
      <t xml:space="preserve">Loperamide Caps </t>
    </r>
    <r>
      <rPr>
        <sz val="12"/>
        <rFont val="Arial"/>
        <family val="2"/>
      </rPr>
      <t>(P)</t>
    </r>
  </si>
  <si>
    <t>6or10</t>
  </si>
  <si>
    <t>0.39/10</t>
  </si>
  <si>
    <t>0.47/10</t>
  </si>
  <si>
    <t>0.3P</t>
  </si>
  <si>
    <t>0.39P</t>
  </si>
  <si>
    <t>Loperamide Caps P</t>
  </si>
  <si>
    <t>Loperamide Tabs POM</t>
  </si>
  <si>
    <t xml:space="preserve">Loratadine Syrup </t>
  </si>
  <si>
    <t>Loratadine Tabs (P)</t>
  </si>
  <si>
    <t>Lorazepam Tabs</t>
  </si>
  <si>
    <t>0.25mg</t>
  </si>
  <si>
    <t>LorazEpam OVAL ScoredGenus</t>
  </si>
  <si>
    <t>0.27os</t>
  </si>
  <si>
    <t>Losartan HCTZ</t>
  </si>
  <si>
    <t>100/12.5</t>
  </si>
  <si>
    <t>Losartan HCTZ Tabs</t>
  </si>
  <si>
    <t>50/12.5m</t>
  </si>
  <si>
    <t xml:space="preserve">Losartan HCTZ Tabs </t>
  </si>
  <si>
    <t>100/25mg</t>
  </si>
  <si>
    <t>Losartan Tabs</t>
  </si>
  <si>
    <t xml:space="preserve">Losartan Tabs </t>
  </si>
  <si>
    <t>Losec cap</t>
  </si>
  <si>
    <t>8os</t>
  </si>
  <si>
    <t>Lotriderm Cream</t>
  </si>
  <si>
    <t>Lumigan Eye</t>
  </si>
  <si>
    <t>Lymecycline</t>
  </si>
  <si>
    <t>408mg</t>
  </si>
  <si>
    <t>Lyrica Caps</t>
  </si>
  <si>
    <t>Macrogol Comp SF Sachet (Laxido)</t>
  </si>
  <si>
    <t>Maxidex Eye Drop Sol (UK)</t>
  </si>
  <si>
    <t>1.35os</t>
  </si>
  <si>
    <t>Mebeverine MR Caps</t>
  </si>
  <si>
    <t>3.91os</t>
  </si>
  <si>
    <t>5os</t>
  </si>
  <si>
    <r>
      <rPr>
        <sz val="11"/>
        <color indexed="10"/>
        <rFont val="Calibri"/>
        <family val="2"/>
      </rPr>
      <t>2.82</t>
    </r>
  </si>
  <si>
    <t>Mebeverine 200mg MR Capsules 60:</t>
  </si>
  <si>
    <r>
      <rPr>
        <sz val="11"/>
        <color indexed="10"/>
        <rFont val="Calibri"/>
        <family val="2"/>
      </rPr>
      <t>5.91</t>
    </r>
  </si>
  <si>
    <t>Mebeverine Mr 200mg Capsules:60</t>
  </si>
  <si>
    <r>
      <t xml:space="preserve">Mebeverine Tabs </t>
    </r>
    <r>
      <rPr>
        <sz val="10"/>
        <color rgb="FFFF0000"/>
        <rFont val="Arial"/>
        <family val="2"/>
      </rPr>
      <t>s/c only</t>
    </r>
  </si>
  <si>
    <t>Medi Derma Foam Spr 63582</t>
  </si>
  <si>
    <t>Medi Derma-S BarCr 60345 AgyYES</t>
  </si>
  <si>
    <t>Medihoney Barier cream</t>
  </si>
  <si>
    <t>Medikinet tabs</t>
  </si>
  <si>
    <t>Medikinet XL Cap</t>
  </si>
  <si>
    <t>22.96os</t>
  </si>
  <si>
    <t>33.59os</t>
  </si>
  <si>
    <t>33.49os</t>
  </si>
  <si>
    <t xml:space="preserve">Medikinet XL Cap </t>
  </si>
  <si>
    <t>57.72all</t>
  </si>
  <si>
    <t>57.14Rst</t>
  </si>
  <si>
    <t xml:space="preserve">Mefenamic Acid Caps </t>
  </si>
  <si>
    <t xml:space="preserve">Mefenamic Acid Tabs </t>
  </si>
  <si>
    <t>Melatonin Oral Sol</t>
  </si>
  <si>
    <t>120os</t>
  </si>
  <si>
    <t>Melolin Dressing</t>
  </si>
  <si>
    <t>15.9os</t>
  </si>
  <si>
    <t>20x10cm</t>
  </si>
  <si>
    <t>7.5?</t>
  </si>
  <si>
    <t xml:space="preserve">Meloxicam Tabs </t>
  </si>
  <si>
    <t>1.07os</t>
  </si>
  <si>
    <t>Memantine soln</t>
  </si>
  <si>
    <t>10mg/ml</t>
  </si>
  <si>
    <t>5.38/50ml</t>
  </si>
  <si>
    <t>6.25/50ml</t>
  </si>
  <si>
    <t>5.49/50ml</t>
  </si>
  <si>
    <t>6.7/50ml</t>
  </si>
  <si>
    <t>Memantine soln sf</t>
  </si>
  <si>
    <t xml:space="preserve">Memantine SOLUBLE Tabs </t>
  </si>
  <si>
    <t xml:space="preserve">Memantine Tabs </t>
  </si>
  <si>
    <t xml:space="preserve">Menthol in Aqueous Cream </t>
  </si>
  <si>
    <t>Mepilex Border Dressing</t>
  </si>
  <si>
    <t>7x7.5cm</t>
  </si>
  <si>
    <t>Mepilex Border Dres now COMFORT</t>
  </si>
  <si>
    <t>17.28comf</t>
  </si>
  <si>
    <t>10x30cm</t>
  </si>
  <si>
    <t>25.25os</t>
  </si>
  <si>
    <t>17x20cm</t>
  </si>
  <si>
    <t>10x12.5cm</t>
  </si>
  <si>
    <t>24.9os</t>
  </si>
  <si>
    <t>25.4os</t>
  </si>
  <si>
    <t>Mepilex Border Lite</t>
  </si>
  <si>
    <t>10x10.5cm</t>
  </si>
  <si>
    <t>4x5cm</t>
  </si>
  <si>
    <t>Mepilex Border Lite 4031613</t>
  </si>
  <si>
    <t>12.29os</t>
  </si>
  <si>
    <t>Mepilex Lite</t>
  </si>
  <si>
    <t>6x8.5cm</t>
  </si>
  <si>
    <t>Collins to BUY</t>
  </si>
  <si>
    <t>8.1os</t>
  </si>
  <si>
    <t>Mepilex Transfer</t>
  </si>
  <si>
    <t>44.5os</t>
  </si>
  <si>
    <t>45.5os</t>
  </si>
  <si>
    <t>Mepilex xt dressing</t>
  </si>
  <si>
    <t>10x11cm</t>
  </si>
  <si>
    <t>np</t>
  </si>
  <si>
    <t>Mepitel</t>
  </si>
  <si>
    <t>12x15cm</t>
  </si>
  <si>
    <t>5x7cm</t>
  </si>
  <si>
    <t>6.89os</t>
  </si>
  <si>
    <t>Mepore Dressing</t>
  </si>
  <si>
    <t>7x8cm</t>
  </si>
  <si>
    <t>5.59os</t>
  </si>
  <si>
    <t>9x25cm</t>
  </si>
  <si>
    <t>9x30cm</t>
  </si>
  <si>
    <t>8.19os</t>
  </si>
  <si>
    <t>11x15cm</t>
  </si>
  <si>
    <t>9x10cm</t>
  </si>
  <si>
    <t>8.36os</t>
  </si>
  <si>
    <t>9x15cm</t>
  </si>
  <si>
    <t>6x7cm</t>
  </si>
  <si>
    <t>3.85,4.08</t>
  </si>
  <si>
    <t>Mepore Dressing 671100</t>
  </si>
  <si>
    <t>9x20cm</t>
  </si>
  <si>
    <t>11.39os</t>
  </si>
  <si>
    <t>Mepore Ultra</t>
  </si>
  <si>
    <t>27.7os</t>
  </si>
  <si>
    <t>22.08os</t>
  </si>
  <si>
    <t>Meptazinol tabs</t>
  </si>
  <si>
    <t>a22.11</t>
  </si>
  <si>
    <t>Mesorb Dressings</t>
  </si>
  <si>
    <t>7.04os</t>
  </si>
  <si>
    <t>20x25cm</t>
  </si>
  <si>
    <t>19.52os</t>
  </si>
  <si>
    <t>13.95os</t>
  </si>
  <si>
    <t>Mestinon Tabs</t>
  </si>
  <si>
    <t>45.34os</t>
  </si>
  <si>
    <t>Metformin oral solution</t>
  </si>
  <si>
    <t>500mg/5</t>
  </si>
  <si>
    <t>28.5os</t>
  </si>
  <si>
    <t>23.5os</t>
  </si>
  <si>
    <t>Metformin sachet</t>
  </si>
  <si>
    <t>5.82os</t>
  </si>
  <si>
    <t>6.28os</t>
  </si>
  <si>
    <r>
      <t xml:space="preserve">Metformin SR </t>
    </r>
    <r>
      <rPr>
        <sz val="10"/>
        <color rgb="FFFF0000"/>
        <rFont val="Arial"/>
        <family val="2"/>
      </rPr>
      <t>Generic</t>
    </r>
  </si>
  <si>
    <t>0.5os</t>
  </si>
  <si>
    <t>A</t>
  </si>
  <si>
    <t xml:space="preserve">Metformin SR Tabs </t>
  </si>
  <si>
    <t>0.99os</t>
  </si>
  <si>
    <t>2.77 56</t>
  </si>
  <si>
    <t>0.84os</t>
  </si>
  <si>
    <r>
      <rPr>
        <sz val="11"/>
        <color indexed="10"/>
        <rFont val="Calibri"/>
        <family val="2"/>
      </rPr>
      <t>1.99</t>
    </r>
  </si>
  <si>
    <t>Metformin SR 750mg Tablets 28s:</t>
  </si>
  <si>
    <r>
      <rPr>
        <sz val="11"/>
        <color indexed="10"/>
        <rFont val="Calibri"/>
        <family val="2"/>
      </rPr>
      <t>0.87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indexed="17"/>
        <rFont val="Calibri"/>
        <family val="2"/>
      </rPr>
      <t>2.77</t>
    </r>
  </si>
  <si>
    <t>Metformin Sr 750mg Tabs ** Glucient **:28</t>
  </si>
  <si>
    <t>1.04os</t>
  </si>
  <si>
    <t>0.93 28</t>
  </si>
  <si>
    <t xml:space="preserve">Metformin Tabs </t>
  </si>
  <si>
    <t>Metformin 500mg Tablets 28:</t>
  </si>
  <si>
    <t>Metformin 500mg Tablets:28</t>
  </si>
  <si>
    <t>850mg</t>
  </si>
  <si>
    <t>Methocarbamol tab</t>
  </si>
  <si>
    <t>Methotrexate Tab</t>
  </si>
  <si>
    <t>2.88/100</t>
  </si>
  <si>
    <t>3.15/100</t>
  </si>
  <si>
    <t>3.28/100</t>
  </si>
  <si>
    <t>Methyldopa tab ALDOMET</t>
  </si>
  <si>
    <t xml:space="preserve">Methylphenidate Tabs </t>
  </si>
  <si>
    <t>MedikinetAlliance</t>
  </si>
  <si>
    <t>Metoclopramide Oral Soln</t>
  </si>
  <si>
    <t xml:space="preserve">Metoclopramide Tabs </t>
  </si>
  <si>
    <t>0.5 os</t>
  </si>
  <si>
    <t>0.36os</t>
  </si>
  <si>
    <t>Metoject Pen</t>
  </si>
  <si>
    <t>12.73os</t>
  </si>
  <si>
    <t>a14.74</t>
  </si>
  <si>
    <t>Metoprolol tabs</t>
  </si>
  <si>
    <t>18.65os</t>
  </si>
  <si>
    <t>16.9os</t>
  </si>
  <si>
    <t>18.99os</t>
  </si>
  <si>
    <t>21.29os</t>
  </si>
  <si>
    <r>
      <rPr>
        <b/>
        <sz val="11"/>
        <color indexed="10"/>
        <rFont val="Calibri"/>
        <family val="2"/>
      </rPr>
      <t>18.50</t>
    </r>
  </si>
  <si>
    <t>Metoprolol Tartrate Tablets 25mg 28:</t>
  </si>
  <si>
    <r>
      <rPr>
        <b/>
        <sz val="11"/>
        <color indexed="10"/>
        <rFont val="Calibri"/>
        <family val="2"/>
      </rPr>
      <t>18.21</t>
    </r>
  </si>
  <si>
    <t>Metoprolol 25mg Tablets:28</t>
  </si>
  <si>
    <t>Metoprolol Tabs</t>
  </si>
  <si>
    <t>0.82os</t>
  </si>
  <si>
    <t xml:space="preserve">Metoprolol Tabs </t>
  </si>
  <si>
    <t>Metrogel gel (ArdinRx=40g; RozexOk)</t>
  </si>
  <si>
    <t xml:space="preserve">Metronidazole Gel </t>
  </si>
  <si>
    <t xml:space="preserve">Metronidazole Susp </t>
  </si>
  <si>
    <t xml:space="preserve">Metronidazole Tabs </t>
  </si>
  <si>
    <t>Mezavant xl tabs</t>
  </si>
  <si>
    <t>1200mg</t>
  </si>
  <si>
    <r>
      <t xml:space="preserve">Miadzolam </t>
    </r>
    <r>
      <rPr>
        <sz val="10"/>
        <color rgb="FFFF0000"/>
        <rFont val="Arial"/>
        <family val="2"/>
      </rPr>
      <t>5mg/ml</t>
    </r>
    <r>
      <rPr>
        <sz val="10"/>
        <rFont val="Arial"/>
        <family val="2"/>
      </rPr>
      <t xml:space="preserve"> syr Rx is generic</t>
    </r>
  </si>
  <si>
    <t>64.94g</t>
  </si>
  <si>
    <t>Micropore Tape</t>
  </si>
  <si>
    <t>1.25cm</t>
  </si>
  <si>
    <t>0.75os</t>
  </si>
  <si>
    <t>0.29os</t>
  </si>
  <si>
    <t>2.5cm</t>
  </si>
  <si>
    <t>0.72os</t>
  </si>
  <si>
    <t>5cm</t>
  </si>
  <si>
    <t>Midodrine tabs</t>
  </si>
  <si>
    <t>Migraitan Sumatriptan P</t>
  </si>
  <si>
    <t>a5</t>
  </si>
  <si>
    <t>Migraleve pink</t>
  </si>
  <si>
    <t>Migraleve Ultra Sumatriptan</t>
  </si>
  <si>
    <t xml:space="preserve">Minocycline S/R Caps </t>
  </si>
  <si>
    <t xml:space="preserve">Mirtazapine OroDisp Tabs </t>
  </si>
  <si>
    <t>1.86os</t>
  </si>
  <si>
    <t>45mg</t>
  </si>
  <si>
    <t>1.75os</t>
  </si>
  <si>
    <r>
      <rPr>
        <sz val="11"/>
        <color indexed="10"/>
        <rFont val="Calibri"/>
        <family val="2"/>
      </rPr>
      <t>1.43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indexed="17"/>
        <rFont val="Calibri"/>
        <family val="2"/>
      </rPr>
      <t>1.07</t>
    </r>
  </si>
  <si>
    <t>Mirtazapine 45mg oral disp Tabs 30s:</t>
  </si>
  <si>
    <r>
      <rPr>
        <sz val="11"/>
        <color indexed="10"/>
        <rFont val="Calibri"/>
        <family val="2"/>
      </rPr>
      <t>1.41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indexed="17"/>
        <rFont val="Calibri"/>
        <family val="2"/>
      </rPr>
      <t>0.94</t>
    </r>
  </si>
  <si>
    <t>Mirtazapine Orodisp 45mg Tabs#:30</t>
  </si>
  <si>
    <t xml:space="preserve">Mirtazapine Tabs </t>
  </si>
  <si>
    <t>Mirtazipine tabs</t>
  </si>
  <si>
    <t>Mobile cassette</t>
  </si>
  <si>
    <t xml:space="preserve">Modafinil Tabs </t>
  </si>
  <si>
    <r>
      <rPr>
        <sz val="11"/>
        <color indexed="17"/>
        <rFont val="Calibri"/>
        <family val="2"/>
      </rPr>
      <t>1.65</t>
    </r>
  </si>
  <si>
    <t>Modafinil 100mg Tablets 30:</t>
  </si>
  <si>
    <r>
      <rPr>
        <sz val="11"/>
        <color indexed="17"/>
        <rFont val="Calibri"/>
        <family val="2"/>
      </rPr>
      <t>2.15</t>
    </r>
  </si>
  <si>
    <t>Modafinil 100mg Tablets:30</t>
  </si>
  <si>
    <t xml:space="preserve">Mometasone Cream </t>
  </si>
  <si>
    <t>4.32E</t>
  </si>
  <si>
    <t>3.45E</t>
  </si>
  <si>
    <t>Mometasone Nasal Spray</t>
  </si>
  <si>
    <t>140d</t>
  </si>
  <si>
    <t>2.86os</t>
  </si>
  <si>
    <t>Mometasone Oint</t>
  </si>
  <si>
    <t>3.6m</t>
  </si>
  <si>
    <t>3.3 3.79</t>
  </si>
  <si>
    <t>3.44Eos</t>
  </si>
  <si>
    <t xml:space="preserve">Montelukast Chewable Tabs </t>
  </si>
  <si>
    <t>0.57os</t>
  </si>
  <si>
    <t xml:space="preserve">Montelukast Granules Sachet </t>
  </si>
  <si>
    <t xml:space="preserve">Montelukast Tabs </t>
  </si>
  <si>
    <t>Monuril Fosfomycin sachet</t>
  </si>
  <si>
    <t>Morphine Sulphate Solution</t>
  </si>
  <si>
    <t>10mg/5ml</t>
  </si>
  <si>
    <t>1.15os</t>
  </si>
  <si>
    <r>
      <rPr>
        <sz val="11"/>
        <color indexed="10"/>
        <rFont val="Calibri"/>
        <family val="2"/>
      </rPr>
      <t>1.01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indexed="17"/>
        <rFont val="Calibri"/>
        <family val="2"/>
      </rPr>
      <t>3.72</t>
    </r>
  </si>
  <si>
    <t>Morphine Sulfate 10mg/5ml Oral Solution 100ml:</t>
  </si>
  <si>
    <r>
      <rPr>
        <sz val="11"/>
        <color indexed="10"/>
        <rFont val="Calibri"/>
        <family val="2"/>
      </rPr>
      <t>1.83</t>
    </r>
  </si>
  <si>
    <t>Morphin Oral Sol 10mg/5ml Mx10:100ml</t>
  </si>
  <si>
    <t>Moxifloxacin  tabs</t>
  </si>
  <si>
    <t>1.99os</t>
  </si>
  <si>
    <t>Moxonidine tabs</t>
  </si>
  <si>
    <t>5.75os</t>
  </si>
  <si>
    <t>Mupirocin ointment</t>
  </si>
  <si>
    <t>Mycophenolate Caps</t>
  </si>
  <si>
    <t xml:space="preserve">Mycophenolate Tabs </t>
  </si>
  <si>
    <t>Mycophenolic acid tab Ceptava</t>
  </si>
  <si>
    <t>360mg</t>
  </si>
  <si>
    <t>Mylife CLICKfine</t>
  </si>
  <si>
    <t>4mm/32g</t>
  </si>
  <si>
    <t>Mylife PENFine Classic</t>
  </si>
  <si>
    <t>a3.37net</t>
  </si>
  <si>
    <t>Mylife Pura Test Strips</t>
  </si>
  <si>
    <t>N-A Ultra Dressing</t>
  </si>
  <si>
    <t>9.5x9.5cm</t>
  </si>
  <si>
    <t>Naftidrofuryl capsules</t>
  </si>
  <si>
    <t>Nalcrom cap Sodium Cromoglicate</t>
  </si>
  <si>
    <t>30.40os</t>
  </si>
  <si>
    <t>27.56os</t>
  </si>
  <si>
    <t>25.84os</t>
  </si>
  <si>
    <t>Naproxen EC</t>
  </si>
  <si>
    <t>a6.42</t>
  </si>
  <si>
    <t xml:space="preserve">Naproxen EC </t>
  </si>
  <si>
    <t>3.5os</t>
  </si>
  <si>
    <t>Naproxen Tabs</t>
  </si>
  <si>
    <t xml:space="preserve">Naproxen Tabs </t>
  </si>
  <si>
    <r>
      <t xml:space="preserve">Naramig Tabs </t>
    </r>
    <r>
      <rPr>
        <sz val="9"/>
        <color rgb="FFFF0000"/>
        <rFont val="Arial"/>
        <family val="2"/>
      </rPr>
      <t>BRAND</t>
    </r>
  </si>
  <si>
    <t>24.49os</t>
  </si>
  <si>
    <t>8.01os</t>
  </si>
  <si>
    <r>
      <t xml:space="preserve">Naratriptan Tabs </t>
    </r>
    <r>
      <rPr>
        <sz val="10"/>
        <color rgb="FFFF0000"/>
        <rFont val="Arial"/>
        <family val="2"/>
      </rPr>
      <t>GENERIC</t>
    </r>
  </si>
  <si>
    <t>Nasonex nasal spray</t>
  </si>
  <si>
    <t>all 7%?</t>
  </si>
  <si>
    <t>6.94os</t>
  </si>
  <si>
    <t>7.14ALL</t>
  </si>
  <si>
    <t>7.07os</t>
  </si>
  <si>
    <r>
      <rPr>
        <sz val="11"/>
        <color indexed="10"/>
        <rFont val="Calibri"/>
        <family val="2"/>
      </rPr>
      <t>7.40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indexed="17"/>
        <rFont val="Calibri"/>
        <family val="2"/>
      </rPr>
      <t>7.65</t>
    </r>
  </si>
  <si>
    <t>Nasonex 50mcg/actuation Nasal Spray 140 dose:</t>
  </si>
  <si>
    <r>
      <rPr>
        <sz val="11"/>
        <color indexed="10"/>
        <rFont val="Calibri"/>
        <family val="2"/>
      </rPr>
      <t>7.66</t>
    </r>
  </si>
  <si>
    <t>Nasonex N/Sp 50mcg Spray Uk Mometasone Furoate:140ds</t>
  </si>
  <si>
    <t>Nebido</t>
  </si>
  <si>
    <t>4ml</t>
  </si>
  <si>
    <t>86.24os</t>
  </si>
  <si>
    <t xml:space="preserve">Nebivolol Tabs </t>
  </si>
  <si>
    <t xml:space="preserve">Neocate Junior Unflavoured </t>
  </si>
  <si>
    <t>400g</t>
  </si>
  <si>
    <t>all33.16</t>
  </si>
  <si>
    <t>29.18os</t>
  </si>
  <si>
    <t>Neocate LCP</t>
  </si>
  <si>
    <t>22.45os</t>
  </si>
  <si>
    <t>22.87os</t>
  </si>
  <si>
    <t>Nexplanon implant</t>
  </si>
  <si>
    <t>68mg</t>
  </si>
  <si>
    <t>83os</t>
  </si>
  <si>
    <t>83.01os</t>
  </si>
  <si>
    <t xml:space="preserve">Nicorandil Tabs </t>
  </si>
  <si>
    <t>Nicorette Inhalator</t>
  </si>
  <si>
    <t>Nicorette Invisi Patch</t>
  </si>
  <si>
    <t>10os</t>
  </si>
  <si>
    <t>16.25os</t>
  </si>
  <si>
    <t>17.6os</t>
  </si>
  <si>
    <t>Nicorette Quickmist Duo</t>
  </si>
  <si>
    <t>2x13.2</t>
  </si>
  <si>
    <t>19.84os</t>
  </si>
  <si>
    <t>Nicorette Quickmist Single</t>
  </si>
  <si>
    <t>13.2ml</t>
  </si>
  <si>
    <t>Nicotinell TTS 30 patch</t>
  </si>
  <si>
    <t>21mg</t>
  </si>
  <si>
    <t>Nifedipine caps</t>
  </si>
  <si>
    <t>OS</t>
  </si>
  <si>
    <t>54.59os</t>
  </si>
  <si>
    <t>Nifedipine MR Tabs</t>
  </si>
  <si>
    <t>Niquitin Patch Clear Step 1</t>
  </si>
  <si>
    <t>10.32os</t>
  </si>
  <si>
    <t>16.91 14</t>
  </si>
  <si>
    <t>17.38/14</t>
  </si>
  <si>
    <t>Niquitin Patch Clear Step 2</t>
  </si>
  <si>
    <t>14mg</t>
  </si>
  <si>
    <t>9.79os</t>
  </si>
  <si>
    <t>Nitrofurantoin caps</t>
  </si>
  <si>
    <r>
      <t xml:space="preserve">Nitrofurantoin Tabs </t>
    </r>
    <r>
      <rPr>
        <sz val="9"/>
        <rFont val="Arial"/>
        <family val="2"/>
      </rPr>
      <t>(Caps cheaper?)</t>
    </r>
  </si>
  <si>
    <t>Nitrofurantoin Tabs</t>
  </si>
  <si>
    <t>Nitrolingual Pump Spray</t>
  </si>
  <si>
    <t>2.44/180</t>
  </si>
  <si>
    <t>8.35os</t>
  </si>
  <si>
    <t>Nizoral Cream</t>
  </si>
  <si>
    <t>Norethisterone Tabs Utov, Primolut</t>
  </si>
  <si>
    <t>2.26Pr os</t>
  </si>
  <si>
    <t>6.65os</t>
  </si>
  <si>
    <r>
      <rPr>
        <sz val="11"/>
        <color indexed="17"/>
        <rFont val="Calibri"/>
        <family val="2"/>
      </rPr>
      <t>5.24</t>
    </r>
  </si>
  <si>
    <t>Norethisterone 5mg Tablets 30:</t>
  </si>
  <si>
    <r>
      <rPr>
        <sz val="11"/>
        <color indexed="10"/>
        <rFont val="Calibri"/>
        <family val="2"/>
      </rPr>
      <t>5.17</t>
    </r>
  </si>
  <si>
    <t>Norethisterone 5mg Tablets:30</t>
  </si>
  <si>
    <t>Nortriptyine Tabs</t>
  </si>
  <si>
    <t>1.51os</t>
  </si>
  <si>
    <t>a24.8os</t>
  </si>
  <si>
    <t>Novofine 30G Needles Agency Yes</t>
  </si>
  <si>
    <t>8.32os</t>
  </si>
  <si>
    <t>Novofine 31G Needles Nwos Agy Yes</t>
  </si>
  <si>
    <r>
      <rPr>
        <sz val="11"/>
        <color indexed="10"/>
        <rFont val="Calibri"/>
        <family val="2"/>
      </rPr>
      <t>10.00</t>
    </r>
  </si>
  <si>
    <t>Novofine Needles 31g 6mm 100:</t>
  </si>
  <si>
    <r>
      <rPr>
        <sz val="11"/>
        <color indexed="10"/>
        <rFont val="Calibri"/>
        <family val="2"/>
      </rPr>
      <t>8.50</t>
    </r>
  </si>
  <si>
    <t>Novofine Needles 31g X 6mm #:pk/100</t>
  </si>
  <si>
    <r>
      <t xml:space="preserve">Nystatin Oral Susp </t>
    </r>
    <r>
      <rPr>
        <sz val="10"/>
        <color rgb="FFFF0000"/>
        <rFont val="Arial"/>
        <family val="2"/>
      </rPr>
      <t>Nystan = 1.80</t>
    </r>
  </si>
  <si>
    <t>Nytol one a night</t>
  </si>
  <si>
    <t>Octasa MR tabs (Mesalazine)</t>
  </si>
  <si>
    <t>18.28os</t>
  </si>
  <si>
    <t>x2</t>
  </si>
  <si>
    <t>25.36os</t>
  </si>
  <si>
    <t xml:space="preserve">Octasa MR tabs (Mesalazine) </t>
  </si>
  <si>
    <t>37.8os</t>
  </si>
  <si>
    <r>
      <t xml:space="preserve">Octenil Irrigation Soln </t>
    </r>
    <r>
      <rPr>
        <sz val="10"/>
        <color rgb="FFFF0000"/>
        <rFont val="Arial"/>
        <family val="2"/>
      </rPr>
      <t>Agency</t>
    </r>
  </si>
  <si>
    <t>350ml</t>
  </si>
  <si>
    <t>a4.60</t>
  </si>
  <si>
    <t>a4.6</t>
  </si>
  <si>
    <t>Oestrogel Pump Pack</t>
  </si>
  <si>
    <t>64dose</t>
  </si>
  <si>
    <t>4.8os</t>
  </si>
  <si>
    <t xml:space="preserve">Ofloxacin Tabs </t>
  </si>
  <si>
    <t>2.22os</t>
  </si>
  <si>
    <t>5.95os</t>
  </si>
  <si>
    <t xml:space="preserve">Olanzapine OroDisp Tabs </t>
  </si>
  <si>
    <t>a2.99</t>
  </si>
  <si>
    <t>0.90tab</t>
  </si>
  <si>
    <t>3.26os</t>
  </si>
  <si>
    <t xml:space="preserve">Olanzapine Tabs </t>
  </si>
  <si>
    <t>0.33os</t>
  </si>
  <si>
    <t>0.6os</t>
  </si>
  <si>
    <t>0.59march</t>
  </si>
  <si>
    <t>Olanzapine 20mg Tablets 28:</t>
  </si>
  <si>
    <r>
      <rPr>
        <sz val="11"/>
        <color indexed="17"/>
        <rFont val="Calibri"/>
        <family val="2"/>
      </rPr>
      <t>0.96</t>
    </r>
  </si>
  <si>
    <t>Olanzapine 20mg Tablets:28</t>
  </si>
  <si>
    <t>Olmesartan Tabs</t>
  </si>
  <si>
    <t>Omeprazole 2mg/ml oral susp</t>
  </si>
  <si>
    <t>2mg/ml</t>
  </si>
  <si>
    <t>Omeprazole 4mg/ml oral susp</t>
  </si>
  <si>
    <t>groves</t>
  </si>
  <si>
    <t xml:space="preserve">Omeprazole Caps </t>
  </si>
  <si>
    <t>Omeprazole Caps</t>
  </si>
  <si>
    <r>
      <rPr>
        <sz val="11"/>
        <color indexed="17"/>
        <rFont val="Calibri"/>
        <family val="2"/>
      </rPr>
      <t>2.29</t>
    </r>
  </si>
  <si>
    <t>Omeprazole 40mg Capsules 28s:</t>
  </si>
  <si>
    <r>
      <rPr>
        <sz val="11"/>
        <color indexed="10"/>
        <rFont val="Calibri"/>
        <family val="2"/>
      </rPr>
      <t>1.27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indexed="17"/>
        <rFont val="Calibri"/>
        <family val="2"/>
      </rPr>
      <t>2.27</t>
    </r>
  </si>
  <si>
    <t>Esomeprazole 40mg Caps:28</t>
  </si>
  <si>
    <t>Omeprazole Disp Tabs</t>
  </si>
  <si>
    <t xml:space="preserve">Omeprazole Disp Tabs </t>
  </si>
  <si>
    <t>9.15os</t>
  </si>
  <si>
    <t xml:space="preserve">Omeprazole Tabs </t>
  </si>
  <si>
    <t xml:space="preserve">Omnican fine needles </t>
  </si>
  <si>
    <t>4mm</t>
  </si>
  <si>
    <t>5.34os</t>
  </si>
  <si>
    <t>Ondansetron oral solution</t>
  </si>
  <si>
    <t>4mg/5ml</t>
  </si>
  <si>
    <t>a41.98</t>
  </si>
  <si>
    <t xml:space="preserve">Ondansetron Tabs </t>
  </si>
  <si>
    <t>4.1odt</t>
  </si>
  <si>
    <t>3 odt 10</t>
  </si>
  <si>
    <t>3.26odt 10</t>
  </si>
  <si>
    <t>Ondansetron Tabs OroDisp</t>
  </si>
  <si>
    <t>OneTouch Select Plus Test Strips</t>
  </si>
  <si>
    <t>OneTouch Ultra Test Strips</t>
  </si>
  <si>
    <t>Optive Fusion Eye Drops</t>
  </si>
  <si>
    <t>4.83os</t>
  </si>
  <si>
    <t>6.55os</t>
  </si>
  <si>
    <t>Optive Lubricant Eye Drops</t>
  </si>
  <si>
    <t>6.97os</t>
  </si>
  <si>
    <t>Optive Plus Eye drops</t>
  </si>
  <si>
    <t>Orlistat  60mg Caps</t>
  </si>
  <si>
    <t>Orlistat Caps</t>
  </si>
  <si>
    <t xml:space="preserve">Orphenadrine Solution </t>
  </si>
  <si>
    <t>all121.00</t>
  </si>
  <si>
    <t>Ostagel skin cleanser 8801</t>
  </si>
  <si>
    <t>Oxybutinin sf soln</t>
  </si>
  <si>
    <t>a193.49</t>
  </si>
  <si>
    <t>Oxybutynin Tabs</t>
  </si>
  <si>
    <t xml:space="preserve">Oxybutynin Tabs </t>
  </si>
  <si>
    <t>Oxybutynin XL Tabs</t>
  </si>
  <si>
    <t>25.55os</t>
  </si>
  <si>
    <t>Oxycodone Oral Sol</t>
  </si>
  <si>
    <t xml:space="preserve">REST </t>
  </si>
  <si>
    <t>8.9os</t>
  </si>
  <si>
    <t xml:space="preserve">Oxytetracycline Tabs </t>
  </si>
  <si>
    <t>Pantoprazole Tabs</t>
  </si>
  <si>
    <t xml:space="preserve">Pantoprazole Tabs </t>
  </si>
  <si>
    <t>1.01os</t>
  </si>
  <si>
    <t>Paracetamol CapLETS</t>
  </si>
  <si>
    <t>0.66os</t>
  </si>
  <si>
    <t xml:space="preserve">Paracetamol CapSULES </t>
  </si>
  <si>
    <t xml:space="preserve">Paracetamol Soluble Tabs </t>
  </si>
  <si>
    <t>164/16.</t>
  </si>
  <si>
    <t>8.8/60.</t>
  </si>
  <si>
    <t>Paracetamol suppositories</t>
  </si>
  <si>
    <t>Paracetamol Susp S/F</t>
  </si>
  <si>
    <t>10.99os</t>
  </si>
  <si>
    <t>3.22/100</t>
  </si>
  <si>
    <t>16.3os</t>
  </si>
  <si>
    <t>Paroxetine Tabs</t>
  </si>
  <si>
    <t xml:space="preserve">Paroxetine Tabs </t>
  </si>
  <si>
    <t>Peak Flow Meter Low Range</t>
  </si>
  <si>
    <t>Low</t>
  </si>
  <si>
    <t>Peak Flow Meter Std Range</t>
  </si>
  <si>
    <t>Standard</t>
  </si>
  <si>
    <t>4.76os</t>
  </si>
  <si>
    <t>Peel-Easy Spray 300714</t>
  </si>
  <si>
    <t>Pentasa MR Sachet</t>
  </si>
  <si>
    <t>73.04os</t>
  </si>
  <si>
    <t>Rxos</t>
  </si>
  <si>
    <t>70.83os</t>
  </si>
  <si>
    <t>0.95 1.39</t>
  </si>
  <si>
    <t xml:space="preserve">Peppermint Oil EC Caps </t>
  </si>
  <si>
    <t>Peptac Aniseed</t>
  </si>
  <si>
    <t>Peptac Peppermint</t>
  </si>
  <si>
    <r>
      <t xml:space="preserve">Perindopril </t>
    </r>
    <r>
      <rPr>
        <sz val="11"/>
        <color rgb="FFFF0000"/>
        <rFont val="Arial"/>
        <family val="2"/>
      </rPr>
      <t>GLEN,TEV,SAND</t>
    </r>
  </si>
  <si>
    <t>Perindopril 8mg Tablets 30:</t>
  </si>
  <si>
    <r>
      <rPr>
        <sz val="11"/>
        <color indexed="17"/>
        <rFont val="Calibri"/>
        <family val="2"/>
      </rPr>
      <t>1.11</t>
    </r>
  </si>
  <si>
    <t>Perindopril 8mg Tabs:30</t>
  </si>
  <si>
    <t>Perindopril Tabs</t>
  </si>
  <si>
    <r>
      <rPr>
        <sz val="11"/>
        <color indexed="17"/>
        <rFont val="Calibri"/>
        <family val="2"/>
      </rPr>
      <t>0.72</t>
    </r>
  </si>
  <si>
    <t>Perindopril 4mg Tablets 30:</t>
  </si>
  <si>
    <r>
      <rPr>
        <sz val="11"/>
        <color indexed="17"/>
        <rFont val="Calibri"/>
        <family val="2"/>
      </rPr>
      <t>0.62</t>
    </r>
  </si>
  <si>
    <t>Perindopril 4mg Tablets:30</t>
  </si>
  <si>
    <t xml:space="preserve">Perindopril Tabs </t>
  </si>
  <si>
    <r>
      <rPr>
        <sz val="11"/>
        <color indexed="17"/>
        <rFont val="Calibri"/>
        <family val="2"/>
      </rPr>
      <t>0.56</t>
    </r>
  </si>
  <si>
    <t>Perindopril 2mg Tablets 30:</t>
  </si>
  <si>
    <r>
      <rPr>
        <sz val="11"/>
        <color indexed="17"/>
        <rFont val="Calibri"/>
        <family val="2"/>
      </rPr>
      <t>0.49</t>
    </r>
  </si>
  <si>
    <t>Perindopril 2mg Tablets:30</t>
  </si>
  <si>
    <t xml:space="preserve">Permethrin Cream </t>
  </si>
  <si>
    <t>Phenergan elixir</t>
  </si>
  <si>
    <t>3.09os</t>
  </si>
  <si>
    <t>3.12os</t>
  </si>
  <si>
    <t xml:space="preserve">Phenobarbitone Tabs </t>
  </si>
  <si>
    <t>0.60 3pm</t>
  </si>
  <si>
    <t>0.62mx2</t>
  </si>
  <si>
    <t>Phenoxymethylpenicillin Sol</t>
  </si>
  <si>
    <t xml:space="preserve">Phenoxymethylpenicillin Sol S/F </t>
  </si>
  <si>
    <t>Phenoxymethylpenicillin Tab</t>
  </si>
  <si>
    <t>Phenytoin Caps</t>
  </si>
  <si>
    <t>a9.14</t>
  </si>
  <si>
    <t xml:space="preserve">Phenytoin Tabs </t>
  </si>
  <si>
    <t>Pholcodine Linctus SF</t>
  </si>
  <si>
    <t>Pholcodine Linctus with Sugar</t>
  </si>
  <si>
    <t>Pioglitazone Tabs</t>
  </si>
  <si>
    <t xml:space="preserve">Pioglitazone Tabs </t>
  </si>
  <si>
    <t>Pipexus Pramipexole MR</t>
  </si>
  <si>
    <t>1.57mg</t>
  </si>
  <si>
    <t>Bailey</t>
  </si>
  <si>
    <t>Piriton Syrup</t>
  </si>
  <si>
    <t>Piriton Tabs</t>
  </si>
  <si>
    <t>Pivmecillinam Selexid</t>
  </si>
  <si>
    <t>4.75os</t>
  </si>
  <si>
    <t>Pizotifen Tabs</t>
  </si>
  <si>
    <t xml:space="preserve">Pramipexole Tabs </t>
  </si>
  <si>
    <t>0.088mg</t>
  </si>
  <si>
    <t>Prasugrel Tabs</t>
  </si>
  <si>
    <t>a11.94</t>
  </si>
  <si>
    <t xml:space="preserve">Pravastatin Tabs </t>
  </si>
  <si>
    <r>
      <rPr>
        <sz val="11"/>
        <color indexed="17"/>
        <rFont val="Calibri"/>
        <family val="2"/>
      </rPr>
      <t>1.63</t>
    </r>
  </si>
  <si>
    <t>Pravastatin 20mg Tablets 28:</t>
  </si>
  <si>
    <r>
      <rPr>
        <sz val="11"/>
        <color indexed="17"/>
        <rFont val="Calibri"/>
        <family val="2"/>
      </rPr>
      <t>1.18</t>
    </r>
  </si>
  <si>
    <t>Pravastatin 20mg Tablets:28</t>
  </si>
  <si>
    <t xml:space="preserve">Prednisolone EC Tabs </t>
  </si>
  <si>
    <t xml:space="preserve">Prednisolone Soluble </t>
  </si>
  <si>
    <t>Prednisolone Tab</t>
  </si>
  <si>
    <t>0.22 28</t>
  </si>
  <si>
    <t>Prednisolone 5mg Tablets 28:</t>
  </si>
  <si>
    <t>Prednisolone 5mg Tablets:28</t>
  </si>
  <si>
    <t xml:space="preserve">Prednisolone Tabs </t>
  </si>
  <si>
    <t>Pregabalin 20mg/1ml solution</t>
  </si>
  <si>
    <t>20mg/ml</t>
  </si>
  <si>
    <t>473ml</t>
  </si>
  <si>
    <t>Pregabalin caps</t>
  </si>
  <si>
    <t>0.85Rst</t>
  </si>
  <si>
    <t>1.2Rst</t>
  </si>
  <si>
    <t>1.16Rst</t>
  </si>
  <si>
    <t>1.9Rst</t>
  </si>
  <si>
    <t>1.67os</t>
  </si>
  <si>
    <t>2.7os</t>
  </si>
  <si>
    <t>2.85Rst</t>
  </si>
  <si>
    <t>2.42os</t>
  </si>
  <si>
    <t>225mg</t>
  </si>
  <si>
    <t>1.62Rst</t>
  </si>
  <si>
    <t>1.66os</t>
  </si>
  <si>
    <t>Rst</t>
  </si>
  <si>
    <t>Priadel TABS</t>
  </si>
  <si>
    <t>3.82os</t>
  </si>
  <si>
    <t>Primidone Tablets</t>
  </si>
  <si>
    <t xml:space="preserve">Prochlorperazine Buccal Tabs </t>
  </si>
  <si>
    <t>2.95, 7.98</t>
  </si>
  <si>
    <t>2.39, 8.3</t>
  </si>
  <si>
    <t>1.99 8, 8.43</t>
  </si>
  <si>
    <t>Prochlorperazine Buccastem Tab</t>
  </si>
  <si>
    <t>4.95 8.11</t>
  </si>
  <si>
    <t>2.95 7.98</t>
  </si>
  <si>
    <t>1.6 8.15</t>
  </si>
  <si>
    <t>1.59os 7.9</t>
  </si>
  <si>
    <t>1.9 8.09</t>
  </si>
  <si>
    <t xml:space="preserve">Prochlorperazine Tabs </t>
  </si>
  <si>
    <t>1.79st</t>
  </si>
  <si>
    <t>1.95os</t>
  </si>
  <si>
    <t>5.36st os</t>
  </si>
  <si>
    <t xml:space="preserve">Procyclidine Tab </t>
  </si>
  <si>
    <t>2.9 100</t>
  </si>
  <si>
    <t>Procyclidine Tab Kemadrine only</t>
  </si>
  <si>
    <t>Prograf Caps Need 10</t>
  </si>
  <si>
    <t>28.94/30</t>
  </si>
  <si>
    <t>Promethazine HCL Tabs</t>
  </si>
  <si>
    <t>VILE</t>
  </si>
  <si>
    <r>
      <rPr>
        <sz val="11"/>
        <color indexed="17"/>
        <rFont val="Calibri"/>
        <family val="2"/>
      </rPr>
      <t>16.68</t>
    </r>
  </si>
  <si>
    <t>Promethazine 10mg Tablets 56:</t>
  </si>
  <si>
    <r>
      <rPr>
        <sz val="11"/>
        <color indexed="10"/>
        <rFont val="Calibri"/>
        <family val="2"/>
      </rPr>
      <t>3.11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indexed="17"/>
        <rFont val="Calibri"/>
        <family val="2"/>
      </rPr>
      <t>17.05</t>
    </r>
  </si>
  <si>
    <t>Phenergan Tabs 10mg 'P' Mx3## Promethazine:56</t>
  </si>
  <si>
    <t>15.58os</t>
  </si>
  <si>
    <t>4.23avo28</t>
  </si>
  <si>
    <t>Promethazine TEOCLATE Tabs</t>
  </si>
  <si>
    <t>mcs</t>
  </si>
  <si>
    <t xml:space="preserve">Propranolol SR Caps </t>
  </si>
  <si>
    <t>BlisterOnly</t>
  </si>
  <si>
    <t>160mg</t>
  </si>
  <si>
    <t>Propranolol Tabs</t>
  </si>
  <si>
    <t>0.23os</t>
  </si>
  <si>
    <t>Propranolol 10mg Tablets 28:</t>
  </si>
  <si>
    <t>Propranolol 10mg Tablets:28</t>
  </si>
  <si>
    <t xml:space="preserve">Propranolol Tabs </t>
  </si>
  <si>
    <t>Propranolol 40mg Tablets 28:</t>
  </si>
  <si>
    <t>Propranolol 40mg Tablets:28</t>
  </si>
  <si>
    <t>Propranolol Oral soln</t>
  </si>
  <si>
    <t>Nov23 2 in stock</t>
  </si>
  <si>
    <t>Proshield Foam+Spr Cleanser</t>
  </si>
  <si>
    <t>235ml</t>
  </si>
  <si>
    <t>Proshield Plus Protect Cr 8213</t>
  </si>
  <si>
    <t>115g</t>
  </si>
  <si>
    <t>Prostap 3 Depot Inj</t>
  </si>
  <si>
    <t>225.72os</t>
  </si>
  <si>
    <t>223.49os</t>
  </si>
  <si>
    <t>223.46os</t>
  </si>
  <si>
    <t>74os</t>
  </si>
  <si>
    <t>62.83os</t>
  </si>
  <si>
    <t>74.06os</t>
  </si>
  <si>
    <t>Provera 10mg Tabs</t>
  </si>
  <si>
    <t>13.89 90</t>
  </si>
  <si>
    <t>Prucalopride tabs</t>
  </si>
  <si>
    <t>Pyridostigmine Tabs</t>
  </si>
  <si>
    <t xml:space="preserve">Pyridoxine Tabs (Licenced) </t>
  </si>
  <si>
    <t>Pyridoxine Tabs UNLicenced</t>
  </si>
  <si>
    <t>Questran Light Sachet</t>
  </si>
  <si>
    <t>Questran Sachet</t>
  </si>
  <si>
    <t>Quetiapine SR XL Tab</t>
  </si>
  <si>
    <t>-</t>
  </si>
  <si>
    <t>16.1os</t>
  </si>
  <si>
    <t>32.41os</t>
  </si>
  <si>
    <t>Quetiapine Tabs</t>
  </si>
  <si>
    <t>2.18os</t>
  </si>
  <si>
    <t xml:space="preserve">Quetiapine Tabs </t>
  </si>
  <si>
    <t>Quinagolide</t>
  </si>
  <si>
    <t xml:space="preserve">Quinine Bisulphate Tabs </t>
  </si>
  <si>
    <t xml:space="preserve">Quinine Sulphate Tabs </t>
  </si>
  <si>
    <t>Qvar AUTOhaler</t>
  </si>
  <si>
    <t>15.85os</t>
  </si>
  <si>
    <t>Qvar PRESS &amp; Breathe Inhaler</t>
  </si>
  <si>
    <t>Rabeprazole Tab</t>
  </si>
  <si>
    <t>Ramipril Caps</t>
  </si>
  <si>
    <r>
      <rPr>
        <sz val="11"/>
        <color indexed="17"/>
        <rFont val="Calibri"/>
        <family val="2"/>
      </rPr>
      <t>0.65</t>
    </r>
  </si>
  <si>
    <t>Ramipril 2.5mg Capsules 28:</t>
  </si>
  <si>
    <r>
      <rPr>
        <sz val="11"/>
        <color indexed="17"/>
        <rFont val="Calibri"/>
        <family val="2"/>
      </rPr>
      <t>0.51</t>
    </r>
  </si>
  <si>
    <t>Ramipril 2.5mg Capsules:28</t>
  </si>
  <si>
    <t>0.54os</t>
  </si>
  <si>
    <r>
      <rPr>
        <sz val="11"/>
        <color indexed="17"/>
        <rFont val="Calibri"/>
        <family val="2"/>
      </rPr>
      <t>0.54</t>
    </r>
  </si>
  <si>
    <t>Ramipril 5mg Capsules 28:</t>
  </si>
  <si>
    <t>Ramipril 5mg Capsules:28</t>
  </si>
  <si>
    <r>
      <rPr>
        <sz val="11"/>
        <color indexed="17"/>
        <rFont val="Calibri"/>
        <family val="2"/>
      </rPr>
      <t>0.58</t>
    </r>
  </si>
  <si>
    <t>Ramipril 10mg Capsules 28:</t>
  </si>
  <si>
    <t>Ramipril 10mg Capsules:28</t>
  </si>
  <si>
    <t>Ranolazine Tabs Ranexa</t>
  </si>
  <si>
    <t>21.89os</t>
  </si>
  <si>
    <r>
      <rPr>
        <sz val="11"/>
        <color indexed="17"/>
        <rFont val="Calibri"/>
        <family val="2"/>
      </rPr>
      <t>24.45</t>
    </r>
  </si>
  <si>
    <t>Ranexa 375mg Tablets 60:</t>
  </si>
  <si>
    <r>
      <rPr>
        <sz val="11"/>
        <color indexed="17"/>
        <rFont val="Calibri"/>
        <family val="2"/>
      </rPr>
      <t>25.47</t>
    </r>
  </si>
  <si>
    <t>Ranexa Tablets P/R 375mg U.K-# Ranolazine:pk/60</t>
  </si>
  <si>
    <t>Ranolazine MR tabs</t>
  </si>
  <si>
    <t xml:space="preserve">ReplensMD Vaginal Moist 12 app </t>
  </si>
  <si>
    <t>35g</t>
  </si>
  <si>
    <t>Requip XL Tabs</t>
  </si>
  <si>
    <t>Requip XL Tabs gen islarge, 2*4 ok</t>
  </si>
  <si>
    <t>Resolor tabs Prucalopride</t>
  </si>
  <si>
    <t>Resource Thicken Up CLEAR</t>
  </si>
  <si>
    <t>Alliance</t>
  </si>
  <si>
    <t>127g</t>
  </si>
  <si>
    <t>8.20s</t>
  </si>
  <si>
    <t>Resource Thicken Up Powder</t>
  </si>
  <si>
    <t>227g</t>
  </si>
  <si>
    <t>Returns Book</t>
  </si>
  <si>
    <t>Riluzole tab</t>
  </si>
  <si>
    <t>7.9os</t>
  </si>
  <si>
    <t>8.2os</t>
  </si>
  <si>
    <r>
      <rPr>
        <sz val="11"/>
        <color indexed="17"/>
        <rFont val="Calibri"/>
        <family val="2"/>
      </rPr>
      <t>295.00</t>
    </r>
  </si>
  <si>
    <t>Riluzole 50mg Tablets 56:</t>
  </si>
  <si>
    <r>
      <rPr>
        <sz val="11"/>
        <color indexed="17"/>
        <rFont val="Calibri"/>
        <family val="2"/>
      </rPr>
      <t>294.00</t>
    </r>
  </si>
  <si>
    <t>Riluzole 50mg Tablets:56</t>
  </si>
  <si>
    <t>Risedronate Tabs</t>
  </si>
  <si>
    <t xml:space="preserve">Risedronate Tabs </t>
  </si>
  <si>
    <t>35mg</t>
  </si>
  <si>
    <t>Risperidone Liq</t>
  </si>
  <si>
    <t>Risperidone Tabs</t>
  </si>
  <si>
    <t xml:space="preserve">Risperidone Tabs </t>
  </si>
  <si>
    <t>2.94os</t>
  </si>
  <si>
    <t>0.71 1.89</t>
  </si>
  <si>
    <t>1.3/60</t>
  </si>
  <si>
    <t>1.33 60</t>
  </si>
  <si>
    <t>Risperidone Tabs (Liq is cheaper)</t>
  </si>
  <si>
    <t>2.8Liq</t>
  </si>
  <si>
    <t>Rivastigmine Caps</t>
  </si>
  <si>
    <t xml:space="preserve">Rivastigmine Caps </t>
  </si>
  <si>
    <t>Rivastigmine patch 24hr</t>
  </si>
  <si>
    <t>9.5mg</t>
  </si>
  <si>
    <t>Rizatriptan  tab</t>
  </si>
  <si>
    <t>Rizatriptan Oro Disp tab</t>
  </si>
  <si>
    <t>1.14/3</t>
  </si>
  <si>
    <t>2.19/3</t>
  </si>
  <si>
    <t>Ropinirole Tabs</t>
  </si>
  <si>
    <t xml:space="preserve">Ropinirole XL Tabs </t>
  </si>
  <si>
    <t>9.25os</t>
  </si>
  <si>
    <t>7.5os</t>
  </si>
  <si>
    <t>Rosuvastatin Tabs</t>
  </si>
  <si>
    <t>69os</t>
  </si>
  <si>
    <t>glenmark</t>
  </si>
  <si>
    <t>Rozex Cream Metronidazole</t>
  </si>
  <si>
    <t>9.09os</t>
  </si>
  <si>
    <t>Rozex Gel Metronidazole</t>
  </si>
  <si>
    <t>Saflutan Eye Drops BOTTLE</t>
  </si>
  <si>
    <t>15mcg/ml</t>
  </si>
  <si>
    <t>a11.39</t>
  </si>
  <si>
    <t>Salbutamol Inhaler (Salamol) Ivax</t>
  </si>
  <si>
    <t>Salbutamol Nebuliser Solution</t>
  </si>
  <si>
    <t>10.59os</t>
  </si>
  <si>
    <t>11.45os</t>
  </si>
  <si>
    <t>Saline Irrigation Sod Chl Clinipod</t>
  </si>
  <si>
    <t>20ml</t>
  </si>
  <si>
    <t>Saline Irrigation Sod Chl Irripod</t>
  </si>
  <si>
    <t>5.5os</t>
  </si>
  <si>
    <t>Saline Irrigation Sol Chlo Steripod</t>
  </si>
  <si>
    <t>9.71os</t>
  </si>
  <si>
    <t>sod 2.2</t>
  </si>
  <si>
    <t xml:space="preserve">Saline Nasal Drops </t>
  </si>
  <si>
    <t>Saline Nebs Solution 0.9% 0976</t>
  </si>
  <si>
    <t>1.94os</t>
  </si>
  <si>
    <t>Saline Spray Irriclens Sod Chl</t>
  </si>
  <si>
    <t>240ml</t>
  </si>
  <si>
    <t>Saline Spray Stericlens Sod Chl</t>
  </si>
  <si>
    <t>Salmet/Fluticasone Generic (Avenor)</t>
  </si>
  <si>
    <t xml:space="preserve">Salmeterol Inh </t>
  </si>
  <si>
    <t>11.8os</t>
  </si>
  <si>
    <t>12.45os</t>
  </si>
  <si>
    <t>Sandrena Gel sachets</t>
  </si>
  <si>
    <t>5.15os</t>
  </si>
  <si>
    <t>Scanpore Tape</t>
  </si>
  <si>
    <r>
      <t xml:space="preserve">Scanpore Tape </t>
    </r>
    <r>
      <rPr>
        <sz val="10"/>
        <color rgb="FFFF0000"/>
        <rFont val="Arial"/>
        <family val="2"/>
      </rPr>
      <t>10m NWOS</t>
    </r>
  </si>
  <si>
    <t>10m</t>
  </si>
  <si>
    <t>Scanpore Tape 5m</t>
  </si>
  <si>
    <t xml:space="preserve">Scopoderm patch </t>
  </si>
  <si>
    <t>Securon SR Tabs</t>
  </si>
  <si>
    <t>4.6os</t>
  </si>
  <si>
    <t>Seebri 44 inhlaer</t>
  </si>
  <si>
    <t>27.34os</t>
  </si>
  <si>
    <t>27.22os</t>
  </si>
  <si>
    <t>a27.50+os</t>
  </si>
  <si>
    <t>27.23os</t>
  </si>
  <si>
    <t>Senna Tabs</t>
  </si>
  <si>
    <t>Senokot Liquid</t>
  </si>
  <si>
    <t>Senokot MaxTab or Generic</t>
  </si>
  <si>
    <t>Sereflo inhaler</t>
  </si>
  <si>
    <t>25/250</t>
  </si>
  <si>
    <t>Seretide Acc (Fluticasone/Salmet)</t>
  </si>
  <si>
    <t>20.19os</t>
  </si>
  <si>
    <t>21.05os</t>
  </si>
  <si>
    <t>21.1os</t>
  </si>
  <si>
    <t>Seretide Evo (Fluticasone/Salmet)</t>
  </si>
  <si>
    <t>25.35os</t>
  </si>
  <si>
    <t>26.09O</t>
  </si>
  <si>
    <t>Serevent (Salmet) Accuhaler</t>
  </si>
  <si>
    <t>31.2os</t>
  </si>
  <si>
    <t>Serevent (Salmet) Evohaler</t>
  </si>
  <si>
    <t>22.75os?</t>
  </si>
  <si>
    <r>
      <t>Sertraline tabs</t>
    </r>
    <r>
      <rPr>
        <sz val="14"/>
        <rFont val="Arial"/>
        <family val="2"/>
      </rPr>
      <t/>
    </r>
  </si>
  <si>
    <t>Sertraline 100mg Tablets 28:</t>
  </si>
  <si>
    <r>
      <rPr>
        <sz val="11"/>
        <color indexed="17"/>
        <rFont val="Calibri"/>
        <family val="2"/>
      </rPr>
      <t>0.55</t>
    </r>
  </si>
  <si>
    <t>Sertraline 100mg Tablets:28</t>
  </si>
  <si>
    <t>Sevelamer tab Nov23: 380 in stock</t>
  </si>
  <si>
    <t xml:space="preserve">Sildenafil Tabs </t>
  </si>
  <si>
    <t>23.85nov</t>
  </si>
  <si>
    <t>Simpla G-Strap 383001 Adult</t>
  </si>
  <si>
    <t>Simpla Leg Bag 500ml 21574</t>
  </si>
  <si>
    <t>Simpla Night Bag 2lit 340805</t>
  </si>
  <si>
    <t>Simpla S2 Bag 320902</t>
  </si>
  <si>
    <t xml:space="preserve">Simple Eye Oint </t>
  </si>
  <si>
    <t>Simple Linctus Paed</t>
  </si>
  <si>
    <t>Simple Linctus Paed SF</t>
  </si>
  <si>
    <t>Simple Linctus S/F</t>
  </si>
  <si>
    <t>Simple Linctus with Sugar</t>
  </si>
  <si>
    <t>Simvastatin Tabs</t>
  </si>
  <si>
    <t>0.18os</t>
  </si>
  <si>
    <t xml:space="preserve">Simvastatin Tabs </t>
  </si>
  <si>
    <t>Sinemet CR</t>
  </si>
  <si>
    <t>50/200</t>
  </si>
  <si>
    <r>
      <t xml:space="preserve">Sinemet Plus </t>
    </r>
    <r>
      <rPr>
        <sz val="11"/>
        <color rgb="FFFF0000"/>
        <rFont val="Arial"/>
        <family val="2"/>
      </rPr>
      <t>BRAND</t>
    </r>
  </si>
  <si>
    <t xml:space="preserve">SinemetPLUS Co-Careldopa BrandRx </t>
  </si>
  <si>
    <t>12.88alliance</t>
  </si>
  <si>
    <t>Singulair Tabs</t>
  </si>
  <si>
    <t>Sinutab tab</t>
  </si>
  <si>
    <t>Sirdupla Fluticasone/Salmet Mylan</t>
  </si>
  <si>
    <t>25/125</t>
  </si>
  <si>
    <t>Sitagliptin Januvia</t>
  </si>
  <si>
    <t>Sitagliptin 25mg Tablets 28:</t>
  </si>
  <si>
    <r>
      <rPr>
        <sz val="11"/>
        <color indexed="17"/>
        <rFont val="Calibri"/>
        <family val="2"/>
      </rPr>
      <t>2.84</t>
    </r>
  </si>
  <si>
    <t>Sitagliptin Tablets F/C 25mg:28</t>
  </si>
  <si>
    <t>Slenyto MR Tabs</t>
  </si>
  <si>
    <t>Sodium Bicarbonate 420/5 SodiBic</t>
  </si>
  <si>
    <t>84mg/1ml</t>
  </si>
  <si>
    <t>Essc19.67</t>
  </si>
  <si>
    <t>11.05Romaos</t>
  </si>
  <si>
    <t>12.67os</t>
  </si>
  <si>
    <t>Sodium Bicarbonate Caps</t>
  </si>
  <si>
    <t>Sodium Bicarbonate Ear Drops</t>
  </si>
  <si>
    <t xml:space="preserve">Sodium Chloride Eye Drops </t>
  </si>
  <si>
    <t>16.36os</t>
  </si>
  <si>
    <t>a15.98</t>
  </si>
  <si>
    <t>so</t>
  </si>
  <si>
    <t xml:space="preserve">Sodium Chloride Eye Oint </t>
  </si>
  <si>
    <t>a17.22</t>
  </si>
  <si>
    <t>Sodium Clodronate Bonefos Clasteon</t>
  </si>
  <si>
    <t>Bonef os</t>
  </si>
  <si>
    <t>Sodium Cromoglycate Eye Drops</t>
  </si>
  <si>
    <t>13.5ml</t>
  </si>
  <si>
    <t>Sodium Feredetate Sytron</t>
  </si>
  <si>
    <t>27.5/5ml</t>
  </si>
  <si>
    <t>a12.07os</t>
  </si>
  <si>
    <t>Sodium Fluoride 2800 Toothpaste</t>
  </si>
  <si>
    <t>2.93dura</t>
  </si>
  <si>
    <t>Sodium Fluoride 5000 Toothpaste</t>
  </si>
  <si>
    <t>5.9dura</t>
  </si>
  <si>
    <t>4.98os</t>
  </si>
  <si>
    <t>4.54os</t>
  </si>
  <si>
    <t xml:space="preserve">Sodium Pico- Dulco Pico cheaper </t>
  </si>
  <si>
    <t>5.81?</t>
  </si>
  <si>
    <t>Sodium Valp</t>
  </si>
  <si>
    <t>18.29os</t>
  </si>
  <si>
    <r>
      <t xml:space="preserve">Sodium Valp </t>
    </r>
    <r>
      <rPr>
        <i/>
        <u/>
        <sz val="10"/>
        <rFont val="Arial"/>
        <family val="2"/>
      </rPr>
      <t>Epil 2.31/30= 7.7/100</t>
    </r>
  </si>
  <si>
    <t>A quota</t>
  </si>
  <si>
    <t>6.77os</t>
  </si>
  <si>
    <t>7.39os</t>
  </si>
  <si>
    <t>Sodium Valproate Sol S/F</t>
  </si>
  <si>
    <t>200mg/5m</t>
  </si>
  <si>
    <t>Solifenacin tabs</t>
  </si>
  <si>
    <t>0.62 Feb</t>
  </si>
  <si>
    <t>Sominex Promethazine tabs</t>
  </si>
  <si>
    <t>2.21os</t>
  </si>
  <si>
    <r>
      <rPr>
        <sz val="11"/>
        <color indexed="10"/>
        <rFont val="Calibri"/>
        <family val="2"/>
      </rPr>
      <t>2.69</t>
    </r>
  </si>
  <si>
    <t>Sominex 20mg Tablets 16:</t>
  </si>
  <si>
    <r>
      <rPr>
        <sz val="11"/>
        <color indexed="10"/>
        <rFont val="Calibri"/>
        <family val="2"/>
      </rPr>
      <t>2.70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indexed="17"/>
        <rFont val="Calibri"/>
        <family val="2"/>
      </rPr>
      <t>2.58</t>
    </r>
  </si>
  <si>
    <t>Sominex Tablets #:16</t>
  </si>
  <si>
    <t xml:space="preserve">Sotalol Tabs </t>
  </si>
  <si>
    <t>0.53os</t>
  </si>
  <si>
    <t xml:space="preserve">Spironolactone Tabs </t>
  </si>
  <si>
    <t>4.41os</t>
  </si>
  <si>
    <t>Stalevo 100/25/200</t>
  </si>
  <si>
    <t xml:space="preserve">Stalevo 125/31.25/200 </t>
  </si>
  <si>
    <t>16.6/30</t>
  </si>
  <si>
    <t>Stalevo 150/37.5/200</t>
  </si>
  <si>
    <t>17.8/30.</t>
  </si>
  <si>
    <t>Stalevo 175/43.75/200mg tab</t>
  </si>
  <si>
    <t>60.37os</t>
  </si>
  <si>
    <t>Stalevo 200/50/200</t>
  </si>
  <si>
    <t>Stemetil Tabs</t>
  </si>
  <si>
    <t>5.36 84</t>
  </si>
  <si>
    <t>6.1 100os</t>
  </si>
  <si>
    <t>di</t>
  </si>
  <si>
    <t>Sterile Dressing Packs</t>
  </si>
  <si>
    <t>Spec10</t>
  </si>
  <si>
    <t>Spec35</t>
  </si>
  <si>
    <t>StoCare Medical adh remover spray</t>
  </si>
  <si>
    <t>Stc100</t>
  </si>
  <si>
    <t>StoCare noStingMedAdhRemoverWipes</t>
  </si>
  <si>
    <t>stc200</t>
  </si>
  <si>
    <t xml:space="preserve">Sulfasalazine EC Tabs </t>
  </si>
  <si>
    <t>g2b2</t>
  </si>
  <si>
    <t>alli8.73</t>
  </si>
  <si>
    <t>alli8.43</t>
  </si>
  <si>
    <t xml:space="preserve">Sulfasalazine S/F Oral Sol </t>
  </si>
  <si>
    <t>250mg5ml</t>
  </si>
  <si>
    <t>a63.56</t>
  </si>
  <si>
    <t>63..56</t>
  </si>
  <si>
    <t xml:space="preserve">Sulfasalazine Tabs </t>
  </si>
  <si>
    <t>g2</t>
  </si>
  <si>
    <t>all6.97</t>
  </si>
  <si>
    <t xml:space="preserve">Sumatriptan Tabs </t>
  </si>
  <si>
    <t>Symbicort Turbohaler</t>
  </si>
  <si>
    <t>100/6</t>
  </si>
  <si>
    <t>a30.11os</t>
  </si>
  <si>
    <t>32.34os</t>
  </si>
  <si>
    <t>27.86os?</t>
  </si>
  <si>
    <t>26.46os</t>
  </si>
  <si>
    <t>27.98os</t>
  </si>
  <si>
    <t>30.1os</t>
  </si>
  <si>
    <t>200/6</t>
  </si>
  <si>
    <t>a26.6</t>
  </si>
  <si>
    <t>400/12</t>
  </si>
  <si>
    <t>Systane Balance Eye Drops</t>
  </si>
  <si>
    <t>Systane Lubricating Eye Drops (UK)</t>
  </si>
  <si>
    <r>
      <t xml:space="preserve">Tacrolimus </t>
    </r>
    <r>
      <rPr>
        <sz val="12"/>
        <rFont val="Arial"/>
        <family val="2"/>
      </rPr>
      <t>0.03%</t>
    </r>
    <r>
      <rPr>
        <sz val="10"/>
        <rFont val="Arial"/>
        <family val="2"/>
      </rPr>
      <t xml:space="preserve"> Oint Protopic</t>
    </r>
  </si>
  <si>
    <t>a19.44</t>
  </si>
  <si>
    <r>
      <t xml:space="preserve">Tacrolimus </t>
    </r>
    <r>
      <rPr>
        <sz val="12"/>
        <rFont val="Arial"/>
        <family val="2"/>
      </rPr>
      <t>0.1%</t>
    </r>
    <r>
      <rPr>
        <sz val="10"/>
        <rFont val="Arial"/>
        <family val="2"/>
      </rPr>
      <t xml:space="preserve"> Ointment</t>
    </r>
  </si>
  <si>
    <t>Tadalafil tabs</t>
  </si>
  <si>
    <r>
      <t xml:space="preserve">Tamoxifen tabs </t>
    </r>
    <r>
      <rPr>
        <sz val="11"/>
        <color rgb="FFFF0000"/>
        <rFont val="Arial"/>
        <family val="2"/>
      </rPr>
      <t>BRAND?</t>
    </r>
  </si>
  <si>
    <t>Wock/Relon</t>
  </si>
  <si>
    <t>1.25Cres</t>
  </si>
  <si>
    <t>1.3Til</t>
  </si>
  <si>
    <t xml:space="preserve">Tamsulosin MR Caps </t>
  </si>
  <si>
    <t>Tamsulosin MR TABS Flomaxtra</t>
  </si>
  <si>
    <t>4.5F</t>
  </si>
  <si>
    <t>5.75F</t>
  </si>
  <si>
    <t>4.8F</t>
  </si>
  <si>
    <t>6.76F</t>
  </si>
  <si>
    <t>Tegaderm +Pad Dressing</t>
  </si>
  <si>
    <t>Tegaderm Film Dressing (1624)</t>
  </si>
  <si>
    <t>Tegaderm Film Dressing (1628)</t>
  </si>
  <si>
    <t>Tegaderm Film Dressing 1632</t>
  </si>
  <si>
    <t>12x12</t>
  </si>
  <si>
    <t>9.86os</t>
  </si>
  <si>
    <t>Tegaderm Foam Adh 90611</t>
  </si>
  <si>
    <t>Tegaderm FoamAdh 90612</t>
  </si>
  <si>
    <t>14.3x14.3</t>
  </si>
  <si>
    <t>Tegaderm FoamAdh 90613</t>
  </si>
  <si>
    <t>14.3x15.6</t>
  </si>
  <si>
    <t>Tegaderm FoamAdh 90614</t>
  </si>
  <si>
    <t>6.9x7.6</t>
  </si>
  <si>
    <t>0-3</t>
  </si>
  <si>
    <t>13.35os</t>
  </si>
  <si>
    <t>Tegaderm FoamAdh 90619</t>
  </si>
  <si>
    <t>13.9x13.9</t>
  </si>
  <si>
    <t>Tegaderm FoamNon 90604 P2972222</t>
  </si>
  <si>
    <t>8.8x8.8</t>
  </si>
  <si>
    <t>19.7os</t>
  </si>
  <si>
    <r>
      <rPr>
        <sz val="11"/>
        <color indexed="17"/>
        <rFont val="Calibri"/>
        <family val="2"/>
      </rPr>
      <t>9.00</t>
    </r>
  </si>
  <si>
    <t>Tegaderm Film Dressing 15cmx20cm 1628 - 10s:</t>
  </si>
  <si>
    <r>
      <rPr>
        <sz val="11"/>
        <color indexed="10"/>
        <rFont val="Calibri"/>
        <family val="2"/>
      </rPr>
      <t>7.10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indexed="17"/>
        <rFont val="Calibri"/>
        <family val="2"/>
      </rPr>
      <t>10.24</t>
    </r>
  </si>
  <si>
    <t>Tegaderm Algin.5 X 5cm 90110 # Alginate Dressing:pk/10</t>
  </si>
  <si>
    <t>Tegretol PR Tabs aah 56= 5.20</t>
  </si>
  <si>
    <t>5.2/56.</t>
  </si>
  <si>
    <t>4.55os</t>
  </si>
  <si>
    <t>Tegretol PR Tabs DT 10.97+</t>
  </si>
  <si>
    <t>10.22os</t>
  </si>
  <si>
    <t>10.23 60</t>
  </si>
  <si>
    <t>5.49 30</t>
  </si>
  <si>
    <t>Tegretol PR Tabs DT 5.49+</t>
  </si>
  <si>
    <t>5.03os</t>
  </si>
  <si>
    <t>5.28os</t>
  </si>
  <si>
    <t>Telmisartan Tabs</t>
  </si>
  <si>
    <t xml:space="preserve">Telmisartan Tabs </t>
  </si>
  <si>
    <t xml:space="preserve">Temazepam Tabs </t>
  </si>
  <si>
    <t>Terbinafine Hydrochloride Cream</t>
  </si>
  <si>
    <t>3.06/15g</t>
  </si>
  <si>
    <t xml:space="preserve">Terbinafine Tabs </t>
  </si>
  <si>
    <t>Thealoz Duo 10ml</t>
  </si>
  <si>
    <t>Thiamin Vitamin B1 Tabs</t>
  </si>
  <si>
    <t>1.74os</t>
  </si>
  <si>
    <t>Tibolone Tab</t>
  </si>
  <si>
    <t xml:space="preserve">Timolol Eye Drops </t>
  </si>
  <si>
    <t>2.07os</t>
  </si>
  <si>
    <t>Tiopex Unit Dose Eye Gel 0.4g</t>
  </si>
  <si>
    <t>1mg/1g</t>
  </si>
  <si>
    <t>Tiotropium TIOGIVA inh capsules</t>
  </si>
  <si>
    <t>18mcg</t>
  </si>
  <si>
    <t>a22.13</t>
  </si>
  <si>
    <t>Tobradex Dexameth+Tobramycin ED</t>
  </si>
  <si>
    <t>2G1B</t>
  </si>
  <si>
    <t>4.9G</t>
  </si>
  <si>
    <t>4.94gen</t>
  </si>
  <si>
    <t>Tolterodine tablets</t>
  </si>
  <si>
    <t>3.17os</t>
  </si>
  <si>
    <t>5.48os</t>
  </si>
  <si>
    <t>4.99os</t>
  </si>
  <si>
    <t>Tolterodine XL Caps (Neditol)</t>
  </si>
  <si>
    <t xml:space="preserve">Topiramate Tabs </t>
  </si>
  <si>
    <t>a22.5</t>
  </si>
  <si>
    <t>Trajenta tab</t>
  </si>
  <si>
    <t>a32.10net</t>
  </si>
  <si>
    <t>a33.26</t>
  </si>
  <si>
    <t>Tramadol Caps</t>
  </si>
  <si>
    <t>59os</t>
  </si>
  <si>
    <t>1.19Rest</t>
  </si>
  <si>
    <t>Tramadol SR cap NOT TABS</t>
  </si>
  <si>
    <t>14.04tab</t>
  </si>
  <si>
    <t>13.5cap</t>
  </si>
  <si>
    <t>9.7tab</t>
  </si>
  <si>
    <t>Tramadol SR Caps Maxitram?</t>
  </si>
  <si>
    <t>4.44os</t>
  </si>
  <si>
    <t xml:space="preserve">Tramadol SR Tabs </t>
  </si>
  <si>
    <t xml:space="preserve">Tramadol/Paracetamol </t>
  </si>
  <si>
    <t>37.5/325</t>
  </si>
  <si>
    <t>Trandolapril caps</t>
  </si>
  <si>
    <t>Tranexamic Acid Tabs</t>
  </si>
  <si>
    <t>TravaTAN EyeDrops BRAND</t>
  </si>
  <si>
    <t>7.98os</t>
  </si>
  <si>
    <t>TravoProst EyeDrops Generic</t>
  </si>
  <si>
    <t>Travoprost/Timolol ED</t>
  </si>
  <si>
    <t>40/5mg</t>
  </si>
  <si>
    <t xml:space="preserve">Trazodone Caps </t>
  </si>
  <si>
    <t xml:space="preserve">Trimethoprim Susp </t>
  </si>
  <si>
    <t xml:space="preserve">Trimethoprim Tabs </t>
  </si>
  <si>
    <t>0.39os</t>
  </si>
  <si>
    <t>Trimovate cream</t>
  </si>
  <si>
    <t>Trospium Chlorid MR Caps (Regurin)</t>
  </si>
  <si>
    <t>20.94os</t>
  </si>
  <si>
    <t>18.3os</t>
  </si>
  <si>
    <t xml:space="preserve">Trospium Chloride Tabs </t>
  </si>
  <si>
    <t>10.49os</t>
  </si>
  <si>
    <t>Trosyl Nail Sol</t>
  </si>
  <si>
    <t>283mg/ml</t>
  </si>
  <si>
    <t>12ml</t>
  </si>
  <si>
    <t>Tubifast Blue 7.5cm</t>
  </si>
  <si>
    <t>3.37,3.48</t>
  </si>
  <si>
    <t>Tubifast Green</t>
  </si>
  <si>
    <t>Tubifast Yellow 10.75cm</t>
  </si>
  <si>
    <t>Grover</t>
  </si>
  <si>
    <r>
      <rPr>
        <sz val="11"/>
        <color indexed="17"/>
        <rFont val="Calibri"/>
        <family val="2"/>
      </rPr>
      <t>3.48</t>
    </r>
  </si>
  <si>
    <t>Tubifast Blue 5mtr 3556 # New - 2 Way Stretch:each</t>
  </si>
  <si>
    <t>UCS Debridement Pad</t>
  </si>
  <si>
    <t>UrgoClean Ag dressing URGO</t>
  </si>
  <si>
    <t>UrgoClean Pad</t>
  </si>
  <si>
    <t>UrgoKTwo 10cm 506666 P3338480</t>
  </si>
  <si>
    <t>25-32cm</t>
  </si>
  <si>
    <t>UrgoKTwo 10cm P3274685</t>
  </si>
  <si>
    <t>18-25cm</t>
  </si>
  <si>
    <t>8.03os</t>
  </si>
  <si>
    <t>UrgoKTwo 10cm Reduced</t>
  </si>
  <si>
    <t xml:space="preserve">Urgostart Contact </t>
  </si>
  <si>
    <t>alli 30.00</t>
  </si>
  <si>
    <t>26.4os</t>
  </si>
  <si>
    <t>Urgostart Dressing</t>
  </si>
  <si>
    <t>Urgotul Absorb Border dress</t>
  </si>
  <si>
    <t>13x13cm</t>
  </si>
  <si>
    <t>20x20cm</t>
  </si>
  <si>
    <t xml:space="preserve">Urgotul Dressing </t>
  </si>
  <si>
    <t xml:space="preserve">Urispas Tablets jan23 120 in sock </t>
  </si>
  <si>
    <t>6.24/60</t>
  </si>
  <si>
    <t>a10.34</t>
  </si>
  <si>
    <t>Uro-Tainer Sod Chl Saline 100ml</t>
  </si>
  <si>
    <t>Uro-Tainer Sod Chl Saline 50ml</t>
  </si>
  <si>
    <t xml:space="preserve">Ursodeoxycholic Acid Tabs </t>
  </si>
  <si>
    <t xml:space="preserve">Ursodeoxycholic Caps </t>
  </si>
  <si>
    <t>Ursofalk Susp</t>
  </si>
  <si>
    <t>Valaciclovir tab</t>
  </si>
  <si>
    <t>Valsartan Caps</t>
  </si>
  <si>
    <t>CAPS ONLY</t>
  </si>
  <si>
    <t>Vancomycin cap</t>
  </si>
  <si>
    <t>Vardenafil 20mg Tabs</t>
  </si>
  <si>
    <t>Venlafaxine Tabs</t>
  </si>
  <si>
    <t xml:space="preserve">Venlafaxine Tabs </t>
  </si>
  <si>
    <t>Venlafaxine XL Caps</t>
  </si>
  <si>
    <t>3.3vencarm</t>
  </si>
  <si>
    <t xml:space="preserve">Venlafaxine XL Caps </t>
  </si>
  <si>
    <t>Venlafaxine XL Caps Gensberg</t>
  </si>
  <si>
    <t>a9.9vencarm</t>
  </si>
  <si>
    <t xml:space="preserve">Venlafaxine XL Tabs </t>
  </si>
  <si>
    <t>Venlafaxine XL TABS Venlalic</t>
  </si>
  <si>
    <t xml:space="preserve">3.23c os </t>
  </si>
  <si>
    <t>4.19cap</t>
  </si>
  <si>
    <t>4.56cap</t>
  </si>
  <si>
    <t>Ventolin evohaler</t>
  </si>
  <si>
    <t>Verapamil Tabs</t>
  </si>
  <si>
    <t xml:space="preserve">Verapamil Tabs </t>
  </si>
  <si>
    <t>Viagra Connect P tabs</t>
  </si>
  <si>
    <t>Vipdomet tablets</t>
  </si>
  <si>
    <t>12.5/1g</t>
  </si>
  <si>
    <t>Vipidia tabs Alogliptin</t>
  </si>
  <si>
    <t>26.13os</t>
  </si>
  <si>
    <t xml:space="preserve">Vipidia tabs Alogliptin </t>
  </si>
  <si>
    <t>Viscopaste PB7 bandage 10%</t>
  </si>
  <si>
    <t>7.5cm6m</t>
  </si>
  <si>
    <t>Viscotears Liquid Gel</t>
  </si>
  <si>
    <t xml:space="preserve">Vitamin B Co Strong Tabs </t>
  </si>
  <si>
    <t>4.9, .21/28</t>
  </si>
  <si>
    <t>0.26/28</t>
  </si>
  <si>
    <t>0.36/28</t>
  </si>
  <si>
    <r>
      <t xml:space="preserve">Vitamin B Co </t>
    </r>
    <r>
      <rPr>
        <sz val="12"/>
        <rFont val="Arial"/>
        <family val="2"/>
      </rPr>
      <t>Strong</t>
    </r>
    <r>
      <rPr>
        <sz val="10"/>
        <rFont val="Arial"/>
        <family val="2"/>
      </rPr>
      <t xml:space="preserve"> Tabs </t>
    </r>
  </si>
  <si>
    <t>Vitamin B Co Tabs (unLicensed)</t>
  </si>
  <si>
    <t xml:space="preserve">Vitamin BPC Caps </t>
  </si>
  <si>
    <t>Voltarol Emugel</t>
  </si>
  <si>
    <t>4.15os</t>
  </si>
  <si>
    <t>4.07os</t>
  </si>
  <si>
    <t xml:space="preserve">Voltarol Emugel 12Hr </t>
  </si>
  <si>
    <t>Warfarin Tabs</t>
  </si>
  <si>
    <t>o2</t>
  </si>
  <si>
    <t>White soft Liq Paraffin Emoll 50/50</t>
  </si>
  <si>
    <t xml:space="preserve">White soft Liq Paraffin Emoll 50/50 </t>
  </si>
  <si>
    <t>250g</t>
  </si>
  <si>
    <t>2.29/500g</t>
  </si>
  <si>
    <t>White Soft Paraffin BP</t>
  </si>
  <si>
    <t>1.52os</t>
  </si>
  <si>
    <t>Xailin eye drops</t>
  </si>
  <si>
    <t>Xarelto tabs (Rivaroxaban)</t>
  </si>
  <si>
    <t>48.7os</t>
  </si>
  <si>
    <t>45.86os</t>
  </si>
  <si>
    <t xml:space="preserve">Zerocream </t>
  </si>
  <si>
    <t>Zolmitriptan Tabs</t>
  </si>
  <si>
    <t>17.6odt</t>
  </si>
  <si>
    <t>16.34os</t>
  </si>
  <si>
    <t>10.5disp</t>
  </si>
  <si>
    <t>11.99disp</t>
  </si>
  <si>
    <t>29.50ODT</t>
  </si>
  <si>
    <t>Zolmitriptan Tabs OroDisp</t>
  </si>
  <si>
    <t xml:space="preserve">Zolpidem Tabs </t>
  </si>
  <si>
    <t xml:space="preserve">Zonisamide caps </t>
  </si>
  <si>
    <t>22.39os</t>
  </si>
  <si>
    <t xml:space="preserve">Zopiclone Tabs </t>
  </si>
  <si>
    <t>Zumenon Tabs</t>
  </si>
  <si>
    <t>a689</t>
  </si>
  <si>
    <t>6.15os</t>
  </si>
  <si>
    <t>Biatain Silicone Dressing</t>
  </si>
  <si>
    <t>14.41os</t>
  </si>
  <si>
    <t>10x10.5</t>
  </si>
  <si>
    <t>nos</t>
  </si>
  <si>
    <t>Nizatidine caps</t>
  </si>
  <si>
    <t>Moxonidine  tabs</t>
  </si>
  <si>
    <t>Nexium 40mg tabs</t>
  </si>
  <si>
    <t>Rectogesic Oint</t>
  </si>
  <si>
    <t>Cyproterone tablets</t>
  </si>
  <si>
    <t>2.77os</t>
  </si>
  <si>
    <t xml:space="preserve">                          </t>
  </si>
  <si>
    <r>
      <rPr>
        <b val="true"/>
        <color indexed="53"/>
        <sz val="11.0"/>
        <rFont val="Calibri"/>
      </rPr>
      <t>ns</t>
    </r>
  </si>
  <si>
    <r>
      <rPr>
        <b val="true"/>
        <color indexed="17"/>
        <sz val="11.0"/>
        <rFont val="Calibri"/>
      </rPr>
      <t>111.00</t>
    </r>
  </si>
  <si>
    <t>ADOPORT CAP 2MG 50 (UK):</t>
  </si>
  <si>
    <r>
      <rPr>
        <b val="true"/>
        <color indexed="17"/>
        <sz val="11.0"/>
        <rFont val="Calibri"/>
      </rPr>
      <t>105.45</t>
    </r>
  </si>
  <si>
    <t>Adoport 2mg Caps U.K-# Tacrolimus Monohydrate:pk/50 zd</t>
  </si>
  <si>
    <r>
      <rPr>
        <b val="true"/>
        <color indexed="17"/>
        <sz val="11.0"/>
        <rFont val="Calibri"/>
      </rPr>
      <t>0.82</t>
    </r>
  </si>
  <si>
    <t>Alfuzosin 2.5mg Tablets 60:</t>
  </si>
  <si>
    <r>
      <rPr>
        <b val="true"/>
        <color indexed="17"/>
        <sz val="11.0"/>
        <rFont val="Calibri"/>
      </rPr>
      <t>0.81</t>
    </r>
  </si>
  <si>
    <t>Alfuzosin 2.5mg Tablets:60</t>
  </si>
  <si>
    <r>
      <rPr>
        <b val="true"/>
        <color indexed="10"/>
        <sz val="11.0"/>
        <rFont val="Calibri"/>
      </rPr>
      <t>2.25</t>
    </r>
  </si>
  <si>
    <t>Amoxicillin 250mg/5ml Oral Suspension 100ml:</t>
  </si>
  <si>
    <r>
      <rPr>
        <b val="true"/>
        <color indexed="10"/>
        <sz val="11.0"/>
        <rFont val="Calibri"/>
      </rPr>
      <t>2.57</t>
    </r>
  </si>
  <si>
    <t>Amoxicil 250mg/5ml Susp Amoxicillin 250mg/5ml:100ml</t>
  </si>
  <si>
    <r>
      <rPr>
        <b val="true"/>
        <color indexed="10"/>
        <sz val="11.0"/>
        <rFont val="Calibri"/>
      </rPr>
      <t>2.44</t>
    </r>
  </si>
  <si>
    <t>Aripiprazole 10mg Tablets:28</t>
  </si>
  <si>
    <r>
      <rPr>
        <b val="true"/>
        <color indexed="17"/>
        <sz val="11.0"/>
        <rFont val="Calibri"/>
      </rPr>
      <t>0.99</t>
    </r>
  </si>
  <si>
    <t>Azathioprine 50mg Tablets 56:</t>
  </si>
  <si>
    <r>
      <rPr>
        <b val="true"/>
        <color indexed="17"/>
        <sz val="11.0"/>
        <rFont val="Calibri"/>
      </rPr>
      <t>1.89</t>
    </r>
  </si>
  <si>
    <r>
      <rPr>
        <b val="true"/>
        <color indexed="17"/>
        <sz val="11.0"/>
        <rFont val="Calibri"/>
      </rPr>
      <t>4.27</t>
    </r>
  </si>
  <si>
    <t>BD Microfine +Pen Need 31g 5mm 100:</t>
  </si>
  <si>
    <r>
      <rPr>
        <b val="true"/>
        <color indexed="10"/>
        <sz val="11.0"/>
        <rFont val="Calibri"/>
      </rPr>
      <t>2.20</t>
    </r>
  </si>
  <si>
    <r>
      <rPr>
        <b val="true"/>
        <color indexed="10"/>
        <sz val="11.0"/>
        <rFont val="Calibri"/>
      </rPr>
      <t>5.39</t>
    </r>
  </si>
  <si>
    <r>
      <rPr>
        <b val="true"/>
        <color indexed="10"/>
        <sz val="11.0"/>
        <rFont val="Calibri"/>
      </rPr>
      <t>5.40</t>
    </r>
  </si>
  <si>
    <t>Betamethasone Valerate 0.1% Cream 100g:</t>
  </si>
  <si>
    <r>
      <rPr>
        <b val="true"/>
        <color indexed="10"/>
        <sz val="11.0"/>
        <rFont val="Calibri"/>
      </rPr>
      <t>6.89</t>
    </r>
  </si>
  <si>
    <t>Betamethasone Val Cream 0.1%:100g</t>
  </si>
  <si>
    <r>
      <rPr>
        <b val="true"/>
        <color indexed="10"/>
        <sz val="11.0"/>
        <rFont val="Calibri"/>
      </rPr>
      <t>5.03</t>
    </r>
  </si>
  <si>
    <r>
      <rPr>
        <b val="true"/>
        <color indexed="10"/>
        <sz val="11.0"/>
        <rFont val="Calibri"/>
      </rPr>
      <t>5.27</t>
    </r>
  </si>
  <si>
    <r>
      <rPr>
        <b val="true"/>
        <color indexed="17"/>
        <sz val="11.0"/>
        <rFont val="Calibri"/>
      </rPr>
      <t>52.50</t>
    </r>
  </si>
  <si>
    <t>Brilique 60mg Tablets 56:</t>
  </si>
  <si>
    <t>Brilique Tabs 60mg P.I-# Ticagrelor:pk56/60</t>
  </si>
  <si>
    <r>
      <rPr>
        <b val="true"/>
        <color indexed="17"/>
        <sz val="11.0"/>
        <rFont val="Calibri"/>
      </rPr>
      <t>0.24</t>
    </r>
  </si>
  <si>
    <t>Candesartan 2mg Tablets 7:</t>
  </si>
  <si>
    <r>
      <rPr>
        <b val="true"/>
        <color indexed="17"/>
        <sz val="11.0"/>
        <rFont val="Calibri"/>
      </rPr>
      <t>0.23</t>
    </r>
  </si>
  <si>
    <t>Candesartan 2mg Tablets:7</t>
  </si>
  <si>
    <r>
      <rPr>
        <b val="true"/>
        <color indexed="17"/>
        <sz val="11.0"/>
        <rFont val="Calibri"/>
      </rPr>
      <t>0.52</t>
    </r>
  </si>
  <si>
    <r>
      <rPr>
        <b val="true"/>
        <color indexed="17"/>
        <sz val="11.0"/>
        <rFont val="Calibri"/>
      </rPr>
      <t>0.53</t>
    </r>
  </si>
  <si>
    <r>
      <rPr>
        <b val="true"/>
        <color indexed="17"/>
        <sz val="11.0"/>
        <rFont val="Calibri"/>
      </rPr>
      <t>0.55</t>
    </r>
  </si>
  <si>
    <r>
      <rPr>
        <b val="true"/>
        <color indexed="17"/>
        <sz val="11.0"/>
        <rFont val="Calibri"/>
      </rPr>
      <t>0.50</t>
    </r>
  </si>
  <si>
    <r>
      <rPr>
        <b val="true"/>
        <color indexed="17"/>
        <sz val="11.0"/>
        <rFont val="Calibri"/>
      </rPr>
      <t>7.12</t>
    </r>
  </si>
  <si>
    <t>Carbocisteine 250mg/5ml Syrup SF 300ml:</t>
  </si>
  <si>
    <r>
      <rPr>
        <b val="true"/>
        <color indexed="17"/>
        <sz val="11.0"/>
        <rFont val="Calibri"/>
      </rPr>
      <t>6.58</t>
    </r>
  </si>
  <si>
    <t>Carbocisteine 250mg/5ml Syrup:300ml</t>
  </si>
  <si>
    <r>
      <rPr>
        <b val="true"/>
        <color indexed="10"/>
        <sz val="11.0"/>
        <rFont val="Calibri"/>
      </rPr>
      <t>4.49</t>
    </r>
  </si>
  <si>
    <r>
      <rPr>
        <b val="true"/>
        <color indexed="10"/>
        <sz val="11.0"/>
        <rFont val="Calibri"/>
      </rPr>
      <t>1.53</t>
    </r>
  </si>
  <si>
    <r>
      <rPr>
        <b val="true"/>
        <color indexed="17"/>
        <sz val="11.0"/>
        <rFont val="Calibri"/>
      </rPr>
      <t>1.51</t>
    </r>
  </si>
  <si>
    <t>Carvedilol 6.25mg Tablets 28:</t>
  </si>
  <si>
    <r>
      <rPr>
        <b val="true"/>
        <color indexed="17"/>
        <sz val="11.0"/>
        <rFont val="Calibri"/>
      </rPr>
      <t>1.26</t>
    </r>
  </si>
  <si>
    <t>Carvedilol 6.25mg Tablets:28</t>
  </si>
  <si>
    <r>
      <rPr>
        <b val="true"/>
        <color indexed="10"/>
        <sz val="11.0"/>
        <rFont val="Calibri"/>
      </rPr>
      <t>1.31</t>
    </r>
  </si>
  <si>
    <t>Carvedilol 12.5mg Tablets 28:</t>
  </si>
  <si>
    <r>
      <rPr>
        <b val="true"/>
        <color indexed="17"/>
        <sz val="11.0"/>
        <rFont val="Calibri"/>
      </rPr>
      <t>1.12</t>
    </r>
  </si>
  <si>
    <t>Carvedilol 12.5mg Tablets:28</t>
  </si>
  <si>
    <r>
      <rPr>
        <b val="true"/>
        <color indexed="17"/>
        <sz val="11.0"/>
        <rFont val="Calibri"/>
      </rPr>
      <t>1.38</t>
    </r>
  </si>
  <si>
    <t>Carvedilol 25mg Tablets 28:</t>
  </si>
  <si>
    <r>
      <rPr>
        <b val="true"/>
        <color indexed="17"/>
        <sz val="11.0"/>
        <rFont val="Calibri"/>
      </rPr>
      <t>0.93</t>
    </r>
  </si>
  <si>
    <t>Carvedilol 25mg Tablets:28</t>
  </si>
  <si>
    <r>
      <rPr>
        <b val="true"/>
        <color indexed="10"/>
        <sz val="11.0"/>
        <rFont val="Calibri"/>
      </rPr>
      <t>2.12</t>
    </r>
  </si>
  <si>
    <t>Cefalexin 500mg Capsules 21:</t>
  </si>
  <si>
    <r>
      <rPr>
        <b val="true"/>
        <color indexed="10"/>
        <sz val="11.0"/>
        <rFont val="Calibri"/>
      </rPr>
      <t>1.62</t>
    </r>
  </si>
  <si>
    <t>Keflex 500mg Caps Cefalex:21</t>
  </si>
  <si>
    <r>
      <rPr>
        <b val="true"/>
        <color indexed="10"/>
        <sz val="11.0"/>
        <rFont val="Calibri"/>
      </rPr>
      <t>4.52</t>
    </r>
  </si>
  <si>
    <t>Celluvisc 0.5% Eye Drops 0.4ml 30doses (UK):</t>
  </si>
  <si>
    <r>
      <rPr>
        <b val="true"/>
        <color indexed="10"/>
        <sz val="11.0"/>
        <rFont val="Calibri"/>
      </rPr>
      <t>2.91</t>
    </r>
    <r>
      <t xml:space="preserve"> </t>
    </r>
    <r>
      <rPr>
        <b val="true"/>
        <color indexed="17"/>
        <sz val="11.0"/>
        <rFont val="Calibri"/>
      </rPr>
      <t>4.39</t>
    </r>
  </si>
  <si>
    <t>Celluvisc Dry Eye Prep 1% P.I# Carmellose Sodium:30 x 0.4ml</t>
  </si>
  <si>
    <r>
      <rPr>
        <b val="true"/>
        <color indexed="17"/>
        <sz val="11.0"/>
        <rFont val="Calibri"/>
      </rPr>
      <t>6.06</t>
    </r>
  </si>
  <si>
    <t>Cetraben Cream 500g:</t>
  </si>
  <si>
    <r>
      <rPr>
        <b val="true"/>
        <color indexed="17"/>
        <sz val="11.0"/>
        <rFont val="Calibri"/>
      </rPr>
      <t>5.94</t>
    </r>
  </si>
  <si>
    <t>Cetraben Emollient Cream ## Dispensing Pack:500gm</t>
  </si>
  <si>
    <r>
      <rPr>
        <b val="true"/>
        <color indexed="17"/>
        <sz val="11.0"/>
        <rFont val="Calibri"/>
      </rPr>
      <t>5.48</t>
    </r>
  </si>
  <si>
    <t>Cilodex Ear Drops P.I-# Ciprofloxacin/Dexamethasone:5ml</t>
  </si>
  <si>
    <r>
      <rPr>
        <b val="true"/>
        <color indexed="17"/>
        <sz val="11.0"/>
        <rFont val="Calibri"/>
      </rPr>
      <t>10.05</t>
    </r>
  </si>
  <si>
    <t>Cinacalcet 30mg Tablets 28:</t>
  </si>
  <si>
    <r>
      <rPr>
        <b val="true"/>
        <color indexed="10"/>
        <sz val="11.0"/>
        <rFont val="Calibri"/>
      </rPr>
      <t>6.42</t>
    </r>
  </si>
  <si>
    <t>Cinacalcet 30mg Tablets:28</t>
  </si>
  <si>
    <r>
      <rPr>
        <b val="true"/>
        <color indexed="10"/>
        <sz val="11.0"/>
        <rFont val="Calibri"/>
      </rPr>
      <t>7.20</t>
    </r>
  </si>
  <si>
    <t>Clomipramine 50mg Capsules 28:</t>
  </si>
  <si>
    <r>
      <rPr>
        <b val="true"/>
        <color indexed="17"/>
        <sz val="11.0"/>
        <rFont val="Calibri"/>
      </rPr>
      <t>7.18</t>
    </r>
  </si>
  <si>
    <t>Clomipramine 50mg Capsules:28</t>
  </si>
  <si>
    <r>
      <rPr>
        <b val="true"/>
        <color indexed="10"/>
        <sz val="11.0"/>
        <rFont val="Calibri"/>
      </rPr>
      <t>4.85</t>
    </r>
  </si>
  <si>
    <r>
      <rPr>
        <b val="true"/>
        <color indexed="10"/>
        <sz val="11.0"/>
        <rFont val="Calibri"/>
      </rPr>
      <t>3.84</t>
    </r>
  </si>
  <si>
    <r>
      <rPr>
        <b val="true"/>
        <color indexed="10"/>
        <sz val="11.0"/>
        <rFont val="Calibri"/>
      </rPr>
      <t>2.39</t>
    </r>
    <r>
      <t xml:space="preserve"> </t>
    </r>
    <r>
      <rPr>
        <b val="true"/>
        <color indexed="17"/>
        <sz val="11.0"/>
        <rFont val="Calibri"/>
      </rPr>
      <t>9.33</t>
    </r>
  </si>
  <si>
    <r>
      <rPr>
        <b val="true"/>
        <color indexed="10"/>
        <sz val="11.0"/>
        <rFont val="Calibri"/>
      </rPr>
      <t>4.60</t>
    </r>
    <r>
      <t xml:space="preserve"> </t>
    </r>
    <r>
      <rPr>
        <b val="true"/>
        <color indexed="17"/>
        <sz val="11.0"/>
        <rFont val="Calibri"/>
      </rPr>
      <t>2.38</t>
    </r>
  </si>
  <si>
    <r>
      <rPr>
        <b val="true"/>
        <color indexed="17"/>
        <sz val="11.0"/>
        <rFont val="Calibri"/>
      </rPr>
      <t>1.36</t>
    </r>
  </si>
  <si>
    <t>Colchicine 500mcg Tablets 100:</t>
  </si>
  <si>
    <r>
      <rPr>
        <b val="true"/>
        <color indexed="17"/>
        <sz val="11.0"/>
        <rFont val="Calibri"/>
      </rPr>
      <t>1.42</t>
    </r>
  </si>
  <si>
    <t>Colchicine 500mcg Tablets:100</t>
  </si>
  <si>
    <r>
      <rPr>
        <b val="true"/>
        <color indexed="10"/>
        <sz val="11.0"/>
        <rFont val="Calibri"/>
      </rPr>
      <t>3.80</t>
    </r>
  </si>
  <si>
    <r>
      <rPr>
        <b val="true"/>
        <color indexed="17"/>
        <sz val="11.0"/>
        <rFont val="Calibri"/>
      </rPr>
      <t>6.29</t>
    </r>
  </si>
  <si>
    <r>
      <rPr>
        <b val="true"/>
        <color indexed="17"/>
        <sz val="11.0"/>
        <rFont val="Calibri"/>
      </rPr>
      <t>2.02</t>
    </r>
  </si>
  <si>
    <t>Doxycycline 100mg Capsules 50:</t>
  </si>
  <si>
    <t>Doxycycline 100mg Capsules:50</t>
  </si>
  <si>
    <r>
      <rPr>
        <b val="true"/>
        <color indexed="17"/>
        <sz val="11.0"/>
        <rFont val="Calibri"/>
      </rPr>
      <t>1.15</t>
    </r>
  </si>
  <si>
    <r>
      <rPr>
        <b val="true"/>
        <color indexed="10"/>
        <sz val="11.0"/>
        <rFont val="Calibri"/>
      </rPr>
      <t>9.45</t>
    </r>
  </si>
  <si>
    <r>
      <rPr>
        <b val="true"/>
        <color indexed="10"/>
        <sz val="11.0"/>
        <rFont val="Calibri"/>
      </rPr>
      <t>23.48</t>
    </r>
    <r>
      <t xml:space="preserve"> </t>
    </r>
    <r>
      <rPr>
        <b val="true"/>
        <color indexed="17"/>
        <sz val="11.0"/>
        <rFont val="Calibri"/>
      </rPr>
      <t>23.57</t>
    </r>
  </si>
  <si>
    <t>DuoResp Spiromax 320mcg/9mcg Inhaler 60doses:</t>
  </si>
  <si>
    <r>
      <rPr>
        <b val="true"/>
        <color indexed="17"/>
        <sz val="11.0"/>
        <rFont val="Calibri"/>
      </rPr>
      <t>23.55</t>
    </r>
  </si>
  <si>
    <t>Duoresp Spir 320/9mcg Inhal:60</t>
  </si>
  <si>
    <r>
      <rPr>
        <b val="true"/>
        <color indexed="10"/>
        <sz val="11.0"/>
        <rFont val="Calibri"/>
      </rPr>
      <t>32.74</t>
    </r>
  </si>
  <si>
    <r>
      <rPr>
        <b val="true"/>
        <color indexed="17"/>
        <sz val="11.0"/>
        <rFont val="Calibri"/>
      </rPr>
      <t>65.47</t>
    </r>
  </si>
  <si>
    <t>Entocort CR 3mg Capsules 100:</t>
  </si>
  <si>
    <r>
      <rPr>
        <b val="true"/>
        <color indexed="17"/>
        <sz val="11.0"/>
        <rFont val="Calibri"/>
      </rPr>
      <t>65.20</t>
    </r>
  </si>
  <si>
    <t>Entocort Cr 3mg Capsules # Budesonide:pk/100</t>
  </si>
  <si>
    <r>
      <rPr>
        <b val="true"/>
        <color indexed="17"/>
        <sz val="11.0"/>
        <rFont val="Calibri"/>
      </rPr>
      <t>0.87</t>
    </r>
  </si>
  <si>
    <t>Escitalopram 20mg Tablets 28:</t>
  </si>
  <si>
    <r>
      <rPr>
        <b val="true"/>
        <color indexed="17"/>
        <sz val="11.0"/>
        <rFont val="Calibri"/>
      </rPr>
      <t>0.77</t>
    </r>
  </si>
  <si>
    <t>Escitalopram 20mg Tablets ** Double Check:28</t>
  </si>
  <si>
    <t>Esomeprazole 20mg Capsules 28:</t>
  </si>
  <si>
    <r>
      <rPr>
        <b val="true"/>
        <color indexed="17"/>
        <sz val="11.0"/>
        <rFont val="Calibri"/>
      </rPr>
      <t>0.89</t>
    </r>
  </si>
  <si>
    <t>Esomeprazole 20mg Caps ** Double Check:28</t>
  </si>
  <si>
    <r>
      <rPr>
        <b val="true"/>
        <color indexed="10"/>
        <sz val="11.0"/>
        <rFont val="Calibri"/>
      </rPr>
      <t>17.50</t>
    </r>
  </si>
  <si>
    <t>Ezetimibe 10mg Tablets 28:</t>
  </si>
  <si>
    <r>
      <rPr>
        <b val="true"/>
        <color indexed="10"/>
        <sz val="11.0"/>
        <rFont val="Calibri"/>
      </rPr>
      <t>4.21</t>
    </r>
    <r>
      <t xml:space="preserve"> </t>
    </r>
    <r>
      <rPr>
        <b val="true"/>
        <color indexed="17"/>
        <sz val="11.0"/>
        <rFont val="Calibri"/>
      </rPr>
      <t>17.78</t>
    </r>
  </si>
  <si>
    <r>
      <rPr>
        <b val="true"/>
        <color indexed="17"/>
        <sz val="11.0"/>
        <rFont val="Calibri"/>
      </rPr>
      <t>1.87</t>
    </r>
  </si>
  <si>
    <t>Flucloxacillin 500mg Capsules 28:</t>
  </si>
  <si>
    <r>
      <rPr>
        <b val="true"/>
        <color indexed="17"/>
        <sz val="11.0"/>
        <rFont val="Calibri"/>
      </rPr>
      <t>1.59</t>
    </r>
  </si>
  <si>
    <t>Fluclox 500mg Capsules:28</t>
  </si>
  <si>
    <r>
      <rPr>
        <b val="true"/>
        <color indexed="17"/>
        <sz val="11.0"/>
        <rFont val="Calibri"/>
      </rPr>
      <t>2.37</t>
    </r>
  </si>
  <si>
    <t>Flucloxacillin 250mg/5ml Solution 100ml:</t>
  </si>
  <si>
    <r>
      <rPr>
        <b val="true"/>
        <color indexed="10"/>
        <sz val="11.0"/>
        <rFont val="Calibri"/>
      </rPr>
      <t>2.93</t>
    </r>
  </si>
  <si>
    <t>Fluclox 250mg Syrup S/F * Double Check * Sugar Free:100ml</t>
  </si>
  <si>
    <r>
      <rPr>
        <b val="true"/>
        <color indexed="17"/>
        <sz val="11.0"/>
        <rFont val="Calibri"/>
      </rPr>
      <t>10.70</t>
    </r>
  </si>
  <si>
    <r>
      <rPr>
        <b val="true"/>
        <color indexed="17"/>
        <sz val="11.0"/>
        <rFont val="Calibri"/>
      </rPr>
      <t>10.67</t>
    </r>
  </si>
  <si>
    <r>
      <rPr>
        <b val="true"/>
        <color indexed="17"/>
        <sz val="11.0"/>
        <rFont val="Calibri"/>
      </rPr>
      <t>12.99</t>
    </r>
  </si>
  <si>
    <t>Fluticasone/Salmeterol 500mcg/50mcg Inhaler 60doses:</t>
  </si>
  <si>
    <r>
      <rPr>
        <b val="true"/>
        <color indexed="10"/>
        <sz val="11.0"/>
        <rFont val="Calibri"/>
      </rPr>
      <t>12.50</t>
    </r>
  </si>
  <si>
    <t>Salmeterol/Fluticasone Stalpex 500/50 Dpi:60 ds</t>
  </si>
  <si>
    <r>
      <rPr>
        <b val="true"/>
        <color indexed="10"/>
        <sz val="11.0"/>
        <rFont val="Calibri"/>
      </rPr>
      <t>6.36</t>
    </r>
    <r>
      <t xml:space="preserve"> </t>
    </r>
    <r>
      <rPr>
        <b val="true"/>
        <color indexed="17"/>
        <sz val="11.0"/>
        <rFont val="Calibri"/>
      </rPr>
      <t>10.02</t>
    </r>
  </si>
  <si>
    <t>FreeStyle Optium Testing Strips 50:</t>
  </si>
  <si>
    <r>
      <rPr>
        <b val="true"/>
        <color indexed="10"/>
        <sz val="11.0"/>
        <rFont val="Calibri"/>
      </rPr>
      <t>6.59</t>
    </r>
    <r>
      <t xml:space="preserve"> </t>
    </r>
    <r>
      <rPr>
        <b val="true"/>
        <color indexed="17"/>
        <sz val="11.0"/>
        <rFont val="Calibri"/>
      </rPr>
      <t>9.35</t>
    </r>
  </si>
  <si>
    <t>Freestyle Optium Test Str P.I#:pk/50</t>
  </si>
  <si>
    <r>
      <rPr>
        <b val="true"/>
        <color indexed="10"/>
        <sz val="11.0"/>
        <rFont val="Calibri"/>
      </rPr>
      <t>3.43</t>
    </r>
  </si>
  <si>
    <r>
      <rPr>
        <b val="true"/>
        <color indexed="17"/>
        <sz val="11.0"/>
        <rFont val="Calibri"/>
      </rPr>
      <t>2.52</t>
    </r>
  </si>
  <si>
    <r>
      <rPr>
        <b val="true"/>
        <color indexed="17"/>
        <sz val="11.0"/>
        <rFont val="Calibri"/>
      </rPr>
      <t>16.69</t>
    </r>
  </si>
  <si>
    <t>Ganfort_Eye Dps 300mcg/5mg 0.4ml Ud 30s:</t>
  </si>
  <si>
    <r>
      <rPr>
        <b val="true"/>
        <color indexed="17"/>
        <sz val="11.0"/>
        <rFont val="Calibri"/>
      </rPr>
      <t>11.97</t>
    </r>
  </si>
  <si>
    <t>Ganfort 300mcg/Ml E/D P.I-# Bimatoprost Timolol:3ml</t>
  </si>
  <si>
    <t>Hydrocortisone 1% Cream 30g:</t>
  </si>
  <si>
    <r>
      <rPr>
        <b val="true"/>
        <color indexed="10"/>
        <sz val="11.0"/>
        <rFont val="Calibri"/>
      </rPr>
      <t>3.35</t>
    </r>
    <r>
      <t xml:space="preserve"> </t>
    </r>
    <r>
      <rPr>
        <b val="true"/>
        <color indexed="17"/>
        <sz val="11.0"/>
        <rFont val="Calibri"/>
      </rPr>
      <t>3.25</t>
    </r>
  </si>
  <si>
    <t>Hydrocort 1% Cream 'Pom':30gm</t>
  </si>
  <si>
    <r>
      <rPr>
        <b val="true"/>
        <color indexed="10"/>
        <sz val="11.0"/>
        <rFont val="Calibri"/>
      </rPr>
      <t>3.19</t>
    </r>
  </si>
  <si>
    <r>
      <rPr>
        <b val="true"/>
        <color indexed="17"/>
        <sz val="11.0"/>
        <rFont val="Calibri"/>
      </rPr>
      <t>11.94</t>
    </r>
  </si>
  <si>
    <t>Hydroxocobala 1000mcg Inj:5 amps</t>
  </si>
  <si>
    <r>
      <rPr>
        <b val="true"/>
        <color indexed="17"/>
        <sz val="11.0"/>
        <rFont val="Calibri"/>
      </rPr>
      <t>0.73</t>
    </r>
  </si>
  <si>
    <t>Hydroxyzine 25mg Tablets 28:</t>
  </si>
  <si>
    <r>
      <rPr>
        <b val="true"/>
        <color indexed="17"/>
        <sz val="11.0"/>
        <rFont val="Calibri"/>
      </rPr>
      <t>0.65</t>
    </r>
  </si>
  <si>
    <t>Hydroxyzine 25mg Tablets:28</t>
  </si>
  <si>
    <r>
      <rPr>
        <b val="true"/>
        <color indexed="17"/>
        <sz val="11.0"/>
        <rFont val="Calibri"/>
      </rPr>
      <t>4.68</t>
    </r>
  </si>
  <si>
    <t>Ibuprofen Forte 10% Gel 100g:</t>
  </si>
  <si>
    <r>
      <rPr>
        <b val="true"/>
        <color indexed="17"/>
        <sz val="11.0"/>
        <rFont val="Calibri"/>
      </rPr>
      <t>4.71</t>
    </r>
  </si>
  <si>
    <t>Ibuprofen Gel Phorpain 10%:100gm</t>
  </si>
  <si>
    <r>
      <rPr>
        <b val="true"/>
        <color indexed="17"/>
        <sz val="11.0"/>
        <rFont val="Calibri"/>
      </rPr>
      <t>1.23</t>
    </r>
  </si>
  <si>
    <t>Ibuprofen 400mg Tablets 84:</t>
  </si>
  <si>
    <r>
      <rPr>
        <b val="true"/>
        <color indexed="17"/>
        <sz val="11.0"/>
        <rFont val="Calibri"/>
      </rPr>
      <t>1.03</t>
    </r>
  </si>
  <si>
    <t>Ibuprofen 400mg Tablets 'P':84</t>
  </si>
  <si>
    <r>
      <rPr>
        <b val="true"/>
        <color indexed="17"/>
        <sz val="11.0"/>
        <rFont val="Calibri"/>
      </rPr>
      <t>0.90</t>
    </r>
  </si>
  <si>
    <t>Irbesartan 300mg Tablets 28:</t>
  </si>
  <si>
    <r>
      <rPr>
        <b val="true"/>
        <color indexed="17"/>
        <sz val="11.0"/>
        <rFont val="Calibri"/>
      </rPr>
      <t>0.47</t>
    </r>
  </si>
  <si>
    <t>Irbesart 300mg Tab Acc Exp1/24 Exp 01/24 - Nonreturnable:28</t>
  </si>
  <si>
    <r>
      <rPr>
        <b val="true"/>
        <color indexed="10"/>
        <sz val="11.0"/>
        <rFont val="Calibri"/>
      </rPr>
      <t>2.87</t>
    </r>
  </si>
  <si>
    <t>Ispaghula husk 3.5g orange sach 30s:</t>
  </si>
  <si>
    <r>
      <rPr>
        <b val="true"/>
        <color indexed="10"/>
        <sz val="11.0"/>
        <rFont val="Calibri"/>
      </rPr>
      <t>2.08</t>
    </r>
  </si>
  <si>
    <t>Ispaghula Husk Orange Sachet##:30</t>
  </si>
  <si>
    <r>
      <rPr>
        <b val="true"/>
        <color indexed="10"/>
        <sz val="11.0"/>
        <rFont val="Calibri"/>
      </rPr>
      <t>18.50</t>
    </r>
  </si>
  <si>
    <t>Ketoconazole 2% Shampoo 120ml:</t>
  </si>
  <si>
    <r>
      <rPr>
        <b val="true"/>
        <color indexed="10"/>
        <sz val="11.0"/>
        <rFont val="Calibri"/>
      </rPr>
      <t>3.54</t>
    </r>
  </si>
  <si>
    <t>Nizoral 2% Cream P.I-# Ketoconazole:30g</t>
  </si>
  <si>
    <r>
      <rPr>
        <b val="true"/>
        <color indexed="17"/>
        <sz val="11.0"/>
        <rFont val="Calibri"/>
      </rPr>
      <t>2.96</t>
    </r>
  </si>
  <si>
    <t>Ketoprofen 2.5% Gel 100g:</t>
  </si>
  <si>
    <r>
      <rPr>
        <b val="true"/>
        <color indexed="17"/>
        <sz val="11.0"/>
        <rFont val="Calibri"/>
      </rPr>
      <t>2.91</t>
    </r>
  </si>
  <si>
    <t>Ketoprof Gel 2.5% W/W Bp:100gm</t>
  </si>
  <si>
    <r>
      <rPr>
        <b val="true"/>
        <color indexed="17"/>
        <sz val="11.0"/>
        <rFont val="Calibri"/>
      </rPr>
      <t>1.60</t>
    </r>
  </si>
  <si>
    <t>Kwells 300mcg Tablets 12:</t>
  </si>
  <si>
    <r>
      <rPr>
        <b val="true"/>
        <color indexed="17"/>
        <sz val="11.0"/>
        <rFont val="Calibri"/>
      </rPr>
      <t>1.66</t>
    </r>
  </si>
  <si>
    <t>Kwells Junior Kids Tablet #:12</t>
  </si>
  <si>
    <t>Lansoprazole 15mg Orodisperible Tablets 28:</t>
  </si>
  <si>
    <r>
      <rPr>
        <b val="true"/>
        <color indexed="17"/>
        <sz val="11.0"/>
        <rFont val="Calibri"/>
      </rPr>
      <t>2.69</t>
    </r>
  </si>
  <si>
    <t>Lansoprazo Disp 15mg Tablets #:28</t>
  </si>
  <si>
    <r>
      <rPr>
        <b val="true"/>
        <color indexed="10"/>
        <sz val="11.0"/>
        <rFont val="Calibri"/>
      </rPr>
      <t>4.40</t>
    </r>
  </si>
  <si>
    <t>Lipitor 40mg Tablets 28 (UK):</t>
  </si>
  <si>
    <r>
      <rPr>
        <b val="true"/>
        <color indexed="10"/>
        <sz val="11.0"/>
        <rFont val="Calibri"/>
      </rPr>
      <t>1.54</t>
    </r>
  </si>
  <si>
    <r>
      <rPr>
        <b val="true"/>
        <color indexed="17"/>
        <sz val="11.0"/>
        <rFont val="Calibri"/>
      </rPr>
      <t>48.45</t>
    </r>
  </si>
  <si>
    <t>Memantine 10mg/ml Oral Solution SF 50ml:</t>
  </si>
  <si>
    <r>
      <rPr>
        <b val="true"/>
        <color indexed="10"/>
        <sz val="11.0"/>
        <rFont val="Calibri"/>
      </rPr>
      <t>49.21</t>
    </r>
    <r>
      <t xml:space="preserve"> </t>
    </r>
    <r>
      <rPr>
        <b val="true"/>
        <color indexed="17"/>
        <sz val="11.0"/>
        <rFont val="Calibri"/>
      </rPr>
      <t>0.59</t>
    </r>
  </si>
  <si>
    <t>Memantine Oral Solution 10mg:50ml</t>
  </si>
  <si>
    <r>
      <rPr>
        <b val="true"/>
        <color indexed="17"/>
        <sz val="11.0"/>
        <rFont val="Calibri"/>
      </rPr>
      <t>0.64</t>
    </r>
  </si>
  <si>
    <t>Memantine HCL 10mg F/C Tablets 28:</t>
  </si>
  <si>
    <r>
      <rPr>
        <b val="true"/>
        <color indexed="17"/>
        <sz val="11.0"/>
        <rFont val="Calibri"/>
      </rPr>
      <t>0.59</t>
    </r>
  </si>
  <si>
    <t>Memantine 10mg Tablets #:28</t>
  </si>
  <si>
    <r>
      <rPr>
        <b val="true"/>
        <color indexed="17"/>
        <sz val="11.0"/>
        <rFont val="Calibri"/>
      </rPr>
      <t>8.94</t>
    </r>
  </si>
  <si>
    <t>Mepilex Lite 10x10cm ---- 5s:</t>
  </si>
  <si>
    <r>
      <rPr>
        <b val="true"/>
        <color indexed="17"/>
        <sz val="11.0"/>
        <rFont val="Calibri"/>
      </rPr>
      <t>8.93</t>
    </r>
  </si>
  <si>
    <t>Mepilex Lite 10x10cm 284100 Code:284100:pk/5</t>
  </si>
  <si>
    <r>
      <rPr>
        <b val="true"/>
        <color indexed="17"/>
        <sz val="11.0"/>
        <rFont val="Calibri"/>
      </rPr>
      <t>6.94</t>
    </r>
  </si>
  <si>
    <t>Mepore Dressing 9cmx20cm 30:</t>
  </si>
  <si>
    <r>
      <rPr>
        <b val="true"/>
        <color indexed="17"/>
        <sz val="11.0"/>
        <rFont val="Calibri"/>
      </rPr>
      <t>7.10</t>
    </r>
  </si>
  <si>
    <t>Mepore Abs Dress 9x20cm 671100 Code:671100:pk/30</t>
  </si>
  <si>
    <r>
      <rPr>
        <b val="true"/>
        <color indexed="17"/>
        <sz val="11.0"/>
        <rFont val="Calibri"/>
      </rPr>
      <t>2.99</t>
    </r>
  </si>
  <si>
    <t>Methylphenidate 10mg Tablets 30:</t>
  </si>
  <si>
    <r>
      <rPr>
        <b val="true"/>
        <color indexed="10"/>
        <sz val="11.0"/>
        <rFont val="Calibri"/>
      </rPr>
      <t>2.66</t>
    </r>
  </si>
  <si>
    <t>Methylphenidate 10mg Tabs Mx10:30</t>
  </si>
  <si>
    <r>
      <rPr>
        <b val="true"/>
        <color indexed="10"/>
        <sz val="11.0"/>
        <rFont val="Calibri"/>
      </rPr>
      <t>18.21</t>
    </r>
  </si>
  <si>
    <r>
      <rPr>
        <b val="true"/>
        <color indexed="10"/>
        <sz val="11.0"/>
        <rFont val="Calibri"/>
      </rPr>
      <t>1.50</t>
    </r>
  </si>
  <si>
    <t>Metoprolol 100mg Tablets 28:</t>
  </si>
  <si>
    <r>
      <rPr>
        <b val="true"/>
        <color indexed="10"/>
        <sz val="11.0"/>
        <rFont val="Calibri"/>
      </rPr>
      <t>1.42</t>
    </r>
  </si>
  <si>
    <t>Metoprolol 100mg Tablets:28</t>
  </si>
  <si>
    <r>
      <rPr>
        <b val="true"/>
        <color indexed="10"/>
        <sz val="11.0"/>
        <rFont val="Calibri"/>
      </rPr>
      <t>1.30</t>
    </r>
    <r>
      <t xml:space="preserve"> </t>
    </r>
    <r>
      <rPr>
        <b val="true"/>
        <color indexed="17"/>
        <sz val="11.0"/>
        <rFont val="Calibri"/>
      </rPr>
      <t>0.75</t>
    </r>
  </si>
  <si>
    <t>Mirtazapine 15mg Oral DispTablets 30:</t>
  </si>
  <si>
    <r>
      <rPr>
        <b val="true"/>
        <color indexed="10"/>
        <sz val="11.0"/>
        <rFont val="Calibri"/>
      </rPr>
      <t>2.18</t>
    </r>
    <r>
      <t xml:space="preserve"> </t>
    </r>
    <r>
      <rPr>
        <b val="true"/>
        <color indexed="17"/>
        <sz val="11.0"/>
        <rFont val="Calibri"/>
      </rPr>
      <t>0.61</t>
    </r>
  </si>
  <si>
    <t>Mirtazapi Odisp 15mg Tab #:30</t>
  </si>
  <si>
    <r>
      <rPr>
        <b val="true"/>
        <color indexed="10"/>
        <sz val="11.0"/>
        <rFont val="Calibri"/>
      </rPr>
      <t>1.43</t>
    </r>
    <r>
      <t xml:space="preserve"> </t>
    </r>
    <r>
      <rPr>
        <b val="true"/>
        <color indexed="17"/>
        <sz val="11.0"/>
        <rFont val="Calibri"/>
      </rPr>
      <t>1.60</t>
    </r>
  </si>
  <si>
    <r>
      <rPr>
        <b val="true"/>
        <color indexed="10"/>
        <sz val="11.0"/>
        <rFont val="Calibri"/>
      </rPr>
      <t>1.41</t>
    </r>
    <r>
      <t xml:space="preserve"> </t>
    </r>
    <r>
      <rPr>
        <b val="true"/>
        <color indexed="17"/>
        <sz val="11.0"/>
        <rFont val="Calibri"/>
      </rPr>
      <t>0.94</t>
    </r>
  </si>
  <si>
    <r>
      <rPr>
        <b val="true"/>
        <color indexed="10"/>
        <sz val="11.0"/>
        <rFont val="Calibri"/>
      </rPr>
      <t>1.09</t>
    </r>
  </si>
  <si>
    <t>Montelukast 5mg Chewable Tablets 28:</t>
  </si>
  <si>
    <r>
      <rPr>
        <b val="true"/>
        <color indexed="10"/>
        <sz val="11.0"/>
        <rFont val="Calibri"/>
      </rPr>
      <t>0.66</t>
    </r>
  </si>
  <si>
    <t>Montelukast 5mg Chew Tablets #:28</t>
  </si>
  <si>
    <r>
      <rPr>
        <b val="true"/>
        <color indexed="17"/>
        <sz val="11.0"/>
        <rFont val="Calibri"/>
      </rPr>
      <t>61.00</t>
    </r>
  </si>
  <si>
    <t>Nifedipine 10mg Capsules 90:</t>
  </si>
  <si>
    <r>
      <rPr>
        <b val="true"/>
        <color indexed="17"/>
        <sz val="11.0"/>
        <rFont val="Calibri"/>
      </rPr>
      <t>58.82</t>
    </r>
  </si>
  <si>
    <t>Nifedipine 10mg Capsules:90</t>
  </si>
  <si>
    <r>
      <rPr>
        <b val="true"/>
        <color indexed="10"/>
        <sz val="11.0"/>
        <rFont val="Calibri"/>
      </rPr>
      <t>24.97</t>
    </r>
  </si>
  <si>
    <t>Octasa 400mg Modified Release Tablets 120 (UK):</t>
  </si>
  <si>
    <r>
      <rPr>
        <b val="true"/>
        <color indexed="10"/>
        <sz val="11.0"/>
        <rFont val="Calibri"/>
      </rPr>
      <t>26.00</t>
    </r>
    <r>
      <t xml:space="preserve"> </t>
    </r>
    <r>
      <rPr>
        <b val="true"/>
        <color indexed="17"/>
        <sz val="11.0"/>
        <rFont val="Calibri"/>
      </rPr>
      <t>19.50</t>
    </r>
  </si>
  <si>
    <t>Octasa Tabs 400mg Mr U.K# Mesalazine:pk/120</t>
  </si>
  <si>
    <r>
      <rPr>
        <b val="true"/>
        <color indexed="17"/>
        <sz val="11.0"/>
        <rFont val="Calibri"/>
      </rPr>
      <t>0.75</t>
    </r>
  </si>
  <si>
    <t>Olmesartan 10mg Tablets 28:</t>
  </si>
  <si>
    <r>
      <rPr>
        <b val="true"/>
        <color indexed="17"/>
        <sz val="11.0"/>
        <rFont val="Calibri"/>
      </rPr>
      <t>0.85</t>
    </r>
  </si>
  <si>
    <t>Olmesartan 10mg Tablets:28</t>
  </si>
  <si>
    <r>
      <rPr>
        <b val="true"/>
        <color indexed="17"/>
        <sz val="11.0"/>
        <rFont val="Calibri"/>
      </rPr>
      <t>0.54</t>
    </r>
  </si>
  <si>
    <t>Paracetamol 500mg Capsules 32:</t>
  </si>
  <si>
    <r>
      <rPr>
        <b val="true"/>
        <color indexed="17"/>
        <sz val="11.0"/>
        <rFont val="Calibri"/>
      </rPr>
      <t>0.43</t>
    </r>
  </si>
  <si>
    <t>Paracetamol 500mg Capsules #:32</t>
  </si>
  <si>
    <r>
      <rPr>
        <b val="true"/>
        <color indexed="17"/>
        <sz val="11.0"/>
        <rFont val="Calibri"/>
      </rPr>
      <t>8.44</t>
    </r>
  </si>
  <si>
    <t>Phenoxymethylpenicillin 250mg/5ml SF Oral Solution 100ml:</t>
  </si>
  <si>
    <r>
      <rPr>
        <b val="true"/>
        <color indexed="10"/>
        <sz val="11.0"/>
        <rFont val="Calibri"/>
      </rPr>
      <t>20.98</t>
    </r>
  </si>
  <si>
    <t>Prucalopride 2mg Film-Coated Tablets 28's:</t>
  </si>
  <si>
    <r>
      <rPr>
        <b val="true"/>
        <color indexed="10"/>
        <sz val="11.0"/>
        <rFont val="Calibri"/>
      </rPr>
      <t>22.88</t>
    </r>
  </si>
  <si>
    <t>Prucalopride 2mg Tablets:28</t>
  </si>
  <si>
    <r>
      <rPr>
        <b val="true"/>
        <color indexed="17"/>
        <sz val="11.0"/>
        <rFont val="Calibri"/>
      </rPr>
      <t>0.95</t>
    </r>
  </si>
  <si>
    <t>Quetiapine 25mg Tablets 60:</t>
  </si>
  <si>
    <r>
      <rPr>
        <b val="true"/>
        <color indexed="17"/>
        <sz val="11.0"/>
        <rFont val="Calibri"/>
      </rPr>
      <t>1.00</t>
    </r>
  </si>
  <si>
    <t>Quetiapine 25mg Tablets:60</t>
  </si>
  <si>
    <r>
      <rPr>
        <b val="true"/>
        <color indexed="17"/>
        <sz val="11.0"/>
        <rFont val="Calibri"/>
      </rPr>
      <t>1.40</t>
    </r>
  </si>
  <si>
    <t>Quetiapine 100mg Tablets 60:</t>
  </si>
  <si>
    <r>
      <rPr>
        <b val="true"/>
        <color indexed="17"/>
        <sz val="11.0"/>
        <rFont val="Calibri"/>
      </rPr>
      <t>1.37</t>
    </r>
  </si>
  <si>
    <t>Quetiapine 100mg Tablets:60</t>
  </si>
  <si>
    <r>
      <rPr>
        <b val="true"/>
        <color indexed="10"/>
        <sz val="11.0"/>
        <rFont val="Calibri"/>
      </rPr>
      <t>1.82</t>
    </r>
    <r>
      <t xml:space="preserve"> </t>
    </r>
    <r>
      <rPr>
        <b val="true"/>
        <color indexed="17"/>
        <sz val="11.0"/>
        <rFont val="Calibri"/>
      </rPr>
      <t>4.76</t>
    </r>
  </si>
  <si>
    <t>Quinine Sulphate 300mg Tablets 28:</t>
  </si>
  <si>
    <r>
      <rPr>
        <b val="true"/>
        <color indexed="10"/>
        <sz val="11.0"/>
        <rFont val="Calibri"/>
      </rPr>
      <t>2.51</t>
    </r>
    <r>
      <t xml:space="preserve"> </t>
    </r>
    <r>
      <rPr>
        <b val="true"/>
        <color indexed="17"/>
        <sz val="11.0"/>
        <rFont val="Calibri"/>
      </rPr>
      <t>4.73</t>
    </r>
  </si>
  <si>
    <t>Quinine Sulph 300mg Tabs:28</t>
  </si>
  <si>
    <r>
      <rPr>
        <b val="true"/>
        <color indexed="17"/>
        <sz val="11.0"/>
        <rFont val="Calibri"/>
      </rPr>
      <t>0.42</t>
    </r>
  </si>
  <si>
    <t>Rosuvastatin 5mg Tablets 28:</t>
  </si>
  <si>
    <r>
      <rPr>
        <b val="true"/>
        <color indexed="17"/>
        <sz val="11.0"/>
        <rFont val="Calibri"/>
      </rPr>
      <t>0.40</t>
    </r>
  </si>
  <si>
    <t>Rosuvastatin 5mg Tabs:28</t>
  </si>
  <si>
    <r>
      <rPr>
        <b val="true"/>
        <color indexed="17"/>
        <sz val="11.0"/>
        <rFont val="Calibri"/>
      </rPr>
      <t>7.57</t>
    </r>
  </si>
  <si>
    <t>Tamsulosin 400mcg Modified Release Tablets 30:</t>
  </si>
  <si>
    <r>
      <rPr>
        <b val="true"/>
        <color indexed="17"/>
        <sz val="11.0"/>
        <rFont val="Calibri"/>
      </rPr>
      <t>4.80</t>
    </r>
  </si>
  <si>
    <t>Flomaxtra Xl 400mcg Tabs P.I-# Tamsulosin Hydrochloride:pk/30</t>
  </si>
  <si>
    <r>
      <rPr>
        <b val="true"/>
        <color indexed="10"/>
        <sz val="11.0"/>
        <rFont val="Calibri"/>
      </rPr>
      <t>9.00</t>
    </r>
    <r>
      <t xml:space="preserve"> </t>
    </r>
    <r>
      <rPr>
        <b val="true"/>
        <color indexed="17"/>
        <sz val="11.0"/>
        <rFont val="Calibri"/>
      </rPr>
      <t>12.24</t>
    </r>
  </si>
  <si>
    <r>
      <rPr>
        <b val="true"/>
        <color indexed="10"/>
        <sz val="11.0"/>
        <rFont val="Calibri"/>
      </rPr>
      <t>7.10</t>
    </r>
    <r>
      <t xml:space="preserve"> </t>
    </r>
    <r>
      <rPr>
        <b val="true"/>
        <color indexed="17"/>
        <sz val="11.0"/>
        <rFont val="Calibri"/>
      </rPr>
      <t>10.24</t>
    </r>
  </si>
  <si>
    <r>
      <rPr>
        <b val="true"/>
        <color indexed="17"/>
        <sz val="11.0"/>
        <rFont val="Calibri"/>
      </rPr>
      <t>2.28</t>
    </r>
  </si>
  <si>
    <t>Thiamine (Vit B1) 100mg Tablets 100 UNLIC:</t>
  </si>
  <si>
    <r>
      <rPr>
        <b val="true"/>
        <color indexed="17"/>
        <sz val="11.0"/>
        <rFont val="Calibri"/>
      </rPr>
      <t>1.20</t>
    </r>
  </si>
  <si>
    <t>Thiamine 100mg Tablets:28</t>
  </si>
  <si>
    <r>
      <rPr>
        <b val="true"/>
        <color indexed="10"/>
        <sz val="11.0"/>
        <rFont val="Calibri"/>
      </rPr>
      <t>4.80</t>
    </r>
  </si>
  <si>
    <t>Tobradex Eye Drops 5ml:</t>
  </si>
  <si>
    <r>
      <rPr>
        <b val="true"/>
        <color indexed="10"/>
        <sz val="11.0"/>
        <rFont val="Calibri"/>
      </rPr>
      <t>5.10</t>
    </r>
  </si>
  <si>
    <t>Tobradex Eye Drops P.I-# Dexamethasone Tobramycin:5ml</t>
  </si>
  <si>
    <r>
      <rPr>
        <b val="true"/>
        <color indexed="10"/>
        <sz val="11.0"/>
        <rFont val="Calibri"/>
      </rPr>
      <t>2.37</t>
    </r>
  </si>
  <si>
    <t>Warfarin 5mg Tablets 28:</t>
  </si>
  <si>
    <r>
      <rPr>
        <b val="true"/>
        <color indexed="17"/>
        <sz val="11.0"/>
        <rFont val="Calibri"/>
      </rPr>
      <t>1.93</t>
    </r>
  </si>
  <si>
    <t>Warfarin 5mg Tablets:28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</si>
</sst>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-* #,##0.00_-;\-* #,##0.00_-;_-* &quot;-&quot;??_-;_-@_-"/>
    <numFmt numFmtId="44" formatCode="_-&quot;£&quot;* #,##0.00_-;\-&quot;£&quot;* #,##0.00_-;_-&quot;£&quot;* &quot;-&quot;??_-;_-@_-"/>
    <numFmt numFmtId="164" formatCode="_-* #,##0_-;\-* #,##0_-;_-* &quot;-&quot;??_-;_-@_-"/>
    <numFmt numFmtId="165" formatCode="0.0%"/>
    <numFmt numFmtId="166" formatCode="_-* #,##0.0_-;\-* #,##0.0_-;_-* &quot;-&quot;??_-;_-@_-"/>
    <numFmt numFmtId="167" formatCode="0.0000%"/>
    <numFmt numFmtId="168" formatCode="_-* #,##0.000_-;\-* #,##0.000_-;_-* &quot;-&quot;??_-;_-@_-"/>
    <numFmt numFmtId="169" formatCode="0.000%"/>
    <numFmt numFmtId="170" formatCode="_-* #,##0.0000_-;\-* #,##0.0000_-;_-* &quot;-&quot;??_-;_-@_-"/>
    <numFmt numFmtId="171" formatCode="_-* #,##0.000000_-;\-* #,##0.000000_-;_-* &quot;-&quot;??_-;_-@_-"/>
  </numFmts>
  <fonts count="5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i/>
      <sz val="8"/>
      <name val="Arial"/>
      <family val="2"/>
    </font>
    <font>
      <i/>
      <sz val="10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name val="MS Sans Serif"/>
      <family val="2"/>
    </font>
    <font>
      <sz val="10"/>
      <color rgb="FFFF0000"/>
      <name val="Arial"/>
      <family val="2"/>
    </font>
    <font>
      <sz val="11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sz val="11"/>
      <name val="Arial Rounded MT Bold"/>
      <family val="2"/>
    </font>
    <font>
      <sz val="11"/>
      <color indexed="17"/>
      <name val="Calibri"/>
      <family val="2"/>
    </font>
    <font>
      <sz val="11"/>
      <color indexed="10"/>
      <name val="Calibri"/>
      <family val="2"/>
    </font>
    <font>
      <sz val="10"/>
      <name val="Arial Black"/>
      <family val="2"/>
    </font>
    <font>
      <sz val="10"/>
      <color indexed="12"/>
      <name val="Arial"/>
      <family val="2"/>
    </font>
    <font>
      <sz val="11"/>
      <color rgb="FFFF0000"/>
      <name val="Arial"/>
      <family val="2"/>
    </font>
    <font>
      <sz val="11"/>
      <color indexed="8"/>
      <name val="Arial"/>
      <family val="2"/>
    </font>
    <font>
      <sz val="12"/>
      <color rgb="FFFF0000"/>
      <name val="Arial"/>
      <family val="2"/>
    </font>
    <font>
      <b/>
      <sz val="10"/>
      <color indexed="8"/>
      <name val="Arial"/>
      <family val="2"/>
    </font>
    <font>
      <b/>
      <sz val="10"/>
      <name val="Arial"/>
    </font>
    <font>
      <sz val="8"/>
      <color rgb="FFFF0000"/>
      <name val="Arial"/>
      <family val="2"/>
    </font>
    <font>
      <sz val="11"/>
      <color indexed="53"/>
      <name val="Calibri"/>
      <family val="2"/>
    </font>
    <font>
      <i/>
      <sz val="10"/>
      <color indexed="8"/>
      <name val="Arial"/>
      <family val="2"/>
    </font>
    <font>
      <sz val="14"/>
      <color rgb="FFFF0000"/>
      <name val="Arial"/>
      <family val="2"/>
    </font>
    <font>
      <sz val="8"/>
      <color rgb="FF00B0F0"/>
      <name val="Arial"/>
      <family val="2"/>
    </font>
    <font>
      <sz val="10"/>
      <color rgb="FF00B0F0"/>
      <name val="Arial"/>
      <family val="2"/>
    </font>
    <font>
      <sz val="9"/>
      <color rgb="FFFF0000"/>
      <name val="Arial"/>
      <family val="2"/>
    </font>
    <font>
      <sz val="10"/>
      <color indexed="10"/>
      <name val="Arial"/>
      <family val="2"/>
    </font>
    <font>
      <sz val="14"/>
      <name val="Arial"/>
      <family val="2"/>
    </font>
    <font>
      <sz val="10"/>
      <color rgb="FF00B050"/>
      <name val="Arial"/>
      <family val="2"/>
    </font>
    <font>
      <b/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9"/>
      <color rgb="FF00B050"/>
      <name val="Arial"/>
      <family val="2"/>
    </font>
    <font>
      <b/>
      <sz val="10"/>
      <color rgb="FF000000"/>
      <name val="Arial"/>
      <family val="2"/>
    </font>
    <font>
      <sz val="10"/>
      <color indexed="56"/>
      <name val="Arial"/>
      <family val="2"/>
    </font>
    <font>
      <sz val="12"/>
      <name val="Arial"/>
      <family val="2"/>
    </font>
    <font>
      <b/>
      <sz val="11"/>
      <color indexed="10"/>
      <name val="Calibri"/>
      <family val="2"/>
    </font>
    <font>
      <b/>
      <sz val="10"/>
      <color indexed="8"/>
      <name val="Arial"/>
    </font>
    <font>
      <i/>
      <u/>
      <sz val="10"/>
      <name val="Arial"/>
      <family val="2"/>
    </font>
    <font>
      <sz val="1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i/>
      <sz val="9"/>
      <color indexed="81"/>
      <name val="Tahoma"/>
      <family val="2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53"/>
      <b val="true"/>
    </font>
  </fonts>
  <fills count="1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43"/>
      </patternFill>
    </fill>
    <fill>
      <patternFill patternType="solid">
        <fgColor rgb="FFFF0000"/>
        <bgColor indexed="64"/>
      </patternFill>
    </fill>
    <fill>
      <patternFill patternType="solid">
        <fgColor indexed="50"/>
        <bgColor indexed="64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/>
    <xf numFmtId="0" fontId="9" fillId="0" borderId="0"/>
    <xf numFmtId="0" fontId="11" fillId="0" borderId="0"/>
    <xf numFmtId="0" fontId="3" fillId="0" borderId="0"/>
  </cellStyleXfs>
  <cellXfs count="407">
    <xf numFmtId="0" fontId="0" fillId="0" borderId="0" xfId="0"/>
    <xf numFmtId="0" fontId="3" fillId="0" borderId="1" xfId="4" applyBorder="1" applyAlignment="1">
      <alignment horizontal="center" vertical="center" wrapText="1"/>
    </xf>
    <xf numFmtId="0" fontId="3" fillId="0" borderId="1" xfId="4" applyBorder="1" applyAlignment="1">
      <alignment horizontal="center" vertical="top" wrapText="1"/>
    </xf>
    <xf numFmtId="164" fontId="3" fillId="0" borderId="1" xfId="4" applyNumberFormat="1" applyBorder="1" applyAlignment="1">
      <alignment horizontal="center" vertical="top" wrapText="1"/>
    </xf>
    <xf numFmtId="164" fontId="3" fillId="2" borderId="1" xfId="2" applyNumberFormat="1" applyFont="1" applyFill="1" applyBorder="1" applyAlignment="1">
      <alignment horizontal="right" vertical="top" wrapText="1"/>
    </xf>
    <xf numFmtId="43" fontId="3" fillId="2" borderId="1" xfId="2" applyNumberFormat="1" applyFont="1" applyFill="1" applyBorder="1" applyAlignment="1">
      <alignment horizontal="center" vertical="top" wrapText="1"/>
    </xf>
    <xf numFmtId="164" fontId="3" fillId="3" borderId="1" xfId="1" applyNumberFormat="1" applyFont="1" applyFill="1" applyBorder="1" applyAlignment="1">
      <alignment horizontal="right" vertical="top" wrapText="1"/>
    </xf>
    <xf numFmtId="43" fontId="3" fillId="4" borderId="1" xfId="1" applyFont="1" applyFill="1" applyBorder="1" applyAlignment="1">
      <alignment horizontal="right" vertical="center" wrapText="1"/>
    </xf>
    <xf numFmtId="43" fontId="3" fillId="5" borderId="1" xfId="1" applyFont="1" applyFill="1" applyBorder="1" applyAlignment="1">
      <alignment horizontal="right" vertical="center" wrapText="1"/>
    </xf>
    <xf numFmtId="43" fontId="4" fillId="6" borderId="1" xfId="1" applyFont="1" applyFill="1" applyBorder="1" applyAlignment="1">
      <alignment horizontal="right" vertical="center" wrapText="1"/>
    </xf>
    <xf numFmtId="43" fontId="5" fillId="4" borderId="1" xfId="1" applyFont="1" applyFill="1" applyBorder="1" applyAlignment="1">
      <alignment horizontal="right" vertical="center" wrapText="1"/>
    </xf>
    <xf numFmtId="43" fontId="3" fillId="0" borderId="2" xfId="4" applyNumberFormat="1" applyBorder="1" applyAlignment="1">
      <alignment horizontal="center" vertical="top" wrapText="1"/>
    </xf>
    <xf numFmtId="165" fontId="3" fillId="0" borderId="2" xfId="4" applyNumberFormat="1" applyBorder="1" applyAlignment="1">
      <alignment horizontal="center" vertical="top" wrapText="1"/>
    </xf>
    <xf numFmtId="43" fontId="3" fillId="0" borderId="2" xfId="4" applyNumberFormat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  <xf numFmtId="43" fontId="6" fillId="0" borderId="1" xfId="0" applyNumberFormat="1" applyFont="1" applyBorder="1" applyAlignment="1">
      <alignment horizontal="center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43" fontId="6" fillId="5" borderId="1" xfId="0" applyNumberFormat="1" applyFont="1" applyFill="1" applyBorder="1" applyAlignment="1">
      <alignment horizontal="center" vertical="center" wrapText="1"/>
    </xf>
    <xf numFmtId="43" fontId="6" fillId="0" borderId="1" xfId="0" applyNumberFormat="1" applyFont="1" applyBorder="1" applyAlignment="1">
      <alignment horizontal="center" vertical="top" wrapText="1"/>
    </xf>
    <xf numFmtId="0" fontId="7" fillId="0" borderId="1" xfId="0" applyFont="1" applyBorder="1" applyAlignment="1">
      <alignment horizontal="left"/>
    </xf>
    <xf numFmtId="0" fontId="7" fillId="0" borderId="0" xfId="0" applyFont="1" applyAlignment="1">
      <alignment wrapText="1"/>
    </xf>
    <xf numFmtId="0" fontId="7" fillId="0" borderId="0" xfId="0" applyFont="1"/>
    <xf numFmtId="0" fontId="3" fillId="0" borderId="3" xfId="4" applyBorder="1" applyAlignment="1">
      <alignment horizontal="left" vertical="center"/>
    </xf>
    <xf numFmtId="0" fontId="3" fillId="0" borderId="1" xfId="4" applyBorder="1" applyAlignment="1">
      <alignment horizontal="right" vertical="center"/>
    </xf>
    <xf numFmtId="164" fontId="3" fillId="0" borderId="2" xfId="0" applyNumberFormat="1" applyFont="1" applyBorder="1" applyAlignment="1">
      <alignment horizontal="right" vertical="center"/>
    </xf>
    <xf numFmtId="164" fontId="3" fillId="2" borderId="1" xfId="4" applyNumberFormat="1" applyFill="1" applyBorder="1" applyAlignment="1">
      <alignment horizontal="right" vertical="center"/>
    </xf>
    <xf numFmtId="43" fontId="3" fillId="5" borderId="1" xfId="0" applyNumberFormat="1" applyFont="1" applyFill="1" applyBorder="1" applyAlignment="1">
      <alignment horizontal="right" vertical="center"/>
    </xf>
    <xf numFmtId="43" fontId="8" fillId="2" borderId="1" xfId="4" applyNumberFormat="1" applyFont="1" applyFill="1" applyBorder="1" applyAlignment="1">
      <alignment horizontal="right" vertical="center"/>
    </xf>
    <xf numFmtId="164" fontId="3" fillId="3" borderId="1" xfId="1" applyNumberFormat="1" applyFont="1" applyFill="1" applyBorder="1" applyAlignment="1">
      <alignment horizontal="center" vertical="center"/>
    </xf>
    <xf numFmtId="43" fontId="3" fillId="4" borderId="1" xfId="1" applyFont="1" applyFill="1" applyBorder="1" applyAlignment="1">
      <alignment horizontal="right" vertical="center"/>
    </xf>
    <xf numFmtId="43" fontId="3" fillId="4" borderId="1" xfId="0" applyNumberFormat="1" applyFont="1" applyFill="1" applyBorder="1" applyAlignment="1">
      <alignment horizontal="right" vertical="center"/>
    </xf>
    <xf numFmtId="43" fontId="3" fillId="0" borderId="1" xfId="4" applyNumberFormat="1" applyBorder="1" applyAlignment="1">
      <alignment horizontal="right" vertical="center"/>
    </xf>
    <xf numFmtId="165" fontId="3" fillId="0" borderId="1" xfId="2" applyNumberFormat="1" applyFont="1" applyFill="1" applyBorder="1" applyAlignment="1">
      <alignment horizontal="right" vertical="center"/>
    </xf>
    <xf numFmtId="43" fontId="3" fillId="0" borderId="3" xfId="2" applyNumberFormat="1" applyFont="1" applyFill="1" applyBorder="1" applyAlignment="1">
      <alignment horizontal="right" vertical="center"/>
    </xf>
    <xf numFmtId="164" fontId="6" fillId="0" borderId="1" xfId="0" applyNumberFormat="1" applyFont="1" applyBorder="1" applyAlignment="1">
      <alignment vertical="center"/>
    </xf>
    <xf numFmtId="165" fontId="3" fillId="0" borderId="1" xfId="3" applyNumberFormat="1" applyFont="1" applyFill="1" applyBorder="1" applyAlignment="1">
      <alignment horizontal="right" vertical="center"/>
    </xf>
    <xf numFmtId="164" fontId="3" fillId="5" borderId="1" xfId="4" applyNumberFormat="1" applyFill="1" applyBorder="1" applyAlignment="1">
      <alignment horizontal="right" vertical="center"/>
    </xf>
    <xf numFmtId="43" fontId="3" fillId="2" borderId="1" xfId="4" applyNumberFormat="1" applyFill="1" applyBorder="1" applyAlignment="1">
      <alignment horizontal="right" vertical="center"/>
    </xf>
    <xf numFmtId="0" fontId="3" fillId="0" borderId="3" xfId="5" applyFont="1" applyBorder="1" applyAlignment="1">
      <alignment horizontal="left" vertical="center" wrapText="1"/>
    </xf>
    <xf numFmtId="0" fontId="3" fillId="0" borderId="1" xfId="5" applyFont="1" applyBorder="1" applyAlignment="1">
      <alignment horizontal="right" vertical="center"/>
    </xf>
    <xf numFmtId="164" fontId="3" fillId="5" borderId="1" xfId="0" applyNumberFormat="1" applyFont="1" applyFill="1" applyBorder="1" applyAlignment="1">
      <alignment horizontal="right" vertical="center"/>
    </xf>
    <xf numFmtId="0" fontId="10" fillId="2" borderId="1" xfId="5" applyFont="1" applyFill="1" applyBorder="1" applyAlignment="1">
      <alignment horizontal="right" vertical="center"/>
    </xf>
    <xf numFmtId="166" fontId="3" fillId="3" borderId="1" xfId="5" applyNumberFormat="1" applyFont="1" applyFill="1" applyBorder="1" applyAlignment="1">
      <alignment horizontal="center" vertical="center"/>
    </xf>
    <xf numFmtId="43" fontId="10" fillId="5" borderId="1" xfId="0" applyNumberFormat="1" applyFont="1" applyFill="1" applyBorder="1" applyAlignment="1">
      <alignment horizontal="right" vertical="center"/>
    </xf>
    <xf numFmtId="43" fontId="10" fillId="4" borderId="1" xfId="1" applyFont="1" applyFill="1" applyBorder="1" applyAlignment="1">
      <alignment horizontal="right" vertical="center"/>
    </xf>
    <xf numFmtId="165" fontId="3" fillId="0" borderId="1" xfId="2" applyNumberFormat="1" applyFont="1" applyBorder="1" applyAlignment="1">
      <alignment horizontal="right" vertical="center"/>
    </xf>
    <xf numFmtId="43" fontId="3" fillId="0" borderId="3" xfId="2" applyNumberFormat="1" applyFont="1" applyBorder="1" applyAlignment="1">
      <alignment horizontal="right" vertical="center"/>
    </xf>
    <xf numFmtId="0" fontId="3" fillId="0" borderId="3" xfId="6" applyFont="1" applyBorder="1" applyAlignment="1">
      <alignment horizontal="left" vertical="center" wrapText="1"/>
    </xf>
    <xf numFmtId="43" fontId="3" fillId="2" borderId="1" xfId="2" applyNumberFormat="1" applyFont="1" applyFill="1" applyBorder="1" applyAlignment="1">
      <alignment horizontal="right" vertical="center" wrapText="1"/>
    </xf>
    <xf numFmtId="43" fontId="3" fillId="5" borderId="1" xfId="1" applyFont="1" applyFill="1" applyBorder="1" applyAlignment="1">
      <alignment horizontal="right" vertical="center"/>
    </xf>
    <xf numFmtId="43" fontId="3" fillId="0" borderId="3" xfId="3" applyNumberFormat="1" applyFont="1" applyFill="1" applyBorder="1" applyAlignment="1">
      <alignment horizontal="right" vertical="center"/>
    </xf>
    <xf numFmtId="0" fontId="3" fillId="0" borderId="1" xfId="3" applyNumberFormat="1" applyFont="1" applyFill="1" applyBorder="1" applyAlignment="1">
      <alignment horizontal="right" vertical="center"/>
    </xf>
    <xf numFmtId="43" fontId="3" fillId="2" borderId="1" xfId="2" applyNumberFormat="1" applyFont="1" applyFill="1" applyBorder="1" applyAlignment="1">
      <alignment horizontal="right" vertical="center"/>
    </xf>
    <xf numFmtId="0" fontId="3" fillId="0" borderId="3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right" vertical="center"/>
    </xf>
    <xf numFmtId="164" fontId="3" fillId="2" borderId="1" xfId="0" applyNumberFormat="1" applyFont="1" applyFill="1" applyBorder="1" applyAlignment="1">
      <alignment vertical="center"/>
    </xf>
    <xf numFmtId="43" fontId="3" fillId="2" borderId="1" xfId="0" applyNumberFormat="1" applyFont="1" applyFill="1" applyBorder="1" applyAlignment="1">
      <alignment horizontal="right" vertical="center"/>
    </xf>
    <xf numFmtId="164" fontId="3" fillId="3" borderId="1" xfId="0" applyNumberFormat="1" applyFont="1" applyFill="1" applyBorder="1" applyAlignment="1">
      <alignment horizontal="center" vertical="center"/>
    </xf>
    <xf numFmtId="43" fontId="3" fillId="0" borderId="1" xfId="0" applyNumberFormat="1" applyFont="1" applyBorder="1"/>
    <xf numFmtId="165" fontId="3" fillId="0" borderId="1" xfId="0" applyNumberFormat="1" applyFont="1" applyBorder="1"/>
    <xf numFmtId="43" fontId="3" fillId="0" borderId="3" xfId="0" applyNumberFormat="1" applyFont="1" applyBorder="1" applyAlignment="1">
      <alignment vertical="center"/>
    </xf>
    <xf numFmtId="43" fontId="3" fillId="0" borderId="1" xfId="0" applyNumberFormat="1" applyFont="1" applyBorder="1" applyAlignment="1">
      <alignment vertical="top"/>
    </xf>
    <xf numFmtId="165" fontId="3" fillId="0" borderId="1" xfId="0" applyNumberFormat="1" applyFont="1" applyBorder="1" applyAlignment="1">
      <alignment vertical="top"/>
    </xf>
    <xf numFmtId="43" fontId="3" fillId="2" borderId="2" xfId="0" applyNumberFormat="1" applyFont="1" applyFill="1" applyBorder="1" applyAlignment="1">
      <alignment horizontal="right" vertical="center"/>
    </xf>
    <xf numFmtId="43" fontId="3" fillId="0" borderId="1" xfId="0" applyNumberFormat="1" applyFont="1" applyBorder="1" applyAlignment="1">
      <alignment vertical="center"/>
    </xf>
    <xf numFmtId="164" fontId="3" fillId="0" borderId="1" xfId="1" applyNumberFormat="1" applyFont="1" applyFill="1" applyBorder="1" applyAlignment="1">
      <alignment horizontal="right" vertical="center"/>
    </xf>
    <xf numFmtId="43" fontId="6" fillId="0" borderId="1" xfId="0" applyNumberFormat="1" applyFont="1" applyBorder="1" applyAlignment="1">
      <alignment vertical="center"/>
    </xf>
    <xf numFmtId="164" fontId="3" fillId="0" borderId="1" xfId="0" applyNumberFormat="1" applyFont="1" applyBorder="1" applyAlignment="1">
      <alignment horizontal="left" vertical="center"/>
    </xf>
    <xf numFmtId="10" fontId="3" fillId="0" borderId="1" xfId="4" applyNumberForma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43" fontId="3" fillId="2" borderId="2" xfId="4" applyNumberFormat="1" applyFill="1" applyBorder="1" applyAlignment="1">
      <alignment horizontal="right" vertical="center"/>
    </xf>
    <xf numFmtId="43" fontId="14" fillId="4" borderId="1" xfId="0" applyNumberFormat="1" applyFont="1" applyFill="1" applyBorder="1" applyAlignment="1">
      <alignment horizontal="right" vertical="center"/>
    </xf>
    <xf numFmtId="164" fontId="3" fillId="2" borderId="1" xfId="0" applyNumberFormat="1" applyFont="1" applyFill="1" applyBorder="1" applyAlignment="1">
      <alignment horizontal="right" vertical="center"/>
    </xf>
    <xf numFmtId="43" fontId="15" fillId="5" borderId="1" xfId="0" applyNumberFormat="1" applyFont="1" applyFill="1" applyBorder="1" applyAlignment="1">
      <alignment horizontal="right" vertical="center"/>
    </xf>
    <xf numFmtId="43" fontId="15" fillId="4" borderId="1" xfId="1" applyFont="1" applyFill="1" applyBorder="1" applyAlignment="1">
      <alignment horizontal="right" vertical="center"/>
    </xf>
    <xf numFmtId="43" fontId="15" fillId="4" borderId="1" xfId="0" applyNumberFormat="1" applyFont="1" applyFill="1" applyBorder="1" applyAlignment="1">
      <alignment horizontal="right" vertical="center"/>
    </xf>
    <xf numFmtId="165" fontId="3" fillId="0" borderId="1" xfId="0" applyNumberFormat="1" applyFont="1" applyBorder="1" applyAlignment="1">
      <alignment horizontal="right" vertical="center"/>
    </xf>
    <xf numFmtId="43" fontId="3" fillId="0" borderId="3" xfId="0" applyNumberFormat="1" applyFont="1" applyBorder="1" applyAlignment="1">
      <alignment horizontal="right" vertical="center"/>
    </xf>
    <xf numFmtId="9" fontId="3" fillId="0" borderId="1" xfId="0" applyNumberFormat="1" applyFont="1" applyBorder="1" applyAlignment="1">
      <alignment horizontal="right" vertical="center"/>
    </xf>
    <xf numFmtId="43" fontId="6" fillId="5" borderId="0" xfId="0" applyNumberFormat="1" applyFont="1" applyFill="1" applyAlignment="1">
      <alignment horizontal="right" vertical="center"/>
    </xf>
    <xf numFmtId="43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right" vertical="top"/>
    </xf>
    <xf numFmtId="43" fontId="3" fillId="0" borderId="1" xfId="0" applyNumberFormat="1" applyFont="1" applyBorder="1" applyAlignment="1">
      <alignment horizontal="right" vertical="top"/>
    </xf>
    <xf numFmtId="43" fontId="0" fillId="0" borderId="1" xfId="0" applyNumberFormat="1" applyBorder="1"/>
    <xf numFmtId="43" fontId="3" fillId="7" borderId="1" xfId="0" applyNumberFormat="1" applyFont="1" applyFill="1" applyBorder="1" applyAlignment="1">
      <alignment horizontal="right" vertical="center"/>
    </xf>
    <xf numFmtId="43" fontId="15" fillId="7" borderId="1" xfId="1" applyFont="1" applyFill="1" applyBorder="1" applyAlignment="1">
      <alignment horizontal="right" vertical="center"/>
    </xf>
    <xf numFmtId="43" fontId="3" fillId="5" borderId="1" xfId="4" applyNumberFormat="1" applyFill="1" applyBorder="1" applyAlignment="1">
      <alignment horizontal="right" vertical="center"/>
    </xf>
    <xf numFmtId="43" fontId="3" fillId="7" borderId="1" xfId="1" applyFont="1" applyFill="1" applyBorder="1" applyAlignment="1">
      <alignment horizontal="right" vertical="center"/>
    </xf>
    <xf numFmtId="0" fontId="7" fillId="5" borderId="1" xfId="0" applyFont="1" applyFill="1" applyBorder="1" applyAlignment="1">
      <alignment horizontal="right"/>
    </xf>
    <xf numFmtId="43" fontId="3" fillId="2" borderId="1" xfId="3" applyNumberFormat="1" applyFont="1" applyFill="1" applyBorder="1" applyAlignment="1">
      <alignment horizontal="right" vertical="center"/>
    </xf>
    <xf numFmtId="165" fontId="3" fillId="8" borderId="1" xfId="2" applyNumberFormat="1" applyFont="1" applyFill="1" applyBorder="1" applyAlignment="1">
      <alignment horizontal="right" vertical="center"/>
    </xf>
    <xf numFmtId="164" fontId="6" fillId="0" borderId="1" xfId="1" applyNumberFormat="1" applyFont="1" applyBorder="1" applyAlignment="1">
      <alignment vertical="center"/>
    </xf>
    <xf numFmtId="164" fontId="3" fillId="3" borderId="1" xfId="1" applyNumberFormat="1" applyFont="1" applyFill="1" applyBorder="1" applyAlignment="1">
      <alignment vertical="center"/>
    </xf>
    <xf numFmtId="43" fontId="3" fillId="8" borderId="1" xfId="0" applyNumberFormat="1" applyFont="1" applyFill="1" applyBorder="1" applyAlignment="1">
      <alignment vertical="center"/>
    </xf>
    <xf numFmtId="0" fontId="3" fillId="0" borderId="3" xfId="0" applyFont="1" applyBorder="1" applyAlignment="1">
      <alignment horizontal="left" vertical="center"/>
    </xf>
    <xf numFmtId="43" fontId="6" fillId="8" borderId="1" xfId="0" applyNumberFormat="1" applyFont="1" applyFill="1" applyBorder="1" applyAlignment="1">
      <alignment vertical="center"/>
    </xf>
    <xf numFmtId="164" fontId="14" fillId="2" borderId="1" xfId="0" applyNumberFormat="1" applyFont="1" applyFill="1" applyBorder="1" applyAlignment="1">
      <alignment horizontal="right" vertical="center"/>
    </xf>
    <xf numFmtId="0" fontId="3" fillId="0" borderId="1" xfId="0" applyFont="1" applyBorder="1"/>
    <xf numFmtId="43" fontId="3" fillId="0" borderId="3" xfId="0" applyNumberFormat="1" applyFont="1" applyBorder="1"/>
    <xf numFmtId="43" fontId="3" fillId="2" borderId="1" xfId="1" applyFont="1" applyFill="1" applyBorder="1" applyAlignment="1">
      <alignment horizontal="right" vertical="center"/>
    </xf>
    <xf numFmtId="43" fontId="8" fillId="2" borderId="1" xfId="0" applyNumberFormat="1" applyFont="1" applyFill="1" applyBorder="1" applyAlignment="1">
      <alignment horizontal="right" vertical="center"/>
    </xf>
    <xf numFmtId="43" fontId="3" fillId="0" borderId="3" xfId="1" applyFont="1" applyBorder="1" applyAlignment="1">
      <alignment horizontal="right" vertical="center"/>
    </xf>
    <xf numFmtId="0" fontId="0" fillId="9" borderId="0" xfId="0" applyFill="1"/>
    <xf numFmtId="43" fontId="6" fillId="4" borderId="1" xfId="0" applyNumberFormat="1" applyFont="1" applyFill="1" applyBorder="1" applyAlignment="1">
      <alignment horizontal="right" vertical="center"/>
    </xf>
    <xf numFmtId="0" fontId="6" fillId="0" borderId="3" xfId="0" applyFont="1" applyBorder="1" applyAlignment="1">
      <alignment vertical="center"/>
    </xf>
    <xf numFmtId="10" fontId="3" fillId="0" borderId="1" xfId="0" applyNumberFormat="1" applyFont="1" applyBorder="1" applyAlignment="1">
      <alignment horizontal="right" vertical="center"/>
    </xf>
    <xf numFmtId="43" fontId="19" fillId="2" borderId="1" xfId="4" applyNumberFormat="1" applyFont="1" applyFill="1" applyBorder="1" applyAlignment="1">
      <alignment horizontal="right" vertical="center"/>
    </xf>
    <xf numFmtId="43" fontId="3" fillId="7" borderId="3" xfId="0" applyNumberFormat="1" applyFont="1" applyFill="1" applyBorder="1" applyAlignment="1">
      <alignment horizontal="right" vertical="center"/>
    </xf>
    <xf numFmtId="43" fontId="3" fillId="4" borderId="0" xfId="0" applyNumberFormat="1" applyFont="1" applyFill="1" applyAlignment="1">
      <alignment horizontal="right" vertical="center"/>
    </xf>
    <xf numFmtId="0" fontId="3" fillId="0" borderId="1" xfId="2" applyNumberFormat="1" applyFont="1" applyFill="1" applyBorder="1" applyAlignment="1">
      <alignment horizontal="right" vertical="center"/>
    </xf>
    <xf numFmtId="0" fontId="3" fillId="4" borderId="1" xfId="0" applyFont="1" applyFill="1" applyBorder="1"/>
    <xf numFmtId="43" fontId="0" fillId="4" borderId="1" xfId="0" applyNumberFormat="1" applyFill="1" applyBorder="1" applyAlignment="1">
      <alignment horizontal="right" vertical="center"/>
    </xf>
    <xf numFmtId="164" fontId="3" fillId="3" borderId="1" xfId="1" quotePrefix="1" applyNumberFormat="1" applyFont="1" applyFill="1" applyBorder="1" applyAlignment="1">
      <alignment horizontal="center" vertical="center"/>
    </xf>
    <xf numFmtId="43" fontId="10" fillId="4" borderId="1" xfId="0" applyNumberFormat="1" applyFont="1" applyFill="1" applyBorder="1" applyAlignment="1">
      <alignment horizontal="right" vertical="center"/>
    </xf>
    <xf numFmtId="43" fontId="0" fillId="2" borderId="1" xfId="0" applyNumberFormat="1" applyFill="1" applyBorder="1" applyAlignment="1">
      <alignment horizontal="right" vertical="center"/>
    </xf>
    <xf numFmtId="9" fontId="3" fillId="0" borderId="1" xfId="3" applyFont="1" applyFill="1" applyBorder="1" applyAlignment="1">
      <alignment horizontal="right" vertical="center"/>
    </xf>
    <xf numFmtId="164" fontId="6" fillId="0" borderId="0" xfId="0" applyNumberFormat="1" applyFont="1" applyAlignment="1">
      <alignment vertical="center"/>
    </xf>
    <xf numFmtId="43" fontId="3" fillId="0" borderId="0" xfId="4" applyNumberFormat="1" applyAlignment="1">
      <alignment horizontal="right" vertical="center"/>
    </xf>
    <xf numFmtId="43" fontId="15" fillId="5" borderId="1" xfId="1" applyFont="1" applyFill="1" applyBorder="1" applyAlignment="1">
      <alignment horizontal="right" vertical="center"/>
    </xf>
    <xf numFmtId="0" fontId="3" fillId="0" borderId="1" xfId="0" applyFont="1" applyBorder="1" applyAlignment="1">
      <alignment horizontal="right"/>
    </xf>
    <xf numFmtId="43" fontId="3" fillId="0" borderId="1" xfId="0" applyNumberFormat="1" applyFont="1" applyBorder="1" applyAlignment="1">
      <alignment horizontal="right"/>
    </xf>
    <xf numFmtId="164" fontId="20" fillId="5" borderId="1" xfId="0" applyNumberFormat="1" applyFont="1" applyFill="1" applyBorder="1" applyAlignment="1">
      <alignment horizontal="right" vertical="center" wrapText="1"/>
    </xf>
    <xf numFmtId="43" fontId="12" fillId="0" borderId="1" xfId="4" applyNumberFormat="1" applyFont="1" applyBorder="1" applyAlignment="1">
      <alignment horizontal="right" vertical="center"/>
    </xf>
    <xf numFmtId="164" fontId="0" fillId="5" borderId="1" xfId="0" applyNumberFormat="1" applyFill="1" applyBorder="1" applyAlignment="1">
      <alignment horizontal="right" vertical="center"/>
    </xf>
    <xf numFmtId="164" fontId="3" fillId="0" borderId="1" xfId="1" applyNumberFormat="1" applyFont="1" applyFill="1" applyBorder="1" applyAlignment="1">
      <alignment vertical="center"/>
    </xf>
    <xf numFmtId="43" fontId="3" fillId="2" borderId="1" xfId="5" applyNumberFormat="1" applyFont="1" applyFill="1" applyBorder="1" applyAlignment="1">
      <alignment horizontal="right" vertical="center"/>
    </xf>
    <xf numFmtId="164" fontId="3" fillId="3" borderId="1" xfId="5" applyNumberFormat="1" applyFont="1" applyFill="1" applyBorder="1" applyAlignment="1">
      <alignment horizontal="center" vertical="center"/>
    </xf>
    <xf numFmtId="43" fontId="3" fillId="4" borderId="1" xfId="5" applyNumberFormat="1" applyFont="1" applyFill="1" applyBorder="1" applyAlignment="1">
      <alignment horizontal="right" vertical="center"/>
    </xf>
    <xf numFmtId="43" fontId="3" fillId="5" borderId="1" xfId="5" applyNumberFormat="1" applyFont="1" applyFill="1" applyBorder="1" applyAlignment="1">
      <alignment horizontal="right" vertical="center"/>
    </xf>
    <xf numFmtId="0" fontId="3" fillId="0" borderId="1" xfId="0" applyFont="1" applyBorder="1" applyAlignment="1">
      <alignment horizontal="left" vertical="top"/>
    </xf>
    <xf numFmtId="43" fontId="21" fillId="2" borderId="1" xfId="4" applyNumberFormat="1" applyFont="1" applyFill="1" applyBorder="1" applyAlignment="1">
      <alignment horizontal="right" vertical="center"/>
    </xf>
    <xf numFmtId="43" fontId="3" fillId="0" borderId="1" xfId="4" applyNumberFormat="1" applyBorder="1" applyAlignment="1">
      <alignment horizontal="left" vertical="center"/>
    </xf>
    <xf numFmtId="0" fontId="6" fillId="0" borderId="0" xfId="0" applyFont="1" applyAlignment="1">
      <alignment vertical="center"/>
    </xf>
    <xf numFmtId="164" fontId="3" fillId="5" borderId="1" xfId="2" applyNumberFormat="1" applyFont="1" applyFill="1" applyBorder="1" applyAlignment="1">
      <alignment horizontal="right" vertical="center"/>
    </xf>
    <xf numFmtId="43" fontId="3" fillId="4" borderId="0" xfId="1" applyFont="1" applyFill="1" applyBorder="1" applyAlignment="1">
      <alignment horizontal="right" vertical="center"/>
    </xf>
    <xf numFmtId="164" fontId="3" fillId="0" borderId="1" xfId="1" applyNumberFormat="1" applyFont="1" applyBorder="1" applyAlignment="1">
      <alignment vertical="center"/>
    </xf>
    <xf numFmtId="43" fontId="12" fillId="0" borderId="1" xfId="0" applyNumberFormat="1" applyFont="1" applyBorder="1" applyAlignment="1">
      <alignment horizontal="right"/>
    </xf>
    <xf numFmtId="0" fontId="10" fillId="2" borderId="1" xfId="0" applyFont="1" applyFill="1" applyBorder="1" applyAlignment="1">
      <alignment horizontal="right" vertical="center"/>
    </xf>
    <xf numFmtId="0" fontId="22" fillId="3" borderId="1" xfId="0" applyFont="1" applyFill="1" applyBorder="1" applyAlignment="1">
      <alignment horizontal="center" vertical="center"/>
    </xf>
    <xf numFmtId="0" fontId="22" fillId="2" borderId="1" xfId="5" applyFont="1" applyFill="1" applyBorder="1" applyAlignment="1">
      <alignment horizontal="right" vertical="center"/>
    </xf>
    <xf numFmtId="0" fontId="22" fillId="3" borderId="1" xfId="5" applyFont="1" applyFill="1" applyBorder="1" applyAlignment="1">
      <alignment horizontal="center" vertical="center"/>
    </xf>
    <xf numFmtId="43" fontId="10" fillId="4" borderId="1" xfId="5" applyNumberFormat="1" applyFont="1" applyFill="1" applyBorder="1" applyAlignment="1">
      <alignment horizontal="right" vertical="center"/>
    </xf>
    <xf numFmtId="165" fontId="3" fillId="8" borderId="1" xfId="0" applyNumberFormat="1" applyFont="1" applyFill="1" applyBorder="1" applyAlignment="1">
      <alignment horizontal="right" vertical="center"/>
    </xf>
    <xf numFmtId="0" fontId="10" fillId="0" borderId="1" xfId="2" applyNumberFormat="1" applyFont="1" applyFill="1" applyBorder="1" applyAlignment="1">
      <alignment horizontal="right" vertical="center"/>
    </xf>
    <xf numFmtId="0" fontId="23" fillId="5" borderId="1" xfId="0" applyFont="1" applyFill="1" applyBorder="1" applyAlignment="1">
      <alignment horizontal="right"/>
    </xf>
    <xf numFmtId="43" fontId="7" fillId="0" borderId="0" xfId="0" applyNumberFormat="1" applyFont="1"/>
    <xf numFmtId="164" fontId="3" fillId="0" borderId="0" xfId="0" applyNumberFormat="1" applyFont="1" applyAlignment="1">
      <alignment horizontal="left" vertical="center"/>
    </xf>
    <xf numFmtId="43" fontId="12" fillId="2" borderId="1" xfId="4" applyNumberFormat="1" applyFont="1" applyFill="1" applyBorder="1" applyAlignment="1">
      <alignment horizontal="right" vertical="center"/>
    </xf>
    <xf numFmtId="0" fontId="3" fillId="2" borderId="1" xfId="4" applyFill="1" applyBorder="1" applyAlignment="1">
      <alignment horizontal="right" vertical="center"/>
    </xf>
    <xf numFmtId="0" fontId="0" fillId="4" borderId="0" xfId="0" applyFill="1"/>
    <xf numFmtId="164" fontId="15" fillId="5" borderId="1" xfId="4" applyNumberFormat="1" applyFont="1" applyFill="1" applyBorder="1" applyAlignment="1">
      <alignment horizontal="right" vertical="center"/>
    </xf>
    <xf numFmtId="43" fontId="24" fillId="5" borderId="1" xfId="0" applyNumberFormat="1" applyFont="1" applyFill="1" applyBorder="1" applyAlignment="1">
      <alignment horizontal="right" vertical="center"/>
    </xf>
    <xf numFmtId="164" fontId="3" fillId="2" borderId="1" xfId="5" applyNumberFormat="1" applyFont="1" applyFill="1" applyBorder="1" applyAlignment="1">
      <alignment horizontal="right" vertical="center"/>
    </xf>
    <xf numFmtId="43" fontId="23" fillId="2" borderId="1" xfId="4" applyNumberFormat="1" applyFont="1" applyFill="1" applyBorder="1" applyAlignment="1">
      <alignment horizontal="right" vertical="center"/>
    </xf>
    <xf numFmtId="164" fontId="3" fillId="3" borderId="1" xfId="1" applyNumberFormat="1" applyFont="1" applyFill="1" applyBorder="1" applyAlignment="1">
      <alignment horizontal="right" vertical="center"/>
    </xf>
    <xf numFmtId="0" fontId="3" fillId="7" borderId="0" xfId="0" applyFont="1" applyFill="1"/>
    <xf numFmtId="43" fontId="3" fillId="2" borderId="2" xfId="4" quotePrefix="1" applyNumberFormat="1" applyFill="1" applyBorder="1" applyAlignment="1">
      <alignment horizontal="right" vertical="center"/>
    </xf>
    <xf numFmtId="43" fontId="3" fillId="2" borderId="1" xfId="4" quotePrefix="1" applyNumberFormat="1" applyFill="1" applyBorder="1" applyAlignment="1">
      <alignment horizontal="right" vertical="center"/>
    </xf>
    <xf numFmtId="43" fontId="3" fillId="7" borderId="0" xfId="1" applyFont="1" applyFill="1" applyBorder="1" applyAlignment="1">
      <alignment horizontal="right" vertical="center"/>
    </xf>
    <xf numFmtId="43" fontId="3" fillId="4" borderId="2" xfId="0" applyNumberFormat="1" applyFont="1" applyFill="1" applyBorder="1" applyAlignment="1">
      <alignment horizontal="right" vertical="center"/>
    </xf>
    <xf numFmtId="43" fontId="6" fillId="7" borderId="1" xfId="0" applyNumberFormat="1" applyFont="1" applyFill="1" applyBorder="1" applyAlignment="1">
      <alignment horizontal="right" vertical="center"/>
    </xf>
    <xf numFmtId="43" fontId="25" fillId="5" borderId="1" xfId="0" applyNumberFormat="1" applyFont="1" applyFill="1" applyBorder="1" applyAlignment="1">
      <alignment horizontal="right" vertical="center"/>
    </xf>
    <xf numFmtId="0" fontId="14" fillId="0" borderId="3" xfId="6" applyFont="1" applyBorder="1" applyAlignment="1">
      <alignment horizontal="left" vertical="center" wrapText="1"/>
    </xf>
    <xf numFmtId="43" fontId="10" fillId="5" borderId="1" xfId="1" applyFont="1" applyFill="1" applyBorder="1" applyAlignment="1">
      <alignment horizontal="right" vertical="center"/>
    </xf>
    <xf numFmtId="43" fontId="3" fillId="5" borderId="0" xfId="1" applyFont="1" applyFill="1" applyBorder="1" applyAlignment="1">
      <alignment horizontal="right" vertical="center"/>
    </xf>
    <xf numFmtId="43" fontId="22" fillId="2" borderId="1" xfId="5" applyNumberFormat="1" applyFont="1" applyFill="1" applyBorder="1" applyAlignment="1">
      <alignment horizontal="right" vertical="center"/>
    </xf>
    <xf numFmtId="43" fontId="24" fillId="4" borderId="1" xfId="1" applyFont="1" applyFill="1" applyBorder="1" applyAlignment="1">
      <alignment horizontal="right" vertical="center"/>
    </xf>
    <xf numFmtId="0" fontId="0" fillId="3" borderId="1" xfId="0" applyFill="1" applyBorder="1" applyAlignment="1">
      <alignment vertical="center"/>
    </xf>
    <xf numFmtId="43" fontId="3" fillId="0" borderId="3" xfId="4" applyNumberFormat="1" applyBorder="1" applyAlignment="1">
      <alignment horizontal="right" vertical="center"/>
    </xf>
    <xf numFmtId="43" fontId="3" fillId="4" borderId="1" xfId="1" quotePrefix="1" applyFont="1" applyFill="1" applyBorder="1" applyAlignment="1">
      <alignment horizontal="right" vertical="center"/>
    </xf>
    <xf numFmtId="164" fontId="3" fillId="5" borderId="1" xfId="0" applyNumberFormat="1" applyFont="1" applyFill="1" applyBorder="1" applyAlignment="1">
      <alignment vertical="center"/>
    </xf>
    <xf numFmtId="0" fontId="3" fillId="0" borderId="3" xfId="7" applyBorder="1" applyAlignment="1">
      <alignment vertical="center"/>
    </xf>
    <xf numFmtId="0" fontId="7" fillId="0" borderId="1" xfId="0" applyFont="1" applyBorder="1"/>
    <xf numFmtId="43" fontId="15" fillId="4" borderId="0" xfId="1" applyFont="1" applyFill="1" applyBorder="1" applyAlignment="1">
      <alignment horizontal="right" vertical="center"/>
    </xf>
    <xf numFmtId="10" fontId="3" fillId="0" borderId="1" xfId="3" applyNumberFormat="1" applyFont="1" applyFill="1" applyBorder="1" applyAlignment="1">
      <alignment horizontal="right" vertical="center"/>
    </xf>
    <xf numFmtId="10" fontId="3" fillId="0" borderId="1" xfId="2" applyNumberFormat="1" applyFont="1" applyFill="1" applyBorder="1" applyAlignment="1">
      <alignment horizontal="right" vertical="center"/>
    </xf>
    <xf numFmtId="10" fontId="3" fillId="0" borderId="1" xfId="5" applyNumberFormat="1" applyFont="1" applyBorder="1" applyAlignment="1">
      <alignment horizontal="right" vertical="center"/>
    </xf>
    <xf numFmtId="43" fontId="28" fillId="4" borderId="1" xfId="1" applyFont="1" applyFill="1" applyBorder="1" applyAlignment="1">
      <alignment horizontal="right" vertical="center"/>
    </xf>
    <xf numFmtId="17" fontId="3" fillId="2" borderId="1" xfId="4" applyNumberFormat="1" applyFill="1" applyBorder="1" applyAlignment="1">
      <alignment horizontal="right" vertical="center"/>
    </xf>
    <xf numFmtId="43" fontId="3" fillId="10" borderId="1" xfId="1" applyFont="1" applyFill="1" applyBorder="1" applyAlignment="1">
      <alignment horizontal="right" vertical="center"/>
    </xf>
    <xf numFmtId="43" fontId="3" fillId="10" borderId="1" xfId="0" applyNumberFormat="1" applyFont="1" applyFill="1" applyBorder="1" applyAlignment="1">
      <alignment horizontal="right" vertical="center"/>
    </xf>
    <xf numFmtId="43" fontId="3" fillId="5" borderId="3" xfId="2" applyNumberFormat="1" applyFont="1" applyFill="1" applyBorder="1" applyAlignment="1">
      <alignment horizontal="right" vertical="center"/>
    </xf>
    <xf numFmtId="43" fontId="10" fillId="10" borderId="1" xfId="1" applyFont="1" applyFill="1" applyBorder="1" applyAlignment="1">
      <alignment horizontal="right" vertical="center"/>
    </xf>
    <xf numFmtId="43" fontId="3" fillId="8" borderId="3" xfId="2" applyNumberFormat="1" applyFont="1" applyFill="1" applyBorder="1" applyAlignment="1">
      <alignment horizontal="right" vertical="center"/>
    </xf>
    <xf numFmtId="43" fontId="3" fillId="5" borderId="1" xfId="2" applyNumberFormat="1" applyFont="1" applyFill="1" applyBorder="1" applyAlignment="1">
      <alignment horizontal="right" vertical="center"/>
    </xf>
    <xf numFmtId="166" fontId="3" fillId="3" borderId="1" xfId="1" applyNumberFormat="1" applyFont="1" applyFill="1" applyBorder="1" applyAlignment="1">
      <alignment horizontal="center" vertical="center"/>
    </xf>
    <xf numFmtId="43" fontId="3" fillId="2" borderId="0" xfId="4" applyNumberFormat="1" applyFill="1" applyAlignment="1">
      <alignment horizontal="right" vertical="center"/>
    </xf>
    <xf numFmtId="0" fontId="0" fillId="5" borderId="0" xfId="0" applyFill="1"/>
    <xf numFmtId="166" fontId="3" fillId="3" borderId="1" xfId="0" applyNumberFormat="1" applyFont="1" applyFill="1" applyBorder="1" applyAlignment="1">
      <alignment horizontal="center" vertical="center"/>
    </xf>
    <xf numFmtId="0" fontId="10" fillId="5" borderId="0" xfId="0" applyFont="1" applyFill="1"/>
    <xf numFmtId="0" fontId="14" fillId="0" borderId="3" xfId="0" applyFont="1" applyBorder="1" applyAlignment="1">
      <alignment horizontal="left" vertical="center" wrapText="1"/>
    </xf>
    <xf numFmtId="164" fontId="3" fillId="0" borderId="1" xfId="0" applyNumberFormat="1" applyFont="1" applyBorder="1" applyAlignment="1">
      <alignment horizontal="right" vertical="center"/>
    </xf>
    <xf numFmtId="43" fontId="3" fillId="2" borderId="1" xfId="0" applyNumberFormat="1" applyFont="1" applyFill="1" applyBorder="1" applyAlignment="1">
      <alignment vertical="center"/>
    </xf>
    <xf numFmtId="165" fontId="12" fillId="0" borderId="1" xfId="3" applyNumberFormat="1" applyFont="1" applyFill="1" applyBorder="1" applyAlignment="1">
      <alignment horizontal="right" vertical="center"/>
    </xf>
    <xf numFmtId="43" fontId="29" fillId="2" borderId="1" xfId="4" applyNumberFormat="1" applyFont="1" applyFill="1" applyBorder="1" applyAlignment="1">
      <alignment horizontal="right" vertical="center"/>
    </xf>
    <xf numFmtId="0" fontId="8" fillId="0" borderId="3" xfId="6" applyFont="1" applyBorder="1" applyAlignment="1">
      <alignment horizontal="left" vertical="center" wrapText="1"/>
    </xf>
    <xf numFmtId="164" fontId="3" fillId="2" borderId="1" xfId="4" applyNumberFormat="1" applyFill="1" applyBorder="1" applyAlignment="1">
      <alignment horizontal="left" vertical="center"/>
    </xf>
    <xf numFmtId="0" fontId="15" fillId="0" borderId="3" xfId="6" applyFont="1" applyBorder="1" applyAlignment="1">
      <alignment horizontal="left" vertical="center" wrapText="1"/>
    </xf>
    <xf numFmtId="43" fontId="24" fillId="4" borderId="1" xfId="0" applyNumberFormat="1" applyFont="1" applyFill="1" applyBorder="1" applyAlignment="1">
      <alignment horizontal="right" vertical="center"/>
    </xf>
    <xf numFmtId="164" fontId="3" fillId="3" borderId="1" xfId="0" quotePrefix="1" applyNumberFormat="1" applyFont="1" applyFill="1" applyBorder="1" applyAlignment="1">
      <alignment horizontal="center" vertical="center"/>
    </xf>
    <xf numFmtId="0" fontId="15" fillId="0" borderId="3" xfId="0" applyFont="1" applyBorder="1" applyAlignment="1">
      <alignment horizontal="left" vertical="center" wrapText="1"/>
    </xf>
    <xf numFmtId="43" fontId="10" fillId="4" borderId="0" xfId="1" applyFont="1" applyFill="1" applyBorder="1" applyAlignment="1">
      <alignment horizontal="right" vertical="center"/>
    </xf>
    <xf numFmtId="0" fontId="10" fillId="4" borderId="0" xfId="0" applyFont="1" applyFill="1"/>
    <xf numFmtId="0" fontId="3" fillId="5" borderId="1" xfId="0" applyFont="1" applyFill="1" applyBorder="1"/>
    <xf numFmtId="0" fontId="10" fillId="0" borderId="0" xfId="2" applyNumberFormat="1" applyFont="1" applyFill="1" applyBorder="1" applyAlignment="1">
      <alignment horizontal="right" vertical="center"/>
    </xf>
    <xf numFmtId="0" fontId="3" fillId="0" borderId="0" xfId="0" applyFont="1" applyAlignment="1">
      <alignment horizontal="right"/>
    </xf>
    <xf numFmtId="0" fontId="3" fillId="0" borderId="2" xfId="0" applyFont="1" applyBorder="1" applyAlignment="1">
      <alignment horizontal="right" vertical="center"/>
    </xf>
    <xf numFmtId="43" fontId="3" fillId="8" borderId="1" xfId="2" applyNumberFormat="1" applyFont="1" applyFill="1" applyBorder="1" applyAlignment="1">
      <alignment horizontal="left" wrapText="1"/>
    </xf>
    <xf numFmtId="43" fontId="12" fillId="4" borderId="1" xfId="0" applyNumberFormat="1" applyFont="1" applyFill="1" applyBorder="1" applyAlignment="1">
      <alignment horizontal="right" vertical="center"/>
    </xf>
    <xf numFmtId="165" fontId="3" fillId="0" borderId="0" xfId="3" applyNumberFormat="1" applyFont="1" applyFill="1" applyBorder="1" applyAlignment="1">
      <alignment horizontal="right" vertical="center"/>
    </xf>
    <xf numFmtId="164" fontId="3" fillId="0" borderId="1" xfId="0" applyNumberFormat="1" applyFont="1" applyBorder="1" applyAlignment="1">
      <alignment vertical="center"/>
    </xf>
    <xf numFmtId="164" fontId="3" fillId="2" borderId="1" xfId="4" quotePrefix="1" applyNumberFormat="1" applyFill="1" applyBorder="1" applyAlignment="1">
      <alignment horizontal="right" vertical="center"/>
    </xf>
    <xf numFmtId="0" fontId="8" fillId="0" borderId="3" xfId="0" applyFont="1" applyBorder="1" applyAlignment="1">
      <alignment horizontal="left" vertical="center" wrapText="1"/>
    </xf>
    <xf numFmtId="0" fontId="0" fillId="4" borderId="1" xfId="0" applyFill="1" applyBorder="1"/>
    <xf numFmtId="0" fontId="10" fillId="4" borderId="1" xfId="0" applyFont="1" applyFill="1" applyBorder="1"/>
    <xf numFmtId="164" fontId="3" fillId="0" borderId="2" xfId="0" quotePrefix="1" applyNumberFormat="1" applyFont="1" applyBorder="1" applyAlignment="1">
      <alignment horizontal="right" vertical="center"/>
    </xf>
    <xf numFmtId="0" fontId="3" fillId="4" borderId="0" xfId="0" applyFont="1" applyFill="1"/>
    <xf numFmtId="43" fontId="3" fillId="5" borderId="0" xfId="0" applyNumberFormat="1" applyFont="1" applyFill="1" applyAlignment="1">
      <alignment horizontal="right" vertical="center"/>
    </xf>
    <xf numFmtId="43" fontId="33" fillId="2" borderId="1" xfId="4" applyNumberFormat="1" applyFont="1" applyFill="1" applyBorder="1" applyAlignment="1">
      <alignment horizontal="right" vertical="center"/>
    </xf>
    <xf numFmtId="164" fontId="0" fillId="5" borderId="1" xfId="0" applyNumberFormat="1" applyFill="1" applyBorder="1"/>
    <xf numFmtId="13" fontId="3" fillId="2" borderId="1" xfId="0" applyNumberFormat="1" applyFont="1" applyFill="1" applyBorder="1" applyAlignment="1">
      <alignment horizontal="right" vertical="center"/>
    </xf>
    <xf numFmtId="0" fontId="0" fillId="0" borderId="3" xfId="0" applyBorder="1"/>
    <xf numFmtId="165" fontId="3" fillId="0" borderId="0" xfId="2" applyNumberFormat="1" applyFont="1" applyBorder="1" applyAlignment="1">
      <alignment horizontal="right" vertical="center"/>
    </xf>
    <xf numFmtId="0" fontId="0" fillId="0" borderId="1" xfId="0" applyBorder="1"/>
    <xf numFmtId="43" fontId="3" fillId="2" borderId="1" xfId="0" applyNumberFormat="1" applyFont="1" applyFill="1" applyBorder="1" applyAlignment="1">
      <alignment horizontal="right" vertical="center" wrapText="1"/>
    </xf>
    <xf numFmtId="43" fontId="3" fillId="10" borderId="3" xfId="1" applyFont="1" applyFill="1" applyBorder="1" applyAlignment="1">
      <alignment horizontal="right" vertical="center"/>
    </xf>
    <xf numFmtId="43" fontId="13" fillId="2" borderId="1" xfId="4" applyNumberFormat="1" applyFont="1" applyFill="1" applyBorder="1" applyAlignment="1">
      <alignment horizontal="right" vertical="center"/>
    </xf>
    <xf numFmtId="43" fontId="8" fillId="4" borderId="1" xfId="0" applyNumberFormat="1" applyFont="1" applyFill="1" applyBorder="1" applyAlignment="1">
      <alignment horizontal="right" vertical="center"/>
    </xf>
    <xf numFmtId="165" fontId="3" fillId="0" borderId="1" xfId="5" applyNumberFormat="1" applyFont="1" applyBorder="1" applyAlignment="1">
      <alignment horizontal="right" vertical="center"/>
    </xf>
    <xf numFmtId="43" fontId="3" fillId="4" borderId="2" xfId="1" applyFont="1" applyFill="1" applyBorder="1" applyAlignment="1">
      <alignment horizontal="right" vertical="center"/>
    </xf>
    <xf numFmtId="9" fontId="3" fillId="0" borderId="1" xfId="5" applyNumberFormat="1" applyFont="1" applyBorder="1" applyAlignment="1">
      <alignment horizontal="right" vertical="center"/>
    </xf>
    <xf numFmtId="43" fontId="10" fillId="5" borderId="0" xfId="1" applyFont="1" applyFill="1" applyBorder="1" applyAlignment="1">
      <alignment horizontal="right" vertical="center"/>
    </xf>
    <xf numFmtId="43" fontId="8" fillId="2" borderId="2" xfId="0" applyNumberFormat="1" applyFont="1" applyFill="1" applyBorder="1" applyAlignment="1">
      <alignment horizontal="right" vertical="center"/>
    </xf>
    <xf numFmtId="43" fontId="3" fillId="3" borderId="1" xfId="1" applyFont="1" applyFill="1" applyBorder="1" applyAlignment="1">
      <alignment horizontal="center" vertical="center"/>
    </xf>
    <xf numFmtId="17" fontId="3" fillId="0" borderId="1" xfId="3" applyNumberFormat="1" applyFont="1" applyFill="1" applyBorder="1" applyAlignment="1">
      <alignment horizontal="right" vertical="center"/>
    </xf>
    <xf numFmtId="0" fontId="6" fillId="0" borderId="3" xfId="0" applyFont="1" applyBorder="1" applyAlignment="1">
      <alignment horizontal="left" vertical="center"/>
    </xf>
    <xf numFmtId="43" fontId="10" fillId="4" borderId="2" xfId="1" applyFont="1" applyFill="1" applyBorder="1" applyAlignment="1">
      <alignment horizontal="right" vertical="center"/>
    </xf>
    <xf numFmtId="0" fontId="3" fillId="0" borderId="0" xfId="5" applyFont="1" applyAlignment="1">
      <alignment horizontal="left" vertical="center" wrapText="1"/>
    </xf>
    <xf numFmtId="164" fontId="3" fillId="2" borderId="1" xfId="2" applyNumberFormat="1" applyFont="1" applyFill="1" applyBorder="1" applyAlignment="1">
      <alignment horizontal="right" vertical="center"/>
    </xf>
    <xf numFmtId="0" fontId="3" fillId="2" borderId="1" xfId="5" applyFont="1" applyFill="1" applyBorder="1" applyAlignment="1">
      <alignment horizontal="right" vertical="center"/>
    </xf>
    <xf numFmtId="43" fontId="24" fillId="5" borderId="1" xfId="1" applyFont="1" applyFill="1" applyBorder="1" applyAlignment="1">
      <alignment horizontal="right" vertical="center"/>
    </xf>
    <xf numFmtId="164" fontId="3" fillId="2" borderId="1" xfId="2" applyNumberFormat="1" applyFont="1" applyFill="1" applyBorder="1" applyAlignment="1">
      <alignment horizontal="right" vertical="center" wrapText="1"/>
    </xf>
    <xf numFmtId="164" fontId="3" fillId="2" borderId="0" xfId="0" applyNumberFormat="1" applyFont="1" applyFill="1" applyAlignment="1">
      <alignment horizontal="right" vertical="center" wrapText="1"/>
    </xf>
    <xf numFmtId="0" fontId="3" fillId="0" borderId="3" xfId="5" applyFont="1" applyBorder="1" applyAlignment="1">
      <alignment horizontal="left" vertical="center"/>
    </xf>
    <xf numFmtId="43" fontId="3" fillId="11" borderId="1" xfId="5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right"/>
    </xf>
    <xf numFmtId="43" fontId="10" fillId="0" borderId="1" xfId="0" applyNumberFormat="1" applyFont="1" applyBorder="1" applyAlignment="1">
      <alignment horizontal="right" vertical="center"/>
    </xf>
    <xf numFmtId="13" fontId="3" fillId="2" borderId="1" xfId="4" quotePrefix="1" applyNumberFormat="1" applyFill="1" applyBorder="1" applyAlignment="1">
      <alignment horizontal="right" vertical="center"/>
    </xf>
    <xf numFmtId="0" fontId="3" fillId="0" borderId="0" xfId="4" applyAlignment="1">
      <alignment horizontal="right" vertical="center"/>
    </xf>
    <xf numFmtId="164" fontId="0" fillId="5" borderId="1" xfId="0" applyNumberFormat="1" applyFill="1" applyBorder="1" applyAlignment="1">
      <alignment horizontal="right"/>
    </xf>
    <xf numFmtId="0" fontId="6" fillId="5" borderId="1" xfId="0" applyFont="1" applyFill="1" applyBorder="1" applyAlignment="1">
      <alignment horizontal="right"/>
    </xf>
    <xf numFmtId="165" fontId="10" fillId="0" borderId="1" xfId="5" applyNumberFormat="1" applyFont="1" applyBorder="1" applyAlignment="1">
      <alignment vertical="center"/>
    </xf>
    <xf numFmtId="0" fontId="10" fillId="0" borderId="1" xfId="0" applyFont="1" applyBorder="1" applyAlignment="1">
      <alignment horizontal="right" vertical="center"/>
    </xf>
    <xf numFmtId="43" fontId="12" fillId="0" borderId="1" xfId="0" applyNumberFormat="1" applyFont="1" applyBorder="1" applyAlignment="1">
      <alignment horizontal="right" vertical="center"/>
    </xf>
    <xf numFmtId="43" fontId="3" fillId="8" borderId="3" xfId="1" applyFont="1" applyFill="1" applyBorder="1" applyAlignment="1">
      <alignment horizontal="right" vertical="center"/>
    </xf>
    <xf numFmtId="0" fontId="3" fillId="0" borderId="0" xfId="6" applyFont="1" applyAlignment="1">
      <alignment horizontal="left" vertical="center" wrapText="1"/>
    </xf>
    <xf numFmtId="0" fontId="7" fillId="0" borderId="1" xfId="0" applyFont="1" applyBorder="1" applyAlignment="1">
      <alignment horizontal="right" vertical="center"/>
    </xf>
    <xf numFmtId="165" fontId="7" fillId="0" borderId="1" xfId="0" applyNumberFormat="1" applyFont="1" applyBorder="1" applyAlignment="1">
      <alignment horizontal="right" vertical="center"/>
    </xf>
    <xf numFmtId="0" fontId="6" fillId="0" borderId="3" xfId="0" applyFont="1" applyBorder="1" applyAlignment="1">
      <alignment horizontal="right" vertical="center"/>
    </xf>
    <xf numFmtId="9" fontId="3" fillId="0" borderId="0" xfId="4" applyNumberFormat="1" applyAlignment="1">
      <alignment horizontal="right" vertical="center"/>
    </xf>
    <xf numFmtId="43" fontId="3" fillId="0" borderId="3" xfId="1" applyFont="1" applyFill="1" applyBorder="1" applyAlignment="1">
      <alignment horizontal="right" vertical="center"/>
    </xf>
    <xf numFmtId="164" fontId="21" fillId="2" borderId="1" xfId="4" applyNumberFormat="1" applyFont="1" applyFill="1" applyBorder="1" applyAlignment="1">
      <alignment horizontal="right" vertical="center"/>
    </xf>
    <xf numFmtId="43" fontId="3" fillId="10" borderId="3" xfId="2" applyNumberFormat="1" applyFont="1" applyFill="1" applyBorder="1" applyAlignment="1">
      <alignment horizontal="right" vertical="center"/>
    </xf>
    <xf numFmtId="43" fontId="3" fillId="0" borderId="0" xfId="0" applyNumberFormat="1" applyFont="1" applyAlignment="1">
      <alignment horizontal="right" vertical="center"/>
    </xf>
    <xf numFmtId="10" fontId="10" fillId="0" borderId="1" xfId="5" applyNumberFormat="1" applyFont="1" applyBorder="1" applyAlignment="1">
      <alignment vertical="center"/>
    </xf>
    <xf numFmtId="43" fontId="3" fillId="5" borderId="2" xfId="1" applyFont="1" applyFill="1" applyBorder="1" applyAlignment="1">
      <alignment horizontal="right" vertical="center"/>
    </xf>
    <xf numFmtId="43" fontId="34" fillId="2" borderId="1" xfId="4" applyNumberFormat="1" applyFont="1" applyFill="1" applyBorder="1" applyAlignment="1">
      <alignment horizontal="right" vertical="center"/>
    </xf>
    <xf numFmtId="43" fontId="15" fillId="7" borderId="1" xfId="0" applyNumberFormat="1" applyFont="1" applyFill="1" applyBorder="1" applyAlignment="1">
      <alignment horizontal="right" vertical="center"/>
    </xf>
    <xf numFmtId="43" fontId="3" fillId="4" borderId="1" xfId="0" applyNumberFormat="1" applyFont="1" applyFill="1" applyBorder="1" applyAlignment="1">
      <alignment horizontal="left" vertical="center"/>
    </xf>
    <xf numFmtId="43" fontId="15" fillId="10" borderId="1" xfId="0" applyNumberFormat="1" applyFont="1" applyFill="1" applyBorder="1" applyAlignment="1">
      <alignment horizontal="right" vertical="center"/>
    </xf>
    <xf numFmtId="0" fontId="3" fillId="5" borderId="0" xfId="0" applyFont="1" applyFill="1"/>
    <xf numFmtId="0" fontId="3" fillId="0" borderId="3" xfId="0" applyFont="1" applyBorder="1" applyAlignment="1">
      <alignment vertical="center"/>
    </xf>
    <xf numFmtId="0" fontId="0" fillId="5" borderId="1" xfId="0" applyFill="1" applyBorder="1"/>
    <xf numFmtId="16" fontId="3" fillId="2" borderId="1" xfId="0" applyNumberFormat="1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right" vertical="center"/>
    </xf>
    <xf numFmtId="0" fontId="3" fillId="0" borderId="1" xfId="3" quotePrefix="1" applyNumberFormat="1" applyFont="1" applyFill="1" applyBorder="1" applyAlignment="1">
      <alignment horizontal="right" vertical="center"/>
    </xf>
    <xf numFmtId="164" fontId="3" fillId="3" borderId="1" xfId="1" quotePrefix="1" applyNumberFormat="1" applyFont="1" applyFill="1" applyBorder="1" applyAlignment="1">
      <alignment horizontal="right" vertical="center"/>
    </xf>
    <xf numFmtId="43" fontId="3" fillId="0" borderId="0" xfId="2" applyNumberFormat="1" applyFont="1" applyFill="1" applyBorder="1" applyAlignment="1">
      <alignment horizontal="right" vertical="center"/>
    </xf>
    <xf numFmtId="43" fontId="14" fillId="2" borderId="1" xfId="4" applyNumberFormat="1" applyFont="1" applyFill="1" applyBorder="1" applyAlignment="1">
      <alignment horizontal="right" vertical="center"/>
    </xf>
    <xf numFmtId="43" fontId="36" fillId="7" borderId="1" xfId="1" applyFont="1" applyFill="1" applyBorder="1" applyAlignment="1">
      <alignment horizontal="right" vertical="center"/>
    </xf>
    <xf numFmtId="164" fontId="3" fillId="5" borderId="0" xfId="0" applyNumberFormat="1" applyFont="1" applyFill="1" applyAlignment="1">
      <alignment horizontal="right" vertical="center"/>
    </xf>
    <xf numFmtId="167" fontId="3" fillId="0" borderId="1" xfId="3" applyNumberFormat="1" applyFont="1" applyFill="1" applyBorder="1" applyAlignment="1">
      <alignment horizontal="right" vertical="center"/>
    </xf>
    <xf numFmtId="43" fontId="23" fillId="2" borderId="1" xfId="0" applyNumberFormat="1" applyFont="1" applyFill="1" applyBorder="1" applyAlignment="1">
      <alignment horizontal="right" vertical="center"/>
    </xf>
    <xf numFmtId="43" fontId="3" fillId="8" borderId="1" xfId="4" applyNumberFormat="1" applyFill="1" applyBorder="1" applyAlignment="1">
      <alignment horizontal="right" vertical="center"/>
    </xf>
    <xf numFmtId="0" fontId="3" fillId="0" borderId="0" xfId="0" applyFont="1" applyAlignment="1">
      <alignment horizontal="left" vertical="center" wrapText="1"/>
    </xf>
    <xf numFmtId="43" fontId="14" fillId="4" borderId="1" xfId="1" applyFont="1" applyFill="1" applyBorder="1" applyAlignment="1">
      <alignment horizontal="right" vertical="center"/>
    </xf>
    <xf numFmtId="43" fontId="3" fillId="0" borderId="0" xfId="4" applyNumberFormat="1" applyAlignment="1">
      <alignment horizontal="left" vertical="center"/>
    </xf>
    <xf numFmtId="0" fontId="3" fillId="0" borderId="4" xfId="3" applyNumberFormat="1" applyFont="1" applyFill="1" applyBorder="1" applyAlignment="1">
      <alignment horizontal="right" vertical="center"/>
    </xf>
    <xf numFmtId="164" fontId="6" fillId="0" borderId="1" xfId="0" applyNumberFormat="1" applyFont="1" applyBorder="1"/>
    <xf numFmtId="0" fontId="6" fillId="0" borderId="1" xfId="0" applyFont="1" applyBorder="1"/>
    <xf numFmtId="0" fontId="0" fillId="7" borderId="0" xfId="0" applyFill="1"/>
    <xf numFmtId="0" fontId="22" fillId="0" borderId="1" xfId="5" applyFont="1" applyBorder="1" applyAlignment="1">
      <alignment horizontal="right" vertical="center"/>
    </xf>
    <xf numFmtId="0" fontId="22" fillId="3" borderId="1" xfId="5" applyFont="1" applyFill="1" applyBorder="1" applyAlignment="1">
      <alignment horizontal="right" vertical="center"/>
    </xf>
    <xf numFmtId="0" fontId="10" fillId="0" borderId="1" xfId="5" applyFont="1" applyBorder="1" applyAlignment="1">
      <alignment horizontal="right" vertical="center"/>
    </xf>
    <xf numFmtId="43" fontId="3" fillId="7" borderId="1" xfId="1" quotePrefix="1" applyFont="1" applyFill="1" applyBorder="1" applyAlignment="1">
      <alignment horizontal="right" vertical="center"/>
    </xf>
    <xf numFmtId="164" fontId="3" fillId="0" borderId="0" xfId="0" applyNumberFormat="1" applyFont="1" applyAlignment="1">
      <alignment horizontal="right" vertical="center"/>
    </xf>
    <xf numFmtId="164" fontId="0" fillId="0" borderId="2" xfId="0" applyNumberFormat="1" applyBorder="1"/>
    <xf numFmtId="43" fontId="3" fillId="5" borderId="1" xfId="0" applyNumberFormat="1" applyFont="1" applyFill="1" applyBorder="1"/>
    <xf numFmtId="0" fontId="3" fillId="8" borderId="1" xfId="0" applyFont="1" applyFill="1" applyBorder="1"/>
    <xf numFmtId="0" fontId="37" fillId="0" borderId="1" xfId="0" applyFont="1" applyBorder="1" applyAlignment="1">
      <alignment vertical="center"/>
    </xf>
    <xf numFmtId="0" fontId="0" fillId="0" borderId="3" xfId="0" applyBorder="1" applyAlignment="1">
      <alignment horizontal="left" vertical="center" wrapText="1"/>
    </xf>
    <xf numFmtId="164" fontId="0" fillId="2" borderId="1" xfId="0" applyNumberFormat="1" applyFill="1" applyBorder="1" applyAlignment="1">
      <alignment horizontal="right" vertical="center"/>
    </xf>
    <xf numFmtId="164" fontId="0" fillId="3" borderId="1" xfId="0" applyNumberForma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7" fillId="0" borderId="1" xfId="0" applyFont="1" applyBorder="1" applyAlignment="1">
      <alignment horizontal="left" vertical="top"/>
    </xf>
    <xf numFmtId="43" fontId="3" fillId="5" borderId="3" xfId="4" applyNumberFormat="1" applyFill="1" applyBorder="1" applyAlignment="1">
      <alignment horizontal="right" vertical="center"/>
    </xf>
    <xf numFmtId="43" fontId="0" fillId="7" borderId="1" xfId="0" applyNumberFormat="1" applyFill="1" applyBorder="1" applyAlignment="1">
      <alignment horizontal="right" vertical="center"/>
    </xf>
    <xf numFmtId="43" fontId="10" fillId="7" borderId="1" xfId="0" applyNumberFormat="1" applyFont="1" applyFill="1" applyBorder="1" applyAlignment="1">
      <alignment horizontal="right" vertical="center"/>
    </xf>
    <xf numFmtId="43" fontId="36" fillId="4" borderId="1" xfId="0" applyNumberFormat="1" applyFont="1" applyFill="1" applyBorder="1" applyAlignment="1">
      <alignment horizontal="right" vertical="center"/>
    </xf>
    <xf numFmtId="43" fontId="6" fillId="5" borderId="1" xfId="1" applyFont="1" applyFill="1" applyBorder="1" applyAlignment="1">
      <alignment horizontal="right" vertical="center"/>
    </xf>
    <xf numFmtId="43" fontId="6" fillId="5" borderId="1" xfId="0" applyNumberFormat="1" applyFont="1" applyFill="1" applyBorder="1" applyAlignment="1">
      <alignment horizontal="right" vertical="center"/>
    </xf>
    <xf numFmtId="9" fontId="3" fillId="0" borderId="1" xfId="2" applyNumberFormat="1" applyFont="1" applyFill="1" applyBorder="1" applyAlignment="1">
      <alignment horizontal="right" vertical="center"/>
    </xf>
    <xf numFmtId="0" fontId="11" fillId="0" borderId="3" xfId="6" applyBorder="1" applyAlignment="1">
      <alignment vertical="center"/>
    </xf>
    <xf numFmtId="164" fontId="5" fillId="2" borderId="1" xfId="4" applyNumberFormat="1" applyFont="1" applyFill="1" applyBorder="1" applyAlignment="1">
      <alignment horizontal="right" vertical="center"/>
    </xf>
    <xf numFmtId="164" fontId="14" fillId="2" borderId="2" xfId="0" applyNumberFormat="1" applyFont="1" applyFill="1" applyBorder="1" applyAlignment="1">
      <alignment horizontal="right" vertical="center"/>
    </xf>
    <xf numFmtId="164" fontId="37" fillId="0" borderId="1" xfId="0" applyNumberFormat="1" applyFont="1" applyBorder="1" applyAlignment="1">
      <alignment vertical="center"/>
    </xf>
    <xf numFmtId="164" fontId="10" fillId="2" borderId="1" xfId="0" applyNumberFormat="1" applyFont="1" applyFill="1" applyBorder="1" applyAlignment="1">
      <alignment horizontal="right" vertical="center"/>
    </xf>
    <xf numFmtId="43" fontId="3" fillId="3" borderId="1" xfId="0" applyNumberFormat="1" applyFont="1" applyFill="1" applyBorder="1" applyAlignment="1">
      <alignment horizontal="center" vertical="center"/>
    </xf>
    <xf numFmtId="164" fontId="3" fillId="0" borderId="0" xfId="1" applyNumberFormat="1" applyFont="1" applyFill="1" applyBorder="1" applyAlignment="1">
      <alignment vertical="center"/>
    </xf>
    <xf numFmtId="0" fontId="6" fillId="0" borderId="1" xfId="4" applyFont="1" applyBorder="1" applyAlignment="1">
      <alignment vertical="center"/>
    </xf>
    <xf numFmtId="43" fontId="3" fillId="5" borderId="1" xfId="1" applyFont="1" applyFill="1" applyBorder="1" applyAlignment="1">
      <alignment horizontal="center" vertical="center"/>
    </xf>
    <xf numFmtId="43" fontId="39" fillId="4" borderId="1" xfId="1" applyFont="1" applyFill="1" applyBorder="1" applyAlignment="1">
      <alignment horizontal="right" vertical="center"/>
    </xf>
    <xf numFmtId="164" fontId="20" fillId="2" borderId="1" xfId="2" applyNumberFormat="1" applyFont="1" applyFill="1" applyBorder="1" applyAlignment="1">
      <alignment horizontal="right" vertical="center" wrapText="1"/>
    </xf>
    <xf numFmtId="164" fontId="20" fillId="2" borderId="1" xfId="4" applyNumberFormat="1" applyFont="1" applyFill="1" applyBorder="1" applyAlignment="1">
      <alignment horizontal="right" vertical="center" wrapText="1"/>
    </xf>
    <xf numFmtId="43" fontId="40" fillId="2" borderId="1" xfId="4" applyNumberFormat="1" applyFont="1" applyFill="1" applyBorder="1" applyAlignment="1">
      <alignment horizontal="right" vertical="center"/>
    </xf>
    <xf numFmtId="164" fontId="3" fillId="0" borderId="2" xfId="0" applyNumberFormat="1" applyFont="1" applyBorder="1" applyAlignment="1">
      <alignment vertical="center"/>
    </xf>
    <xf numFmtId="43" fontId="6" fillId="4" borderId="0" xfId="0" applyNumberFormat="1" applyFont="1" applyFill="1" applyAlignment="1">
      <alignment horizontal="right" vertical="center"/>
    </xf>
    <xf numFmtId="0" fontId="2" fillId="5" borderId="0" xfId="0" applyFont="1" applyFill="1"/>
    <xf numFmtId="0" fontId="15" fillId="4" borderId="0" xfId="0" applyFont="1" applyFill="1"/>
    <xf numFmtId="9" fontId="3" fillId="0" borderId="1" xfId="4" applyNumberFormat="1" applyBorder="1" applyAlignment="1">
      <alignment horizontal="right" vertical="center"/>
    </xf>
    <xf numFmtId="0" fontId="3" fillId="0" borderId="0" xfId="0" applyFont="1"/>
    <xf numFmtId="43" fontId="3" fillId="8" borderId="3" xfId="4" applyNumberFormat="1" applyFill="1" applyBorder="1" applyAlignment="1">
      <alignment horizontal="right" vertical="center"/>
    </xf>
    <xf numFmtId="0" fontId="3" fillId="0" borderId="5" xfId="4" applyBorder="1" applyAlignment="1">
      <alignment horizontal="right" vertical="center"/>
    </xf>
    <xf numFmtId="43" fontId="3" fillId="2" borderId="1" xfId="4" applyNumberFormat="1" applyFill="1" applyBorder="1" applyAlignment="1">
      <alignment horizontal="left" vertical="center"/>
    </xf>
    <xf numFmtId="164" fontId="6" fillId="0" borderId="0" xfId="1" applyNumberFormat="1" applyFont="1" applyBorder="1" applyAlignment="1">
      <alignment vertical="center"/>
    </xf>
    <xf numFmtId="0" fontId="3" fillId="7" borderId="1" xfId="0" applyFont="1" applyFill="1" applyBorder="1"/>
    <xf numFmtId="43" fontId="3" fillId="10" borderId="3" xfId="0" applyNumberFormat="1" applyFont="1" applyFill="1" applyBorder="1" applyAlignment="1">
      <alignment horizontal="right" vertical="center"/>
    </xf>
    <xf numFmtId="0" fontId="10" fillId="0" borderId="1" xfId="4" applyFont="1" applyBorder="1" applyAlignment="1">
      <alignment horizontal="right" vertical="center"/>
    </xf>
    <xf numFmtId="43" fontId="10" fillId="4" borderId="1" xfId="1" applyFont="1" applyFill="1" applyBorder="1" applyAlignment="1">
      <alignment horizontal="left" vertical="center"/>
    </xf>
    <xf numFmtId="168" fontId="3" fillId="2" borderId="1" xfId="4" applyNumberFormat="1" applyFill="1" applyBorder="1" applyAlignment="1">
      <alignment horizontal="right" vertical="center"/>
    </xf>
    <xf numFmtId="43" fontId="8" fillId="5" borderId="1" xfId="0" applyNumberFormat="1" applyFont="1" applyFill="1" applyBorder="1" applyAlignment="1">
      <alignment horizontal="center" vertical="center"/>
    </xf>
    <xf numFmtId="43" fontId="43" fillId="4" borderId="1" xfId="1" applyFont="1" applyFill="1" applyBorder="1" applyAlignment="1">
      <alignment horizontal="right" vertical="center"/>
    </xf>
    <xf numFmtId="165" fontId="3" fillId="8" borderId="1" xfId="3" applyNumberFormat="1" applyFont="1" applyFill="1" applyBorder="1" applyAlignment="1">
      <alignment horizontal="right" vertical="center"/>
    </xf>
    <xf numFmtId="43" fontId="3" fillId="7" borderId="0" xfId="0" applyNumberFormat="1" applyFont="1" applyFill="1" applyAlignment="1">
      <alignment horizontal="right" vertical="center"/>
    </xf>
    <xf numFmtId="43" fontId="15" fillId="4" borderId="0" xfId="0" applyNumberFormat="1" applyFont="1" applyFill="1" applyAlignment="1">
      <alignment horizontal="right" vertical="center"/>
    </xf>
    <xf numFmtId="0" fontId="6" fillId="7" borderId="1" xfId="0" applyFont="1" applyFill="1" applyBorder="1"/>
    <xf numFmtId="0" fontId="0" fillId="7" borderId="1" xfId="0" applyFill="1" applyBorder="1"/>
    <xf numFmtId="43" fontId="3" fillId="11" borderId="1" xfId="4" applyNumberFormat="1" applyFill="1" applyBorder="1" applyAlignment="1">
      <alignment horizontal="right" vertical="center"/>
    </xf>
    <xf numFmtId="43" fontId="0" fillId="5" borderId="1" xfId="0" applyNumberFormat="1" applyFill="1" applyBorder="1" applyAlignment="1">
      <alignment horizontal="right" vertical="center"/>
    </xf>
    <xf numFmtId="165" fontId="3" fillId="0" borderId="3" xfId="0" applyNumberFormat="1" applyFont="1" applyBorder="1" applyAlignment="1">
      <alignment horizontal="right" vertical="center"/>
    </xf>
    <xf numFmtId="165" fontId="3" fillId="0" borderId="1" xfId="0" applyNumberFormat="1" applyFont="1" applyBorder="1" applyAlignment="1">
      <alignment horizontal="right"/>
    </xf>
    <xf numFmtId="165" fontId="0" fillId="0" borderId="1" xfId="0" applyNumberFormat="1" applyBorder="1"/>
    <xf numFmtId="43" fontId="8" fillId="2" borderId="1" xfId="5" applyNumberFormat="1" applyFont="1" applyFill="1" applyBorder="1" applyAlignment="1">
      <alignment horizontal="right" vertical="center"/>
    </xf>
    <xf numFmtId="166" fontId="3" fillId="3" borderId="1" xfId="1" quotePrefix="1" applyNumberFormat="1" applyFont="1" applyFill="1" applyBorder="1" applyAlignment="1">
      <alignment horizontal="center" vertical="center"/>
    </xf>
    <xf numFmtId="164" fontId="3" fillId="0" borderId="0" xfId="1" applyNumberFormat="1" applyFont="1" applyFill="1" applyBorder="1" applyAlignment="1">
      <alignment horizontal="right" vertical="center"/>
    </xf>
    <xf numFmtId="0" fontId="3" fillId="0" borderId="1" xfId="0" applyFont="1" applyBorder="1" applyAlignment="1">
      <alignment vertical="top"/>
    </xf>
    <xf numFmtId="43" fontId="3" fillId="0" borderId="3" xfId="0" applyNumberFormat="1" applyFont="1" applyBorder="1" applyAlignment="1">
      <alignment vertical="top"/>
    </xf>
    <xf numFmtId="43" fontId="41" fillId="2" borderId="1" xfId="4" applyNumberFormat="1" applyFont="1" applyFill="1" applyBorder="1" applyAlignment="1">
      <alignment horizontal="right" vertical="center"/>
    </xf>
    <xf numFmtId="43" fontId="0" fillId="0" borderId="0" xfId="0" applyNumberFormat="1"/>
    <xf numFmtId="43" fontId="10" fillId="4" borderId="2" xfId="0" applyNumberFormat="1" applyFont="1" applyFill="1" applyBorder="1" applyAlignment="1">
      <alignment horizontal="right" vertical="center"/>
    </xf>
    <xf numFmtId="164" fontId="3" fillId="2" borderId="1" xfId="4" applyNumberFormat="1" applyFill="1" applyBorder="1" applyAlignment="1">
      <alignment vertical="center"/>
    </xf>
    <xf numFmtId="166" fontId="7" fillId="3" borderId="1" xfId="0" applyNumberFormat="1" applyFont="1" applyFill="1" applyBorder="1" applyAlignment="1">
      <alignment horizontal="center"/>
    </xf>
    <xf numFmtId="2" fontId="3" fillId="2" borderId="1" xfId="4" quotePrefix="1" applyNumberFormat="1" applyFill="1" applyBorder="1" applyAlignment="1">
      <alignment horizontal="right" vertical="center"/>
    </xf>
    <xf numFmtId="0" fontId="14" fillId="0" borderId="3" xfId="5" applyFont="1" applyBorder="1" applyAlignment="1">
      <alignment horizontal="left" vertical="center" wrapText="1"/>
    </xf>
    <xf numFmtId="43" fontId="14" fillId="5" borderId="1" xfId="0" applyNumberFormat="1" applyFont="1" applyFill="1" applyBorder="1" applyAlignment="1">
      <alignment horizontal="right" vertical="center"/>
    </xf>
    <xf numFmtId="43" fontId="8" fillId="5" borderId="1" xfId="0" applyNumberFormat="1" applyFont="1" applyFill="1" applyBorder="1" applyAlignment="1">
      <alignment horizontal="right" vertical="center"/>
    </xf>
    <xf numFmtId="169" fontId="3" fillId="0" borderId="1" xfId="5" applyNumberFormat="1" applyFont="1" applyBorder="1" applyAlignment="1">
      <alignment horizontal="right" vertical="center"/>
    </xf>
    <xf numFmtId="13" fontId="3" fillId="2" borderId="1" xfId="4" applyNumberFormat="1" applyFill="1" applyBorder="1" applyAlignment="1">
      <alignment horizontal="right" vertical="center"/>
    </xf>
    <xf numFmtId="16" fontId="3" fillId="2" borderId="1" xfId="4" quotePrefix="1" applyNumberFormat="1" applyFill="1" applyBorder="1" applyAlignment="1">
      <alignment horizontal="right" vertical="center"/>
    </xf>
    <xf numFmtId="164" fontId="14" fillId="2" borderId="1" xfId="4" applyNumberFormat="1" applyFont="1" applyFill="1" applyBorder="1" applyAlignment="1">
      <alignment horizontal="right" vertical="center"/>
    </xf>
    <xf numFmtId="0" fontId="6" fillId="0" borderId="1" xfId="0" applyFont="1" applyBorder="1" applyAlignment="1">
      <alignment horizontal="right"/>
    </xf>
    <xf numFmtId="0" fontId="14" fillId="0" borderId="3" xfId="7" applyFont="1" applyBorder="1" applyAlignment="1">
      <alignment vertical="center"/>
    </xf>
    <xf numFmtId="0" fontId="3" fillId="0" borderId="1" xfId="4" quotePrefix="1" applyBorder="1" applyAlignment="1">
      <alignment horizontal="right" vertical="center"/>
    </xf>
    <xf numFmtId="43" fontId="3" fillId="7" borderId="1" xfId="5" applyNumberFormat="1" applyFont="1" applyFill="1" applyBorder="1" applyAlignment="1">
      <alignment horizontal="right" vertical="center"/>
    </xf>
    <xf numFmtId="16" fontId="3" fillId="2" borderId="1" xfId="4" applyNumberFormat="1" applyFill="1" applyBorder="1" applyAlignment="1">
      <alignment horizontal="right" vertical="center"/>
    </xf>
    <xf numFmtId="0" fontId="3" fillId="2" borderId="1" xfId="0" applyFont="1" applyFill="1" applyBorder="1"/>
    <xf numFmtId="164" fontId="3" fillId="5" borderId="1" xfId="0" applyNumberFormat="1" applyFont="1" applyFill="1" applyBorder="1" applyAlignment="1">
      <alignment horizontal="left" vertical="center"/>
    </xf>
    <xf numFmtId="0" fontId="45" fillId="0" borderId="1" xfId="0" applyFont="1" applyBorder="1" applyAlignment="1">
      <alignment horizontal="right"/>
    </xf>
    <xf numFmtId="164" fontId="14" fillId="3" borderId="1" xfId="1" applyNumberFormat="1" applyFont="1" applyFill="1" applyBorder="1" applyAlignment="1">
      <alignment horizontal="center" vertical="center"/>
    </xf>
    <xf numFmtId="0" fontId="3" fillId="11" borderId="1" xfId="5" applyFont="1" applyFill="1" applyBorder="1" applyAlignment="1">
      <alignment horizontal="right" vertical="center"/>
    </xf>
    <xf numFmtId="43" fontId="3" fillId="2" borderId="1" xfId="2" applyNumberFormat="1" applyFont="1" applyFill="1" applyBorder="1" applyAlignment="1">
      <alignment horizontal="right"/>
    </xf>
    <xf numFmtId="43" fontId="8" fillId="3" borderId="1" xfId="1" applyFont="1" applyFill="1" applyBorder="1" applyAlignment="1">
      <alignment horizontal="center" vertical="center"/>
    </xf>
    <xf numFmtId="0" fontId="0" fillId="0" borderId="3" xfId="0" applyBorder="1" applyAlignment="1">
      <alignment vertical="center"/>
    </xf>
    <xf numFmtId="170" fontId="3" fillId="2" borderId="2" xfId="4" applyNumberFormat="1" applyFill="1" applyBorder="1" applyAlignment="1">
      <alignment horizontal="right" vertical="center"/>
    </xf>
    <xf numFmtId="171" fontId="3" fillId="2" borderId="1" xfId="4" applyNumberFormat="1" applyFill="1" applyBorder="1" applyAlignment="1">
      <alignment horizontal="right" vertical="center"/>
    </xf>
    <xf numFmtId="0" fontId="3" fillId="0" borderId="6" xfId="0" applyFont="1" applyBorder="1" applyAlignment="1">
      <alignment horizontal="left" vertical="center" wrapText="1"/>
    </xf>
    <xf numFmtId="0" fontId="3" fillId="0" borderId="6" xfId="6" applyFont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43" fontId="3" fillId="0" borderId="0" xfId="0" applyNumberFormat="1" applyFont="1" applyAlignment="1">
      <alignment horizontal="left" vertical="center"/>
    </xf>
    <xf numFmtId="164" fontId="3" fillId="3" borderId="1" xfId="4" applyNumberFormat="1" applyFill="1" applyBorder="1" applyAlignment="1">
      <alignment horizontal="center" vertical="center"/>
    </xf>
    <xf numFmtId="0" fontId="0" fillId="0" borderId="1" xfId="0" applyBorder="1" applyAlignment="1">
      <alignment vertical="top"/>
    </xf>
    <xf numFmtId="43" fontId="8" fillId="4" borderId="1" xfId="1" applyFont="1" applyFill="1" applyBorder="1" applyAlignment="1">
      <alignment horizontal="right" vertical="center"/>
    </xf>
    <xf numFmtId="0" fontId="15" fillId="0" borderId="0" xfId="0" applyFont="1"/>
    <xf numFmtId="43" fontId="3" fillId="0" borderId="0" xfId="0" applyNumberFormat="1" applyFont="1" applyAlignment="1">
      <alignment vertical="center"/>
    </xf>
    <xf numFmtId="43" fontId="3" fillId="0" borderId="1" xfId="4" applyNumberFormat="1" applyBorder="1" applyAlignment="1">
      <alignment horizontal="right" vertical="top"/>
    </xf>
    <xf numFmtId="0" fontId="7" fillId="0" borderId="0" xfId="0" applyFont="1" applyAlignment="1">
      <alignment horizontal="left"/>
    </xf>
    <xf numFmtId="168" fontId="3" fillId="2" borderId="1" xfId="2" applyNumberFormat="1" applyFont="1" applyFill="1" applyBorder="1" applyAlignment="1">
      <alignment horizontal="right" vertical="center"/>
    </xf>
    <xf numFmtId="0" fontId="0" fillId="3" borderId="1" xfId="0" applyFill="1" applyBorder="1" applyAlignment="1">
      <alignment horizontal="center" vertical="center"/>
    </xf>
    <xf numFmtId="43" fontId="10" fillId="2" borderId="1" xfId="5" applyNumberFormat="1" applyFont="1" applyFill="1" applyBorder="1" applyAlignment="1">
      <alignment horizontal="right" vertical="center"/>
    </xf>
    <xf numFmtId="164" fontId="7" fillId="0" borderId="0" xfId="0" applyNumberFormat="1" applyFont="1"/>
    <xf numFmtId="0" fontId="7" fillId="0" borderId="0" xfId="0" applyFont="1" applyAlignment="1">
      <alignment horizontal="right"/>
    </xf>
    <xf numFmtId="43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43" fontId="6" fillId="0" borderId="0" xfId="0" applyNumberFormat="1" applyFont="1" applyAlignment="1">
      <alignment vertical="center"/>
    </xf>
    <xf numFmtId="0" fontId="0" fillId="9" borderId="0" xfId="0" applyFill="true"/>
  </cellXfs>
  <cellStyles count="8">
    <cellStyle name="Comma" xfId="1" builtinId="3"/>
    <cellStyle name="Currency" xfId="2" builtinId="4"/>
    <cellStyle name="Normal" xfId="0" builtinId="0"/>
    <cellStyle name="Normal 2 2" xfId="4" xr:uid="{DC1D7CCF-0DC8-4C48-A812-3EF2CB87857F}"/>
    <cellStyle name="Normal 49" xfId="7" xr:uid="{877E7616-C714-49B4-BA77-12B05F5AEDFA}"/>
    <cellStyle name="Normal_NEW GENERIC SPREADSHEET" xfId="6" xr:uid="{389291CD-9C0F-4690-AB9C-55E0EC170217}"/>
    <cellStyle name="Normal_Sheet1 2" xfId="5" xr:uid="{233F0D5F-8D81-46E1-92A4-00562B7BA94B}"/>
    <cellStyle name="Percent" xfId="3" builtinId="5"/>
  </cellStyles>
  <dxfs count="36"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Relationship Id="rId4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15589-7FB1-403B-9F35-D7A4D170B5B7}">
  <sheetPr>
    <pageSetUpPr autoPageBreaks="0"/>
  </sheetPr>
  <dimension ref="A1:AL1693"/>
  <sheetViews>
    <sheetView tabSelected="1" zoomScaleNormal="110" workbookViewId="0">
      <pane xSplit="3" ySplit="1" topLeftCell="D19" activePane="bottomRight" state="frozen"/>
      <selection pane="topRight" activeCell="D1" sqref="D1"/>
      <selection pane="bottomLeft" activeCell="A2" sqref="A2"/>
      <selection pane="bottomRight" activeCell="L25" sqref="L25"/>
    </sheetView>
  </sheetViews>
  <sheetFormatPr defaultColWidth="9.140625" defaultRowHeight="15" x14ac:dyDescent="0.25"/>
  <cols>
    <col min="1" max="1" customWidth="true" width="32.7109375" collapsed="false"/>
    <col min="2" max="2" bestFit="true" customWidth="true" style="21" width="9.28515625" collapsed="true"/>
    <col min="3" max="3" customWidth="true" style="399" width="7.85546875" collapsed="false"/>
    <col min="4" max="4" customWidth="true" style="400" width="5.7109375" collapsed="false"/>
    <col min="5" max="5" customWidth="true" style="21" width="6.7109375" collapsed="false"/>
    <col min="6" max="6" customWidth="true" style="21" width="10.42578125" collapsed="false"/>
    <col min="7" max="7" customWidth="true" style="21" width="5.85546875" collapsed="false"/>
    <col min="8" max="9" customWidth="true" style="401" width="9.28515625" collapsed="false"/>
    <col min="10" max="10" customWidth="true" style="401" width="9.85546875" collapsed="false"/>
    <col min="11" max="14" customWidth="true" style="401" width="9.28515625" collapsed="false"/>
    <col min="15" max="15" customWidth="true" style="402" width="9.28515625" collapsed="false"/>
    <col min="16" max="16" customWidth="true" style="403" width="9.28515625" collapsed="false"/>
    <col min="17" max="17" customWidth="true" style="404" width="9.28515625" collapsed="false"/>
    <col min="18" max="18" customWidth="true" style="132" width="2.85546875" collapsed="false"/>
    <col min="19" max="19" customWidth="true" style="405" width="7.42578125" collapsed="false"/>
    <col min="20" max="20" customWidth="true" style="116" width="4.42578125" collapsed="false"/>
    <col min="21" max="21" customWidth="true" style="405" width="9.7109375" collapsed="false"/>
    <col min="22" max="22" customWidth="true" style="145" width="7.42578125" collapsed="false"/>
    <col min="23" max="23" customWidth="true" style="395" width="9.140625" collapsed="false"/>
    <col min="24" max="26" customWidth="true" style="21" width="9.140625" collapsed="false"/>
    <col min="27" max="27" bestFit="true" customWidth="true" style="21" width="10.5703125" collapsed="false"/>
    <col min="28" max="29" style="21" width="9.140625" collapsed="false"/>
    <col min="30" max="30" bestFit="true" customWidth="true" style="21" width="13.0" collapsed="true"/>
    <col min="31" max="31" bestFit="true" customWidth="true" style="21" width="45.140625" collapsed="true"/>
    <col min="32" max="32" customWidth="true" style="21" width="19.85546875" collapsed="true"/>
    <col min="33" max="33" bestFit="true" customWidth="true" style="21" width="16.5703125" collapsed="true"/>
    <col min="34" max="34" bestFit="true" customWidth="true" style="21" width="64.5703125" collapsed="true"/>
    <col min="35" max="35" customWidth="true" style="21" width="12.0" collapsed="true"/>
    <col min="36" max="16384" style="21" width="9.140625" collapsed="false"/>
  </cols>
  <sheetData>
    <row r="1" spans="1:38" ht="50.1" customHeight="1" x14ac:dyDescent="0.2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6" t="s">
        <v>6</v>
      </c>
      <c r="H1" s="7" t="s">
        <v>7</v>
      </c>
      <c r="I1" s="7" t="s">
        <v>8</v>
      </c>
      <c r="J1" s="8" t="s">
        <v>9</v>
      </c>
      <c r="K1" s="9" t="s">
        <v>10</v>
      </c>
      <c r="L1" s="10" t="s">
        <v>11</v>
      </c>
      <c r="M1" s="8" t="s">
        <v>12</v>
      </c>
      <c r="N1" s="10" t="s">
        <v>13</v>
      </c>
      <c r="O1" s="11" t="s">
        <v>14</v>
      </c>
      <c r="P1" s="12" t="s">
        <v>15</v>
      </c>
      <c r="Q1" s="13" t="s">
        <v>16</v>
      </c>
      <c r="R1" s="14" t="s">
        <v>17</v>
      </c>
      <c r="S1" s="15" t="s">
        <v>18</v>
      </c>
      <c r="T1" s="16" t="s">
        <v>3</v>
      </c>
      <c r="U1" s="17" t="s">
        <v>19</v>
      </c>
      <c r="V1" s="18" t="s">
        <v>20</v>
      </c>
      <c r="W1" s="19" t="s">
        <v>21</v>
      </c>
      <c r="X1" s="20"/>
      <c r="AA1" s="21" t="s">
        <v>22</v>
      </c>
      <c r="AB1" s="21" t="s">
        <v>23</v>
      </c>
      <c r="AC1" s="21" t="s">
        <v>24</v>
      </c>
      <c r="AD1" s="21" t="s">
        <v>25</v>
      </c>
      <c r="AE1" s="21" t="s">
        <v>26</v>
      </c>
      <c r="AF1" s="21" t="s">
        <v>27</v>
      </c>
      <c r="AG1" s="21" t="s">
        <v>28</v>
      </c>
      <c r="AH1" s="21" t="s">
        <v>29</v>
      </c>
      <c r="AI1" s="21" t="s">
        <v>30</v>
      </c>
      <c r="AJ1" s="21" t="s">
        <v>31</v>
      </c>
      <c r="AK1" s="21" t="s">
        <v>32</v>
      </c>
      <c r="AL1" s="21" t="s">
        <v>33</v>
      </c>
    </row>
    <row r="2" spans="1:38" ht="18" customHeight="1" x14ac:dyDescent="0.2">
      <c r="A2" s="22" t="s">
        <v>34</v>
      </c>
      <c r="B2" s="23"/>
      <c r="C2" s="24">
        <v>50</v>
      </c>
      <c r="D2" s="25"/>
      <c r="E2" s="26"/>
      <c r="F2" s="27"/>
      <c r="G2" s="28">
        <v>4</v>
      </c>
      <c r="H2" s="29"/>
      <c r="I2" s="30">
        <v>14.55</v>
      </c>
      <c r="J2" s="30" t="s">
        <v>35</v>
      </c>
      <c r="K2" s="30">
        <v>14.12</v>
      </c>
      <c r="L2" s="26">
        <v>12.8</v>
      </c>
      <c r="M2" s="30">
        <v>12.87</v>
      </c>
      <c r="N2" s="29">
        <v>14.8</v>
      </c>
      <c r="O2" s="31">
        <v>16.559999999999999</v>
      </c>
      <c r="P2" s="32">
        <v>7.0000000000000007E-2</v>
      </c>
      <c r="Q2" s="33">
        <f>O2*(1-P2)</f>
        <v>15.400799999999998</v>
      </c>
      <c r="R2" s="14"/>
      <c r="S2" s="14"/>
      <c r="T2" s="34"/>
      <c r="U2" s="14"/>
      <c r="V2" s="31"/>
      <c r="W2" s="19"/>
    </row>
    <row r="3" spans="1:38" ht="18" customHeight="1" x14ac:dyDescent="0.2">
      <c r="A3" s="22" t="s">
        <v>36</v>
      </c>
      <c r="B3" s="35" t="s">
        <v>37</v>
      </c>
      <c r="C3" s="24">
        <v>60</v>
      </c>
      <c r="D3" s="25"/>
      <c r="E3" s="36"/>
      <c r="F3" s="37"/>
      <c r="G3" s="28"/>
      <c r="H3" s="29">
        <v>7.7</v>
      </c>
      <c r="I3" s="30">
        <v>7.43</v>
      </c>
      <c r="J3" s="30" t="s">
        <v>38</v>
      </c>
      <c r="K3" s="26">
        <v>4.88</v>
      </c>
      <c r="L3" s="29">
        <v>7.64</v>
      </c>
      <c r="M3" s="29" t="s">
        <v>38</v>
      </c>
      <c r="N3" s="29" t="s">
        <v>35</v>
      </c>
      <c r="O3" s="31"/>
      <c r="P3" s="32"/>
      <c r="Q3" s="33"/>
      <c r="R3" s="14"/>
      <c r="S3" s="14"/>
      <c r="T3" s="34"/>
      <c r="U3" s="14"/>
      <c r="V3" s="31"/>
      <c r="W3" s="19"/>
    </row>
    <row r="4" spans="1:38" ht="18" customHeight="1" x14ac:dyDescent="0.2">
      <c r="A4" s="38" t="s">
        <v>39</v>
      </c>
      <c r="B4" s="39" t="s">
        <v>40</v>
      </c>
      <c r="C4" s="24">
        <v>112</v>
      </c>
      <c r="D4" s="25"/>
      <c r="E4" s="40"/>
      <c r="F4" s="41"/>
      <c r="G4" s="42">
        <v>2.5</v>
      </c>
      <c r="H4" s="29">
        <v>3.31</v>
      </c>
      <c r="I4" s="30" t="s">
        <v>38</v>
      </c>
      <c r="J4" s="43">
        <v>2.91</v>
      </c>
      <c r="K4" s="29">
        <v>3.85</v>
      </c>
      <c r="L4" s="44" t="s">
        <v>38</v>
      </c>
      <c r="M4" s="30">
        <v>3.06</v>
      </c>
      <c r="N4" s="30">
        <v>3.5</v>
      </c>
      <c r="O4" s="31"/>
      <c r="P4" s="45"/>
      <c r="Q4" s="46" t="s">
        <v>41</v>
      </c>
      <c r="R4" s="14"/>
      <c r="S4" s="14"/>
      <c r="T4" s="34"/>
      <c r="U4" s="14"/>
      <c r="V4" s="31"/>
      <c r="W4" s="19"/>
    </row>
    <row r="5" spans="1:38" ht="18" customHeight="1" x14ac:dyDescent="0.2">
      <c r="A5" s="47" t="s">
        <v>42</v>
      </c>
      <c r="B5" s="35">
        <v>0.05</v>
      </c>
      <c r="C5" s="24" t="s">
        <v>43</v>
      </c>
      <c r="D5" s="25"/>
      <c r="E5" s="36"/>
      <c r="F5" s="48"/>
      <c r="G5" s="28"/>
      <c r="H5" s="29" t="s">
        <v>44</v>
      </c>
      <c r="I5" s="30">
        <v>1.4</v>
      </c>
      <c r="J5" s="30">
        <v>0.87</v>
      </c>
      <c r="K5" s="29">
        <v>1.1499999999999999</v>
      </c>
      <c r="L5" s="29">
        <v>1.32</v>
      </c>
      <c r="M5" s="44">
        <v>0.85</v>
      </c>
      <c r="N5" s="49">
        <v>0.8</v>
      </c>
      <c r="O5" s="31"/>
      <c r="P5" s="35"/>
      <c r="Q5" s="50"/>
      <c r="R5" s="14"/>
      <c r="S5" s="14"/>
      <c r="T5" s="34"/>
      <c r="U5" s="14"/>
      <c r="V5" s="31"/>
      <c r="W5" s="19"/>
    </row>
    <row r="6" spans="1:38" ht="18" customHeight="1" x14ac:dyDescent="0.2">
      <c r="A6" s="47" t="s">
        <v>45</v>
      </c>
      <c r="B6" s="35">
        <v>0.05</v>
      </c>
      <c r="C6" s="24" t="s">
        <v>46</v>
      </c>
      <c r="D6" s="25" t="s">
        <v>47</v>
      </c>
      <c r="E6" s="36"/>
      <c r="F6" s="48"/>
      <c r="G6" s="28"/>
      <c r="H6" s="29">
        <v>3.9</v>
      </c>
      <c r="I6" s="30">
        <v>3.4</v>
      </c>
      <c r="J6" s="30" t="s">
        <v>38</v>
      </c>
      <c r="K6" s="29">
        <v>0.46</v>
      </c>
      <c r="L6" s="29">
        <v>0.42</v>
      </c>
      <c r="M6" s="29">
        <v>3.85</v>
      </c>
      <c r="N6" s="29">
        <v>3.7</v>
      </c>
      <c r="O6" s="31"/>
      <c r="P6" s="35"/>
      <c r="Q6" s="50"/>
      <c r="R6" s="14"/>
      <c r="S6" s="14"/>
      <c r="T6" s="34"/>
      <c r="U6" s="14"/>
      <c r="V6" s="31"/>
      <c r="W6" s="19"/>
      <c r="AD6" t="s">
        <v>3075</v>
      </c>
      <c r="AE6"/>
      <c r="AG6" t="s">
        <v>3075</v>
      </c>
      <c r="AH6"/>
    </row>
    <row r="7" spans="1:38" ht="18" customHeight="1" x14ac:dyDescent="0.2">
      <c r="A7" s="47" t="s">
        <v>48</v>
      </c>
      <c r="B7" s="51" t="s">
        <v>49</v>
      </c>
      <c r="C7" s="24">
        <v>35</v>
      </c>
      <c r="D7" s="25"/>
      <c r="E7" s="36"/>
      <c r="F7" s="48"/>
      <c r="G7" s="28">
        <v>2</v>
      </c>
      <c r="H7" s="29">
        <v>3.36</v>
      </c>
      <c r="I7" s="30">
        <v>3.73</v>
      </c>
      <c r="J7" s="29">
        <v>3.2</v>
      </c>
      <c r="K7" s="29">
        <v>4.55</v>
      </c>
      <c r="L7" s="49">
        <v>3.25</v>
      </c>
      <c r="M7" s="29" t="s">
        <v>38</v>
      </c>
      <c r="N7" s="29" t="s">
        <v>38</v>
      </c>
      <c r="O7" s="31"/>
      <c r="P7" s="35"/>
      <c r="Q7" s="50"/>
      <c r="R7" s="14"/>
      <c r="S7" s="14"/>
      <c r="T7" s="34"/>
      <c r="U7" s="14"/>
      <c r="V7" s="31"/>
      <c r="W7" s="19"/>
    </row>
    <row r="8" spans="1:38" ht="18" customHeight="1" x14ac:dyDescent="0.2">
      <c r="A8" s="47" t="s">
        <v>50</v>
      </c>
      <c r="B8" s="51" t="s">
        <v>51</v>
      </c>
      <c r="C8" s="24">
        <v>25</v>
      </c>
      <c r="D8" s="25"/>
      <c r="E8" s="36"/>
      <c r="F8" s="48"/>
      <c r="G8" s="28"/>
      <c r="H8" s="29">
        <v>0.78</v>
      </c>
      <c r="I8" s="30">
        <v>0.89</v>
      </c>
      <c r="J8" s="26">
        <v>0.79</v>
      </c>
      <c r="K8" s="29">
        <v>1.05</v>
      </c>
      <c r="L8" s="29" t="s">
        <v>38</v>
      </c>
      <c r="M8" s="29">
        <v>0.84</v>
      </c>
      <c r="N8" s="29" t="s">
        <v>52</v>
      </c>
      <c r="O8" s="31"/>
      <c r="P8" s="35"/>
      <c r="Q8" s="50"/>
      <c r="R8" s="14"/>
      <c r="S8" s="14"/>
      <c r="T8" s="34"/>
      <c r="U8" s="14"/>
      <c r="V8" s="31"/>
      <c r="W8" s="19"/>
      <c r="X8" s="21">
        <v>0.19</v>
      </c>
      <c r="Y8" s="21" t="s">
        <v>53</v>
      </c>
    </row>
    <row r="9" spans="1:38" ht="18" customHeight="1" x14ac:dyDescent="0.2">
      <c r="A9" s="47" t="s">
        <v>54</v>
      </c>
      <c r="B9" s="51" t="s">
        <v>55</v>
      </c>
      <c r="C9" s="24">
        <v>56</v>
      </c>
      <c r="D9" s="25"/>
      <c r="E9" s="36"/>
      <c r="F9" s="52"/>
      <c r="G9" s="28">
        <v>6</v>
      </c>
      <c r="H9" s="29" t="s">
        <v>56</v>
      </c>
      <c r="I9" s="30">
        <v>2.31</v>
      </c>
      <c r="J9" s="26">
        <v>1.94</v>
      </c>
      <c r="K9" s="29">
        <v>2.61</v>
      </c>
      <c r="L9" s="29">
        <v>2.2000000000000002</v>
      </c>
      <c r="M9" s="30">
        <v>2.2799999999999998</v>
      </c>
      <c r="N9" s="29">
        <v>2.35</v>
      </c>
      <c r="O9" s="31">
        <v>3.4</v>
      </c>
      <c r="P9" s="35"/>
      <c r="Q9" s="50"/>
      <c r="R9" s="14"/>
      <c r="S9" s="14"/>
      <c r="T9" s="34"/>
      <c r="U9" s="14"/>
      <c r="V9" s="31"/>
      <c r="W9" s="19"/>
      <c r="X9" s="21">
        <v>0.19</v>
      </c>
      <c r="Y9" s="21" t="s">
        <v>57</v>
      </c>
    </row>
    <row r="10" spans="1:38" ht="18" customHeight="1" x14ac:dyDescent="0.2">
      <c r="A10" s="53" t="s">
        <v>58</v>
      </c>
      <c r="B10" s="54"/>
      <c r="C10" s="24" t="s">
        <v>59</v>
      </c>
      <c r="D10" s="55"/>
      <c r="E10" s="56"/>
      <c r="F10" s="56"/>
      <c r="G10" s="57"/>
      <c r="H10" s="29" t="s">
        <v>35</v>
      </c>
      <c r="I10" s="30" t="s">
        <v>35</v>
      </c>
      <c r="J10" s="30">
        <v>3.84</v>
      </c>
      <c r="K10" s="30" t="s">
        <v>41</v>
      </c>
      <c r="L10" s="30" t="s">
        <v>35</v>
      </c>
      <c r="M10" s="30" t="s">
        <v>35</v>
      </c>
      <c r="N10" s="30" t="s">
        <v>35</v>
      </c>
      <c r="O10" s="58"/>
      <c r="P10" s="59"/>
      <c r="Q10" s="60"/>
      <c r="R10" s="14"/>
      <c r="S10" s="14"/>
      <c r="T10" s="34"/>
      <c r="U10" s="14"/>
      <c r="V10" s="31"/>
      <c r="W10" s="19"/>
    </row>
    <row r="11" spans="1:38" ht="18" customHeight="1" x14ac:dyDescent="0.2">
      <c r="A11" s="53" t="s">
        <v>60</v>
      </c>
      <c r="B11" s="54"/>
      <c r="C11" s="24" t="s">
        <v>59</v>
      </c>
      <c r="D11" s="55"/>
      <c r="E11" s="56"/>
      <c r="F11" s="56"/>
      <c r="G11" s="57"/>
      <c r="H11" s="29" t="s">
        <v>35</v>
      </c>
      <c r="I11" s="30" t="s">
        <v>35</v>
      </c>
      <c r="J11" s="30">
        <v>3.84</v>
      </c>
      <c r="K11" s="30" t="s">
        <v>61</v>
      </c>
      <c r="L11" s="30" t="s">
        <v>35</v>
      </c>
      <c r="M11" s="30" t="s">
        <v>35</v>
      </c>
      <c r="N11" s="30" t="s">
        <v>35</v>
      </c>
      <c r="O11" s="58"/>
      <c r="P11" s="59"/>
      <c r="Q11" s="60"/>
      <c r="R11" s="14"/>
      <c r="S11" s="14"/>
      <c r="T11" s="34"/>
      <c r="U11" s="14"/>
      <c r="V11" s="31"/>
      <c r="W11" s="19"/>
    </row>
    <row r="12" spans="1:38" ht="18" customHeight="1" x14ac:dyDescent="0.2">
      <c r="A12" s="53" t="s">
        <v>62</v>
      </c>
      <c r="B12" s="54"/>
      <c r="C12" s="24" t="s">
        <v>59</v>
      </c>
      <c r="D12" s="55"/>
      <c r="E12" s="56"/>
      <c r="F12" s="56"/>
      <c r="G12" s="57"/>
      <c r="H12" s="29" t="s">
        <v>63</v>
      </c>
      <c r="I12" s="30" t="s">
        <v>35</v>
      </c>
      <c r="J12" s="30" t="s">
        <v>35</v>
      </c>
      <c r="K12" s="30" t="s">
        <v>64</v>
      </c>
      <c r="L12" s="30" t="s">
        <v>35</v>
      </c>
      <c r="M12" s="26">
        <v>3.8</v>
      </c>
      <c r="N12" s="30" t="s">
        <v>35</v>
      </c>
      <c r="O12" s="61"/>
      <c r="P12" s="62"/>
      <c r="Q12" s="60"/>
      <c r="R12" s="14"/>
      <c r="S12" s="14"/>
      <c r="T12" s="34"/>
      <c r="U12" s="14"/>
      <c r="V12" s="31"/>
      <c r="W12" s="19"/>
    </row>
    <row r="13" spans="1:38" ht="18" customHeight="1" x14ac:dyDescent="0.2">
      <c r="A13" s="53" t="s">
        <v>65</v>
      </c>
      <c r="B13" s="54"/>
      <c r="C13" s="24" t="s">
        <v>59</v>
      </c>
      <c r="D13" s="55"/>
      <c r="E13" s="56"/>
      <c r="F13" s="63"/>
      <c r="G13" s="57"/>
      <c r="H13" s="29"/>
      <c r="I13" s="30"/>
      <c r="J13" s="30" t="s">
        <v>66</v>
      </c>
      <c r="K13" s="30" t="s">
        <v>64</v>
      </c>
      <c r="L13" s="30" t="s">
        <v>35</v>
      </c>
      <c r="M13" s="26" t="s">
        <v>66</v>
      </c>
      <c r="N13" s="26">
        <v>0.24</v>
      </c>
      <c r="O13" s="61"/>
      <c r="P13" s="62"/>
      <c r="Q13" s="60"/>
      <c r="R13" s="14"/>
      <c r="S13" s="14"/>
      <c r="T13" s="34"/>
      <c r="U13" s="14"/>
      <c r="V13" s="31"/>
      <c r="W13" s="19"/>
      <c r="X13" s="21">
        <v>0.19</v>
      </c>
      <c r="Y13" s="21" t="s">
        <v>57</v>
      </c>
    </row>
    <row r="14" spans="1:38" ht="18" customHeight="1" x14ac:dyDescent="0.2">
      <c r="A14" s="53" t="s">
        <v>67</v>
      </c>
      <c r="B14" s="54" t="s">
        <v>68</v>
      </c>
      <c r="C14" s="24">
        <v>60</v>
      </c>
      <c r="D14" s="55"/>
      <c r="E14" s="56"/>
      <c r="F14" s="63"/>
      <c r="G14" s="57"/>
      <c r="H14" s="29">
        <v>11.49</v>
      </c>
      <c r="I14" s="30">
        <v>10.11</v>
      </c>
      <c r="J14" s="30" t="s">
        <v>69</v>
      </c>
      <c r="K14" s="30">
        <v>0.69</v>
      </c>
      <c r="L14" s="30" t="s">
        <v>35</v>
      </c>
      <c r="M14" s="26">
        <v>9.6300000000000008</v>
      </c>
      <c r="N14" s="30" t="s">
        <v>70</v>
      </c>
      <c r="O14" s="61"/>
      <c r="P14" s="62"/>
      <c r="Q14" s="60"/>
      <c r="R14" s="14"/>
      <c r="S14" s="14"/>
      <c r="T14" s="34"/>
      <c r="U14" s="14"/>
      <c r="V14" s="31"/>
      <c r="W14" s="19"/>
    </row>
    <row r="15" spans="1:38" ht="18" customHeight="1" x14ac:dyDescent="0.2">
      <c r="A15" s="53" t="s">
        <v>67</v>
      </c>
      <c r="B15" s="54" t="s">
        <v>71</v>
      </c>
      <c r="C15" s="24">
        <v>60</v>
      </c>
      <c r="D15" s="55"/>
      <c r="E15" s="56"/>
      <c r="F15" s="56"/>
      <c r="G15" s="57"/>
      <c r="H15" s="29">
        <v>19.77</v>
      </c>
      <c r="I15" s="30">
        <v>18.28</v>
      </c>
      <c r="J15" s="30">
        <v>34.92</v>
      </c>
      <c r="K15" s="30">
        <v>19.489999999999998</v>
      </c>
      <c r="L15" s="30" t="s">
        <v>35</v>
      </c>
      <c r="M15" s="26">
        <v>19.43</v>
      </c>
      <c r="N15" s="30" t="s">
        <v>35</v>
      </c>
      <c r="O15" s="61"/>
      <c r="P15" s="62"/>
      <c r="Q15" s="60"/>
      <c r="R15" s="14"/>
      <c r="S15" s="14"/>
      <c r="T15" s="34"/>
      <c r="U15" s="14"/>
      <c r="V15" s="31"/>
      <c r="W15" s="19"/>
    </row>
    <row r="16" spans="1:38" ht="18" customHeight="1" x14ac:dyDescent="0.2">
      <c r="A16" s="47" t="s">
        <v>72</v>
      </c>
      <c r="B16" s="51" t="s">
        <v>73</v>
      </c>
      <c r="C16" s="24">
        <v>10</v>
      </c>
      <c r="D16" s="25"/>
      <c r="E16" s="36"/>
      <c r="F16" s="48"/>
      <c r="G16" s="28"/>
      <c r="H16" s="29"/>
      <c r="I16" s="26">
        <v>5.9</v>
      </c>
      <c r="J16" s="30" t="s">
        <v>35</v>
      </c>
      <c r="K16" s="29">
        <v>5.99</v>
      </c>
      <c r="L16" s="30"/>
      <c r="M16" s="30">
        <v>6.39</v>
      </c>
      <c r="N16" s="30" t="s">
        <v>38</v>
      </c>
      <c r="O16" s="31">
        <v>7.2</v>
      </c>
      <c r="P16" s="35"/>
      <c r="Q16" s="50"/>
      <c r="R16" s="14" t="s">
        <v>17</v>
      </c>
      <c r="S16" s="64">
        <f>O16*0.905</f>
        <v>6.516</v>
      </c>
      <c r="T16" s="65"/>
      <c r="U16" s="66">
        <f>(S16-H16)*T16</f>
        <v>0</v>
      </c>
      <c r="V16" s="31">
        <v>2</v>
      </c>
      <c r="W16" s="67"/>
    </row>
    <row r="17" spans="1:25" ht="18" customHeight="1" x14ac:dyDescent="0.2">
      <c r="A17" s="47" t="s">
        <v>74</v>
      </c>
      <c r="B17" s="68">
        <v>1E-3</v>
      </c>
      <c r="C17" s="24" t="s">
        <v>75</v>
      </c>
      <c r="D17" s="25"/>
      <c r="E17" s="36"/>
      <c r="F17" s="37"/>
      <c r="G17" s="28"/>
      <c r="H17" s="29" t="s">
        <v>76</v>
      </c>
      <c r="I17" s="26" t="s">
        <v>77</v>
      </c>
      <c r="J17" s="30" t="s">
        <v>38</v>
      </c>
      <c r="K17" s="26" t="s">
        <v>78</v>
      </c>
      <c r="L17" s="30" t="s">
        <v>79</v>
      </c>
      <c r="M17" s="26">
        <v>15.28</v>
      </c>
      <c r="N17" s="29" t="s">
        <v>38</v>
      </c>
      <c r="O17" s="31">
        <v>16.43</v>
      </c>
      <c r="P17" s="35"/>
      <c r="Q17" s="33"/>
      <c r="R17" s="14"/>
      <c r="S17" s="14"/>
      <c r="T17" s="69"/>
      <c r="U17" s="14"/>
      <c r="V17" s="31"/>
      <c r="W17" s="67"/>
    </row>
    <row r="18" spans="1:25" ht="18" customHeight="1" x14ac:dyDescent="0.2">
      <c r="A18" s="47" t="s">
        <v>80</v>
      </c>
      <c r="B18" s="68">
        <v>1E-3</v>
      </c>
      <c r="C18" s="24" t="s">
        <v>75</v>
      </c>
      <c r="D18" s="25"/>
      <c r="E18" s="36"/>
      <c r="F18" s="70"/>
      <c r="G18" s="28"/>
      <c r="H18" s="49" t="s">
        <v>81</v>
      </c>
      <c r="I18" s="30" t="s">
        <v>77</v>
      </c>
      <c r="J18" s="30" t="s">
        <v>82</v>
      </c>
      <c r="K18" s="71" t="s">
        <v>83</v>
      </c>
      <c r="L18" s="30"/>
      <c r="M18" s="30" t="s">
        <v>35</v>
      </c>
      <c r="N18" s="29" t="s">
        <v>84</v>
      </c>
      <c r="O18" s="31">
        <v>16.43</v>
      </c>
      <c r="P18" s="35"/>
      <c r="Q18" s="33"/>
      <c r="R18" s="14"/>
      <c r="S18" s="14"/>
      <c r="T18" s="69"/>
      <c r="U18" s="14"/>
      <c r="V18" s="31"/>
      <c r="W18" s="67"/>
    </row>
    <row r="19" spans="1:25" ht="18" customHeight="1" x14ac:dyDescent="0.2">
      <c r="A19" s="38" t="s">
        <v>85</v>
      </c>
      <c r="B19" s="54" t="s">
        <v>86</v>
      </c>
      <c r="C19" s="24">
        <v>50</v>
      </c>
      <c r="D19" s="72">
        <v>1</v>
      </c>
      <c r="E19" s="40" t="s">
        <v>87</v>
      </c>
      <c r="F19" s="56"/>
      <c r="G19" s="57"/>
      <c r="H19" s="29">
        <v>111</v>
      </c>
      <c r="I19" s="30" t="s">
        <v>38</v>
      </c>
      <c r="J19" s="73">
        <v>105</v>
      </c>
      <c r="K19" s="74" t="s">
        <v>35</v>
      </c>
      <c r="L19" s="75" t="s">
        <v>35</v>
      </c>
      <c r="M19" s="75" t="s">
        <v>38</v>
      </c>
      <c r="N19" s="29" t="s">
        <v>35</v>
      </c>
      <c r="O19" s="31"/>
      <c r="P19" s="76"/>
      <c r="Q19" s="77"/>
      <c r="R19" s="14"/>
      <c r="S19" s="14"/>
      <c r="T19" s="34"/>
      <c r="U19" s="14"/>
      <c r="V19" s="31"/>
      <c r="W19" s="19"/>
      <c r="X19" s="21">
        <v>1.78</v>
      </c>
      <c r="Y19" s="21" t="s">
        <v>53</v>
      </c>
      <c r="AD19" t="s">
        <v>3076</v>
      </c>
      <c r="AE19" t="s">
        <v>3077</v>
      </c>
      <c r="AG19" t="s" s="406">
        <v>3078</v>
      </c>
      <c r="AH19" t="s">
        <v>3079</v>
      </c>
    </row>
    <row r="20" spans="1:25" ht="17.45" customHeight="1" x14ac:dyDescent="0.25">
      <c r="A20" s="53" t="s">
        <v>88</v>
      </c>
      <c r="B20" s="78">
        <v>0.05</v>
      </c>
      <c r="C20" s="24">
        <v>12</v>
      </c>
      <c r="D20" s="55"/>
      <c r="E20" s="26"/>
      <c r="F20" s="56"/>
      <c r="G20" s="57"/>
      <c r="H20" s="30"/>
      <c r="I20" s="30"/>
      <c r="J20" s="30" t="s">
        <v>38</v>
      </c>
      <c r="K20" s="79">
        <v>36.450000000000003</v>
      </c>
      <c r="L20" s="30" t="s">
        <v>38</v>
      </c>
      <c r="M20" s="30" t="s">
        <v>38</v>
      </c>
      <c r="N20" s="30" t="s">
        <v>35</v>
      </c>
      <c r="O20" s="80"/>
      <c r="P20" s="76"/>
      <c r="Q20" s="77"/>
      <c r="R20" s="14"/>
      <c r="S20" s="14"/>
      <c r="T20" s="81"/>
      <c r="U20" s="82"/>
      <c r="V20" s="54"/>
      <c r="W20" s="83"/>
    </row>
    <row r="21" spans="1:25" ht="18" customHeight="1" x14ac:dyDescent="0.2">
      <c r="A21" s="47" t="s">
        <v>89</v>
      </c>
      <c r="B21" s="51" t="s">
        <v>90</v>
      </c>
      <c r="C21" s="24">
        <v>4</v>
      </c>
      <c r="D21" s="25"/>
      <c r="E21" s="36"/>
      <c r="F21" s="52"/>
      <c r="G21" s="28">
        <v>45</v>
      </c>
      <c r="H21" s="29">
        <v>1.95</v>
      </c>
      <c r="I21" s="30">
        <v>1.98</v>
      </c>
      <c r="J21" s="73">
        <v>0.46</v>
      </c>
      <c r="K21" s="84">
        <v>0.62</v>
      </c>
      <c r="L21" s="85">
        <v>0.55000000000000004</v>
      </c>
      <c r="M21" s="85">
        <v>0.48</v>
      </c>
      <c r="N21" s="74">
        <v>0.47</v>
      </c>
      <c r="O21" s="31">
        <v>12.83</v>
      </c>
      <c r="P21" s="35"/>
      <c r="Q21" s="50"/>
      <c r="R21" s="14"/>
      <c r="S21" s="14"/>
      <c r="T21" s="34"/>
      <c r="U21" s="14"/>
      <c r="V21" s="31"/>
      <c r="W21" s="19"/>
    </row>
    <row r="22" spans="1:25" ht="18" customHeight="1" x14ac:dyDescent="0.2">
      <c r="A22" s="47" t="s">
        <v>91</v>
      </c>
      <c r="B22" s="51" t="s">
        <v>92</v>
      </c>
      <c r="C22" s="24">
        <v>30</v>
      </c>
      <c r="D22" s="25"/>
      <c r="E22" s="36"/>
      <c r="F22" s="48"/>
      <c r="G22" s="28"/>
      <c r="H22" s="29" t="s">
        <v>93</v>
      </c>
      <c r="I22" s="30" t="s">
        <v>38</v>
      </c>
      <c r="J22" s="30">
        <v>1.18</v>
      </c>
      <c r="K22" s="30" t="s">
        <v>94</v>
      </c>
      <c r="L22" s="30">
        <v>1.19</v>
      </c>
      <c r="M22" s="26">
        <v>1.1599999999999999</v>
      </c>
      <c r="N22" s="30" t="s">
        <v>95</v>
      </c>
      <c r="O22" s="31"/>
      <c r="P22" s="35"/>
      <c r="Q22" s="50"/>
      <c r="R22" s="14"/>
      <c r="S22" s="14"/>
      <c r="T22" s="34"/>
      <c r="U22" s="14"/>
      <c r="V22" s="31"/>
      <c r="W22" s="19"/>
    </row>
    <row r="23" spans="1:25" ht="18" customHeight="1" x14ac:dyDescent="0.2">
      <c r="A23" s="47" t="s">
        <v>91</v>
      </c>
      <c r="B23" s="51" t="s">
        <v>96</v>
      </c>
      <c r="C23" s="24">
        <v>30</v>
      </c>
      <c r="D23" s="25"/>
      <c r="E23" s="36"/>
      <c r="F23" s="48"/>
      <c r="G23" s="28">
        <v>1</v>
      </c>
      <c r="H23" s="29">
        <v>2.37</v>
      </c>
      <c r="I23" s="30">
        <v>1.79</v>
      </c>
      <c r="J23" s="30">
        <v>1.83</v>
      </c>
      <c r="K23" s="43">
        <v>1.65</v>
      </c>
      <c r="L23" s="29" t="s">
        <v>38</v>
      </c>
      <c r="M23" s="26">
        <v>1.7</v>
      </c>
      <c r="N23" s="29" t="s">
        <v>38</v>
      </c>
      <c r="O23" s="31"/>
      <c r="P23" s="35"/>
      <c r="Q23" s="50"/>
      <c r="R23" s="14"/>
      <c r="S23" s="14"/>
      <c r="T23" s="34"/>
      <c r="U23" s="14"/>
      <c r="V23" s="31"/>
      <c r="W23" s="19"/>
    </row>
    <row r="24" spans="1:25" ht="18" customHeight="1" x14ac:dyDescent="0.2">
      <c r="A24" s="47" t="s">
        <v>91</v>
      </c>
      <c r="B24" s="51" t="s">
        <v>97</v>
      </c>
      <c r="C24" s="24">
        <v>30</v>
      </c>
      <c r="D24" s="25"/>
      <c r="E24" s="36"/>
      <c r="F24" s="48"/>
      <c r="G24" s="28">
        <v>2</v>
      </c>
      <c r="H24" s="29">
        <v>1.1200000000000001</v>
      </c>
      <c r="I24" s="30">
        <v>2.0499999999999998</v>
      </c>
      <c r="J24" s="30" t="s">
        <v>38</v>
      </c>
      <c r="K24" s="49">
        <v>0.99</v>
      </c>
      <c r="L24" s="29">
        <v>1.42</v>
      </c>
      <c r="M24" s="29">
        <v>2.56</v>
      </c>
      <c r="N24" s="29">
        <v>2.57</v>
      </c>
      <c r="O24" s="31"/>
      <c r="P24" s="35"/>
      <c r="Q24" s="50"/>
      <c r="R24" s="14"/>
      <c r="S24" s="66"/>
      <c r="T24" s="34"/>
      <c r="U24" s="14"/>
      <c r="V24" s="31"/>
      <c r="W24" s="19"/>
    </row>
    <row r="25" spans="1:25" ht="18" customHeight="1" x14ac:dyDescent="0.2">
      <c r="A25" s="47" t="s">
        <v>98</v>
      </c>
      <c r="B25" s="51" t="s">
        <v>99</v>
      </c>
      <c r="C25" s="24">
        <v>60</v>
      </c>
      <c r="D25" s="25">
        <v>2</v>
      </c>
      <c r="E25" s="40" t="s">
        <v>53</v>
      </c>
      <c r="F25" s="48"/>
      <c r="G25" s="28">
        <v>2</v>
      </c>
      <c r="H25" s="29">
        <v>0.83</v>
      </c>
      <c r="I25" s="30" t="s">
        <v>38</v>
      </c>
      <c r="J25" s="75">
        <v>0.82</v>
      </c>
      <c r="K25" s="75">
        <v>0.99</v>
      </c>
      <c r="L25" s="74">
        <v>0.99</v>
      </c>
      <c r="M25" s="73">
        <v>0.81</v>
      </c>
      <c r="N25" s="74">
        <v>0.85</v>
      </c>
      <c r="O25" s="31"/>
      <c r="P25" s="35"/>
      <c r="Q25" s="50"/>
      <c r="R25" s="14"/>
      <c r="S25" s="14"/>
      <c r="T25" s="34"/>
      <c r="U25" s="14"/>
      <c r="V25" s="31"/>
      <c r="W25" s="19"/>
      <c r="AD25" t="s">
        <v>3080</v>
      </c>
      <c r="AE25" t="s">
        <v>3081</v>
      </c>
      <c r="AG25" t="s" s="406">
        <v>3082</v>
      </c>
      <c r="AH25" t="s">
        <v>3083</v>
      </c>
    </row>
    <row r="26" spans="1:25" ht="18" customHeight="1" x14ac:dyDescent="0.2">
      <c r="A26" s="22" t="s">
        <v>100</v>
      </c>
      <c r="B26" s="51" t="s">
        <v>68</v>
      </c>
      <c r="C26" s="24">
        <v>30</v>
      </c>
      <c r="D26" s="25"/>
      <c r="E26" s="86"/>
      <c r="F26" s="48"/>
      <c r="G26" s="28">
        <v>4</v>
      </c>
      <c r="H26" s="29" t="s">
        <v>38</v>
      </c>
      <c r="I26" s="30" t="s">
        <v>101</v>
      </c>
      <c r="J26" s="26" t="s">
        <v>38</v>
      </c>
      <c r="K26" s="30">
        <v>9.1</v>
      </c>
      <c r="L26" s="87" t="s">
        <v>38</v>
      </c>
      <c r="M26" s="30" t="s">
        <v>102</v>
      </c>
      <c r="N26" s="30">
        <v>8.0399999999999991</v>
      </c>
      <c r="O26" s="31"/>
      <c r="P26" s="35"/>
      <c r="Q26" s="50"/>
      <c r="R26" s="14"/>
      <c r="S26" s="14"/>
      <c r="T26" s="34"/>
      <c r="U26" s="14"/>
      <c r="V26" s="31"/>
      <c r="W26" s="19"/>
      <c r="X26" s="21">
        <v>3.61</v>
      </c>
      <c r="Y26" s="21" t="s">
        <v>103</v>
      </c>
    </row>
    <row r="27" spans="1:25" ht="18" customHeight="1" x14ac:dyDescent="0.2">
      <c r="A27" s="53" t="s">
        <v>104</v>
      </c>
      <c r="B27" s="54" t="s">
        <v>105</v>
      </c>
      <c r="C27" s="24">
        <v>5</v>
      </c>
      <c r="D27" s="72"/>
      <c r="E27" s="26"/>
      <c r="F27" s="88"/>
      <c r="G27" s="57"/>
      <c r="H27" s="29">
        <v>19.11</v>
      </c>
      <c r="I27" s="30" t="s">
        <v>106</v>
      </c>
      <c r="J27" s="30">
        <v>19.12</v>
      </c>
      <c r="K27" s="26">
        <v>18.059999999999999</v>
      </c>
      <c r="L27" s="30"/>
      <c r="M27" s="30"/>
      <c r="N27" s="30"/>
      <c r="O27" s="80">
        <v>21.25</v>
      </c>
      <c r="P27" s="45"/>
      <c r="Q27" s="46"/>
      <c r="R27" s="14"/>
      <c r="S27" s="14"/>
      <c r="T27" s="34"/>
      <c r="U27" s="14"/>
      <c r="V27" s="31"/>
      <c r="W27" s="19"/>
    </row>
    <row r="28" spans="1:25" ht="18" customHeight="1" x14ac:dyDescent="0.2">
      <c r="A28" s="53" t="s">
        <v>107</v>
      </c>
      <c r="B28" s="54" t="s">
        <v>108</v>
      </c>
      <c r="C28" s="24">
        <v>5</v>
      </c>
      <c r="D28" s="72"/>
      <c r="E28" s="26"/>
      <c r="F28" s="88"/>
      <c r="G28" s="57">
        <v>4</v>
      </c>
      <c r="H28" s="29"/>
      <c r="I28" s="30"/>
      <c r="J28" s="30">
        <v>11.15</v>
      </c>
      <c r="K28" s="26">
        <v>10.54</v>
      </c>
      <c r="L28" s="30"/>
      <c r="M28" s="30"/>
      <c r="N28" s="29"/>
      <c r="O28" s="80">
        <v>12.4</v>
      </c>
      <c r="P28" s="45"/>
      <c r="Q28" s="46"/>
      <c r="R28" s="14"/>
      <c r="S28" s="14"/>
      <c r="T28" s="34"/>
      <c r="U28" s="14"/>
      <c r="V28" s="31"/>
      <c r="W28" s="19"/>
    </row>
    <row r="29" spans="1:25" ht="18" customHeight="1" x14ac:dyDescent="0.2">
      <c r="A29" s="53" t="s">
        <v>109</v>
      </c>
      <c r="B29" s="23" t="s">
        <v>110</v>
      </c>
      <c r="C29" s="24" t="s">
        <v>111</v>
      </c>
      <c r="D29" s="25"/>
      <c r="E29" s="36"/>
      <c r="F29" s="37"/>
      <c r="G29" s="28"/>
      <c r="H29" s="29" t="s">
        <v>38</v>
      </c>
      <c r="I29" s="30">
        <v>31.48</v>
      </c>
      <c r="J29" s="26">
        <v>20.6</v>
      </c>
      <c r="K29" s="30">
        <v>21.34</v>
      </c>
      <c r="L29" s="30" t="s">
        <v>38</v>
      </c>
      <c r="M29" s="30">
        <v>21.14</v>
      </c>
      <c r="N29" s="87" t="s">
        <v>35</v>
      </c>
      <c r="O29" s="80"/>
      <c r="P29" s="76"/>
      <c r="Q29" s="77"/>
      <c r="R29" s="14"/>
      <c r="S29" s="66"/>
      <c r="T29" s="34"/>
      <c r="U29" s="14"/>
      <c r="V29" s="31"/>
      <c r="W29" s="19"/>
    </row>
    <row r="30" spans="1:25" ht="18" customHeight="1" x14ac:dyDescent="0.2">
      <c r="A30" s="22" t="s">
        <v>112</v>
      </c>
      <c r="B30" s="23" t="s">
        <v>113</v>
      </c>
      <c r="C30" s="24">
        <v>10</v>
      </c>
      <c r="D30" s="25"/>
      <c r="E30" s="36"/>
      <c r="F30" s="89"/>
      <c r="G30" s="28"/>
      <c r="H30" s="29">
        <v>14.12</v>
      </c>
      <c r="I30" s="30">
        <v>15.5</v>
      </c>
      <c r="J30" s="26">
        <v>11.31</v>
      </c>
      <c r="K30" s="30">
        <v>11.61</v>
      </c>
      <c r="L30" s="30"/>
      <c r="M30" s="30">
        <v>11.44</v>
      </c>
      <c r="N30" s="49" t="s">
        <v>114</v>
      </c>
      <c r="O30" s="31">
        <v>15.7</v>
      </c>
      <c r="P30" s="90">
        <v>0.11</v>
      </c>
      <c r="Q30" s="46">
        <f>O30*(1-P30)</f>
        <v>13.972999999999999</v>
      </c>
      <c r="R30" s="14" t="s">
        <v>17</v>
      </c>
      <c r="S30" s="64">
        <f>O30*0.905</f>
        <v>14.208499999999999</v>
      </c>
      <c r="T30" s="91">
        <v>1</v>
      </c>
      <c r="U30" s="14"/>
      <c r="V30" s="31">
        <v>2</v>
      </c>
      <c r="W30" s="19"/>
    </row>
    <row r="31" spans="1:25" ht="18" customHeight="1" x14ac:dyDescent="0.2">
      <c r="A31" s="22" t="s">
        <v>112</v>
      </c>
      <c r="B31" s="23" t="s">
        <v>105</v>
      </c>
      <c r="C31" s="24">
        <v>10</v>
      </c>
      <c r="D31" s="25"/>
      <c r="E31" s="36"/>
      <c r="F31" s="37" t="s">
        <v>115</v>
      </c>
      <c r="G31" s="28"/>
      <c r="H31" s="29" t="s">
        <v>38</v>
      </c>
      <c r="I31" s="30"/>
      <c r="J31" s="26">
        <v>10.31</v>
      </c>
      <c r="K31" s="26">
        <v>10.67</v>
      </c>
      <c r="L31" s="30">
        <v>11.93</v>
      </c>
      <c r="M31" s="30">
        <v>11.14</v>
      </c>
      <c r="N31" s="29">
        <v>15.89</v>
      </c>
      <c r="O31" s="26">
        <v>23</v>
      </c>
      <c r="P31" s="90">
        <v>0.11</v>
      </c>
      <c r="Q31" s="46">
        <f>O31*(1-P31)</f>
        <v>20.47</v>
      </c>
      <c r="R31" s="14" t="s">
        <v>17</v>
      </c>
      <c r="S31" s="64">
        <f>O31*0.905</f>
        <v>20.815000000000001</v>
      </c>
      <c r="T31" s="92">
        <v>2</v>
      </c>
      <c r="U31" s="93" t="e">
        <f>(S31-H31)*T31</f>
        <v>#VALUE!</v>
      </c>
      <c r="V31" s="31">
        <v>2</v>
      </c>
      <c r="W31" s="19"/>
    </row>
    <row r="32" spans="1:25" ht="18" customHeight="1" x14ac:dyDescent="0.2">
      <c r="A32" s="94" t="s">
        <v>112</v>
      </c>
      <c r="B32" s="78" t="s">
        <v>116</v>
      </c>
      <c r="C32" s="24">
        <v>10</v>
      </c>
      <c r="D32" s="72"/>
      <c r="E32" s="26"/>
      <c r="F32" s="37" t="s">
        <v>117</v>
      </c>
      <c r="G32" s="57"/>
      <c r="H32" s="29">
        <v>27.66</v>
      </c>
      <c r="I32" s="30"/>
      <c r="J32" s="30">
        <v>19.87</v>
      </c>
      <c r="K32" s="26">
        <v>16.8</v>
      </c>
      <c r="L32" s="30">
        <v>20.48</v>
      </c>
      <c r="M32" s="30">
        <v>17.11</v>
      </c>
      <c r="N32" s="30">
        <v>21.9</v>
      </c>
      <c r="O32" s="80">
        <v>28.1</v>
      </c>
      <c r="P32" s="90">
        <v>0.11</v>
      </c>
      <c r="Q32" s="77">
        <f>O32*(1-P32)</f>
        <v>25.009</v>
      </c>
      <c r="R32" s="14" t="s">
        <v>17</v>
      </c>
      <c r="S32" s="64">
        <f>O32*0.905</f>
        <v>25.430500000000002</v>
      </c>
      <c r="T32" s="92">
        <v>1</v>
      </c>
      <c r="U32" s="95">
        <f>(S32-K32)*T32</f>
        <v>8.6305000000000014</v>
      </c>
      <c r="V32" s="31">
        <v>2</v>
      </c>
      <c r="W32" s="19"/>
    </row>
    <row r="33" spans="1:35" ht="18" customHeight="1" x14ac:dyDescent="0.2">
      <c r="A33" s="53" t="s">
        <v>118</v>
      </c>
      <c r="B33" s="54" t="s">
        <v>105</v>
      </c>
      <c r="C33" s="24">
        <v>10</v>
      </c>
      <c r="D33" s="55"/>
      <c r="E33" s="40"/>
      <c r="F33" s="96"/>
      <c r="G33" s="57"/>
      <c r="H33" s="30"/>
      <c r="I33" s="30"/>
      <c r="J33" s="30">
        <v>46.25</v>
      </c>
      <c r="K33" s="30">
        <v>45.71</v>
      </c>
      <c r="L33" s="84"/>
      <c r="M33" s="30"/>
      <c r="N33" s="30"/>
      <c r="O33" s="80"/>
      <c r="P33" s="97"/>
      <c r="Q33" s="98"/>
      <c r="R33" s="14"/>
      <c r="S33" s="14"/>
      <c r="T33" s="81"/>
      <c r="U33" s="82"/>
      <c r="V33" s="54"/>
      <c r="W33" s="64"/>
    </row>
    <row r="34" spans="1:35" ht="18" customHeight="1" x14ac:dyDescent="0.2">
      <c r="A34" s="22" t="s">
        <v>119</v>
      </c>
      <c r="B34" s="39" t="s">
        <v>113</v>
      </c>
      <c r="C34" s="24">
        <v>10</v>
      </c>
      <c r="D34" s="25"/>
      <c r="E34" s="36"/>
      <c r="F34" s="99"/>
      <c r="G34" s="28"/>
      <c r="H34" s="29">
        <v>44.48</v>
      </c>
      <c r="I34" s="30">
        <v>29.5</v>
      </c>
      <c r="J34" s="30">
        <v>31.6</v>
      </c>
      <c r="K34" s="30">
        <v>31.37</v>
      </c>
      <c r="L34" s="30" t="s">
        <v>38</v>
      </c>
      <c r="M34" s="30" t="s">
        <v>35</v>
      </c>
      <c r="N34" s="29" t="s">
        <v>38</v>
      </c>
      <c r="O34" s="31">
        <v>45.1</v>
      </c>
      <c r="P34" s="90">
        <v>0.11</v>
      </c>
      <c r="Q34" s="33">
        <f>O34*(1-P34)</f>
        <v>40.139000000000003</v>
      </c>
      <c r="R34" s="14" t="s">
        <v>17</v>
      </c>
      <c r="S34" s="64">
        <f>O34*0.905</f>
        <v>40.8155</v>
      </c>
      <c r="T34" s="92">
        <v>1</v>
      </c>
      <c r="U34" s="95">
        <f>(S34-K34)*T34</f>
        <v>9.4454999999999991</v>
      </c>
      <c r="V34" s="31">
        <v>2</v>
      </c>
      <c r="W34" s="19"/>
    </row>
    <row r="35" spans="1:35" ht="18" customHeight="1" x14ac:dyDescent="0.2">
      <c r="A35" s="22" t="s">
        <v>120</v>
      </c>
      <c r="B35" s="23" t="s">
        <v>105</v>
      </c>
      <c r="C35" s="24">
        <v>10</v>
      </c>
      <c r="D35" s="25"/>
      <c r="E35" s="36"/>
      <c r="F35" s="37"/>
      <c r="G35" s="28"/>
      <c r="H35" s="29"/>
      <c r="I35" s="30" t="s">
        <v>35</v>
      </c>
      <c r="J35" s="30">
        <v>48.46</v>
      </c>
      <c r="K35" s="30">
        <v>51.73</v>
      </c>
      <c r="L35" s="30" t="s">
        <v>35</v>
      </c>
      <c r="M35" s="30" t="s">
        <v>35</v>
      </c>
      <c r="N35" s="29" t="s">
        <v>35</v>
      </c>
      <c r="O35" s="31">
        <v>63.45</v>
      </c>
      <c r="P35" s="90">
        <v>0.11</v>
      </c>
      <c r="Q35" s="33">
        <f>O35*(1-P35)</f>
        <v>56.470500000000001</v>
      </c>
      <c r="R35" s="14" t="s">
        <v>17</v>
      </c>
      <c r="S35" s="64">
        <f>O35*0.905</f>
        <v>57.422250000000005</v>
      </c>
      <c r="T35" s="91">
        <v>1</v>
      </c>
      <c r="U35" s="14"/>
      <c r="V35" s="31">
        <v>2</v>
      </c>
      <c r="W35" s="19"/>
    </row>
    <row r="36" spans="1:35" ht="18" customHeight="1" x14ac:dyDescent="0.2">
      <c r="A36" s="53" t="s">
        <v>120</v>
      </c>
      <c r="B36" s="54" t="s">
        <v>121</v>
      </c>
      <c r="C36" s="24">
        <v>10</v>
      </c>
      <c r="D36" s="55"/>
      <c r="E36" s="40"/>
      <c r="F36" s="96"/>
      <c r="G36" s="57"/>
      <c r="H36" s="30"/>
      <c r="I36" s="30"/>
      <c r="J36" s="30">
        <v>46.41</v>
      </c>
      <c r="K36" s="30">
        <v>64.62</v>
      </c>
      <c r="L36" s="84" t="s">
        <v>35</v>
      </c>
      <c r="M36" s="30" t="s">
        <v>35</v>
      </c>
      <c r="N36" s="30"/>
      <c r="O36" s="80">
        <v>88.6</v>
      </c>
      <c r="P36" s="97">
        <v>0.11</v>
      </c>
      <c r="Q36" s="98">
        <f>O36*(1-P36)</f>
        <v>78.853999999999999</v>
      </c>
      <c r="R36" s="14" t="s">
        <v>17</v>
      </c>
      <c r="S36" s="14">
        <f>O36*0.905</f>
        <v>80.182999999999993</v>
      </c>
      <c r="T36" s="81">
        <v>1</v>
      </c>
      <c r="U36" s="82">
        <f>(S36-K36)*T36</f>
        <v>15.562999999999988</v>
      </c>
      <c r="V36" s="54">
        <v>2</v>
      </c>
      <c r="W36" s="64"/>
    </row>
    <row r="37" spans="1:35" ht="18" customHeight="1" x14ac:dyDescent="0.2">
      <c r="A37" s="47" t="s">
        <v>122</v>
      </c>
      <c r="B37" s="23" t="s">
        <v>113</v>
      </c>
      <c r="C37" s="24">
        <v>10</v>
      </c>
      <c r="D37" s="25"/>
      <c r="E37" s="36"/>
      <c r="F37" s="89"/>
      <c r="G37" s="28"/>
      <c r="H37" s="29">
        <v>9.5</v>
      </c>
      <c r="I37" s="30" t="s">
        <v>35</v>
      </c>
      <c r="J37" s="26">
        <v>8</v>
      </c>
      <c r="K37" s="30">
        <v>8.89</v>
      </c>
      <c r="L37" s="30" t="s">
        <v>123</v>
      </c>
      <c r="M37" s="30">
        <v>9.19</v>
      </c>
      <c r="N37" s="29" t="s">
        <v>35</v>
      </c>
      <c r="O37" s="31">
        <v>15.7</v>
      </c>
      <c r="P37" s="90">
        <v>0.11</v>
      </c>
      <c r="Q37" s="46">
        <f>O37*(1-P37)</f>
        <v>13.972999999999999</v>
      </c>
      <c r="R37" s="14" t="s">
        <v>17</v>
      </c>
      <c r="S37" s="64">
        <f>O37*0.905</f>
        <v>14.208499999999999</v>
      </c>
      <c r="T37" s="92">
        <v>1</v>
      </c>
      <c r="U37" s="95">
        <f>(S37-K37)*T37</f>
        <v>5.3184999999999985</v>
      </c>
      <c r="V37" s="31">
        <v>2</v>
      </c>
      <c r="W37" s="19" t="s">
        <v>124</v>
      </c>
    </row>
    <row r="38" spans="1:35" ht="18" customHeight="1" x14ac:dyDescent="0.2">
      <c r="A38" s="47" t="s">
        <v>125</v>
      </c>
      <c r="B38" s="54" t="s">
        <v>126</v>
      </c>
      <c r="C38" s="24">
        <v>10</v>
      </c>
      <c r="D38" s="25"/>
      <c r="E38" s="26"/>
      <c r="F38" s="100"/>
      <c r="G38" s="57"/>
      <c r="H38" s="29">
        <v>54.9</v>
      </c>
      <c r="I38" s="30"/>
      <c r="J38" s="26">
        <v>37.43</v>
      </c>
      <c r="K38" s="30" t="s">
        <v>127</v>
      </c>
      <c r="L38" s="84">
        <v>48.35</v>
      </c>
      <c r="M38" s="30" t="s">
        <v>35</v>
      </c>
      <c r="N38" s="30" t="s">
        <v>35</v>
      </c>
      <c r="O38" s="80"/>
      <c r="P38" s="76"/>
      <c r="Q38" s="77"/>
      <c r="R38" s="14"/>
      <c r="S38" s="14"/>
      <c r="T38" s="65"/>
      <c r="U38" s="82"/>
      <c r="V38" s="31"/>
      <c r="W38" s="67"/>
    </row>
    <row r="39" spans="1:35" ht="18" customHeight="1" x14ac:dyDescent="0.2">
      <c r="A39" s="22" t="s">
        <v>128</v>
      </c>
      <c r="B39" s="23" t="s">
        <v>116</v>
      </c>
      <c r="C39" s="24">
        <v>10</v>
      </c>
      <c r="D39" s="25"/>
      <c r="E39" s="36"/>
      <c r="F39" s="37"/>
      <c r="G39" s="28"/>
      <c r="H39" s="29"/>
      <c r="I39" s="30">
        <v>18</v>
      </c>
      <c r="J39" s="26">
        <v>16.5</v>
      </c>
      <c r="K39" s="30">
        <v>17.55</v>
      </c>
      <c r="L39" s="30" t="s">
        <v>38</v>
      </c>
      <c r="M39" s="30">
        <v>17.8</v>
      </c>
      <c r="N39" s="30" t="s">
        <v>38</v>
      </c>
      <c r="O39" s="31">
        <v>29</v>
      </c>
      <c r="P39" s="90">
        <v>0.11</v>
      </c>
      <c r="Q39" s="33">
        <f>O39*(1-P39)</f>
        <v>25.81</v>
      </c>
      <c r="R39" s="14" t="s">
        <v>17</v>
      </c>
      <c r="S39" s="64">
        <f>O39*0.905</f>
        <v>26.245000000000001</v>
      </c>
      <c r="T39" s="92">
        <v>2</v>
      </c>
      <c r="U39" s="95">
        <f>(S39-K39)*T39</f>
        <v>17.39</v>
      </c>
      <c r="V39" s="31">
        <v>2</v>
      </c>
      <c r="W39" s="19" t="s">
        <v>129</v>
      </c>
    </row>
    <row r="40" spans="1:35" ht="18" customHeight="1" x14ac:dyDescent="0.2">
      <c r="A40" s="47" t="s">
        <v>130</v>
      </c>
      <c r="B40" s="23" t="s">
        <v>131</v>
      </c>
      <c r="C40" s="24">
        <v>10</v>
      </c>
      <c r="D40" s="25"/>
      <c r="E40" s="86"/>
      <c r="F40" s="89"/>
      <c r="G40" s="28">
        <v>3</v>
      </c>
      <c r="H40" s="29">
        <v>22.7</v>
      </c>
      <c r="I40" s="30">
        <v>10.4</v>
      </c>
      <c r="J40" s="30">
        <v>10</v>
      </c>
      <c r="K40" s="26">
        <v>9.9499999999999993</v>
      </c>
      <c r="L40" s="30">
        <v>15.87</v>
      </c>
      <c r="M40" s="30">
        <v>13.27</v>
      </c>
      <c r="N40" s="29">
        <v>12.4</v>
      </c>
      <c r="O40" s="26">
        <v>23.7</v>
      </c>
      <c r="P40" s="90">
        <v>0.11</v>
      </c>
      <c r="Q40" s="101">
        <f>O40*(1-P40)</f>
        <v>21.093</v>
      </c>
      <c r="R40" s="14" t="s">
        <v>17</v>
      </c>
      <c r="S40" s="64">
        <f>O40*0.905</f>
        <v>21.448499999999999</v>
      </c>
      <c r="T40" s="92">
        <v>2</v>
      </c>
      <c r="U40" s="95">
        <f>(S40-M40)*T40</f>
        <v>16.356999999999999</v>
      </c>
      <c r="V40" s="31">
        <v>2</v>
      </c>
      <c r="W40" s="19" t="s">
        <v>132</v>
      </c>
    </row>
    <row r="41" spans="1:35" ht="18" customHeight="1" x14ac:dyDescent="0.2">
      <c r="A41" s="94" t="s">
        <v>133</v>
      </c>
      <c r="B41" s="54" t="s">
        <v>134</v>
      </c>
      <c r="C41" s="24">
        <v>10</v>
      </c>
      <c r="D41" s="72"/>
      <c r="E41" s="40"/>
      <c r="F41" s="56"/>
      <c r="G41" s="57"/>
      <c r="H41" s="29">
        <v>25.25</v>
      </c>
      <c r="I41" s="30">
        <v>0.5</v>
      </c>
      <c r="J41" s="26">
        <v>19.95</v>
      </c>
      <c r="K41" s="30">
        <v>21.02</v>
      </c>
      <c r="L41" s="30" t="s">
        <v>135</v>
      </c>
      <c r="M41" s="30" t="s">
        <v>35</v>
      </c>
      <c r="N41" s="30" t="s">
        <v>35</v>
      </c>
      <c r="O41" s="80"/>
      <c r="P41" s="90">
        <v>0.11</v>
      </c>
      <c r="Q41" s="77">
        <f>O41*(1-P41)</f>
        <v>0</v>
      </c>
      <c r="R41" s="14" t="s">
        <v>17</v>
      </c>
      <c r="S41" s="64">
        <f>O41*0.905</f>
        <v>0</v>
      </c>
      <c r="T41" s="91">
        <v>1</v>
      </c>
      <c r="U41" s="14"/>
      <c r="V41" s="31">
        <v>2</v>
      </c>
      <c r="W41" s="19"/>
    </row>
    <row r="42" spans="1:35" ht="18" customHeight="1" x14ac:dyDescent="0.25">
      <c r="A42" s="47" t="s">
        <v>136</v>
      </c>
      <c r="B42" s="51" t="s">
        <v>37</v>
      </c>
      <c r="C42" s="24">
        <v>28</v>
      </c>
      <c r="D42" s="25"/>
      <c r="E42" s="36"/>
      <c r="F42" s="52"/>
      <c r="G42" s="28">
        <v>60</v>
      </c>
      <c r="H42" s="29">
        <v>0.24</v>
      </c>
      <c r="I42" s="30">
        <v>0.31</v>
      </c>
      <c r="J42" s="26">
        <v>0.23</v>
      </c>
      <c r="K42" s="44">
        <v>0.36</v>
      </c>
      <c r="L42" s="30" t="s">
        <v>38</v>
      </c>
      <c r="M42" s="30">
        <v>0.27</v>
      </c>
      <c r="N42" s="29" t="s">
        <v>137</v>
      </c>
      <c r="O42" s="31"/>
      <c r="P42" s="35"/>
      <c r="Q42" s="50"/>
      <c r="R42" s="14"/>
      <c r="S42" s="14"/>
      <c r="T42" s="34"/>
      <c r="U42" s="66"/>
      <c r="V42" s="31"/>
      <c r="W42" s="19"/>
      <c r="AD42" s="102" t="s">
        <v>138</v>
      </c>
      <c r="AE42" t="s">
        <v>139</v>
      </c>
      <c r="AF42"/>
      <c r="AG42" t="s">
        <v>140</v>
      </c>
      <c r="AH42" t="s">
        <v>141</v>
      </c>
      <c r="AI42"/>
    </row>
    <row r="43" spans="1:35" ht="18" customHeight="1" x14ac:dyDescent="0.25">
      <c r="A43" s="47" t="s">
        <v>136</v>
      </c>
      <c r="B43" s="51" t="s">
        <v>142</v>
      </c>
      <c r="C43" s="24">
        <v>28</v>
      </c>
      <c r="D43" s="25"/>
      <c r="E43" s="36"/>
      <c r="F43" s="52" t="s">
        <v>143</v>
      </c>
      <c r="G43" s="28">
        <v>12</v>
      </c>
      <c r="H43" s="29">
        <v>0.64</v>
      </c>
      <c r="I43" s="30">
        <v>0.6</v>
      </c>
      <c r="J43" s="30">
        <v>0.46</v>
      </c>
      <c r="K43" s="30">
        <v>0.64</v>
      </c>
      <c r="L43" s="30">
        <v>0.52</v>
      </c>
      <c r="M43" s="26">
        <v>0.45</v>
      </c>
      <c r="N43" s="30">
        <v>0.5</v>
      </c>
      <c r="O43" s="31"/>
      <c r="P43" s="35"/>
      <c r="Q43" s="50"/>
      <c r="R43" s="14"/>
      <c r="S43" s="14"/>
      <c r="T43" s="34"/>
      <c r="U43" s="14"/>
      <c r="V43" s="31"/>
      <c r="W43" s="19"/>
      <c r="AD43"/>
      <c r="AE43"/>
      <c r="AF43"/>
      <c r="AG43"/>
      <c r="AH43"/>
      <c r="AI43"/>
    </row>
    <row r="44" spans="1:35" ht="18" customHeight="1" x14ac:dyDescent="0.25">
      <c r="A44" s="53" t="s">
        <v>144</v>
      </c>
      <c r="B44" s="54" t="s">
        <v>145</v>
      </c>
      <c r="C44" s="24">
        <v>3</v>
      </c>
      <c r="D44" s="55"/>
      <c r="E44" s="26"/>
      <c r="F44" s="56"/>
      <c r="G44" s="57"/>
      <c r="H44" s="29">
        <v>7.21</v>
      </c>
      <c r="I44" s="30" t="s">
        <v>38</v>
      </c>
      <c r="J44" s="30" t="s">
        <v>38</v>
      </c>
      <c r="K44" s="30" t="s">
        <v>38</v>
      </c>
      <c r="L44" s="30" t="s">
        <v>35</v>
      </c>
      <c r="M44" s="103" t="s">
        <v>38</v>
      </c>
      <c r="N44" s="30" t="s">
        <v>35</v>
      </c>
      <c r="O44" s="58"/>
      <c r="P44" s="76"/>
      <c r="Q44" s="77"/>
      <c r="R44" s="14"/>
      <c r="S44" s="14"/>
      <c r="T44" s="34"/>
      <c r="U44" s="14"/>
      <c r="V44" s="31"/>
      <c r="W44" s="19"/>
      <c r="AD44" s="102" t="s">
        <v>146</v>
      </c>
      <c r="AE44" t="s">
        <v>147</v>
      </c>
      <c r="AF44"/>
      <c r="AG44" t="s">
        <v>148</v>
      </c>
      <c r="AH44" t="s">
        <v>149</v>
      </c>
      <c r="AI44"/>
    </row>
    <row r="45" spans="1:35" ht="18" customHeight="1" x14ac:dyDescent="0.25">
      <c r="A45" s="53" t="s">
        <v>144</v>
      </c>
      <c r="B45" s="54" t="s">
        <v>145</v>
      </c>
      <c r="C45" s="24">
        <v>6</v>
      </c>
      <c r="D45" s="55"/>
      <c r="E45" s="26"/>
      <c r="F45" s="56"/>
      <c r="G45" s="57"/>
      <c r="H45" s="29" t="s">
        <v>38</v>
      </c>
      <c r="I45" s="30" t="s">
        <v>35</v>
      </c>
      <c r="J45" s="26">
        <v>10.75</v>
      </c>
      <c r="K45" s="30">
        <v>13.82</v>
      </c>
      <c r="L45" s="30" t="s">
        <v>38</v>
      </c>
      <c r="M45" s="29" t="s">
        <v>38</v>
      </c>
      <c r="N45" s="30" t="s">
        <v>35</v>
      </c>
      <c r="O45" s="58"/>
      <c r="P45" s="76"/>
      <c r="Q45" s="77"/>
      <c r="R45" s="14"/>
      <c r="S45" s="14"/>
      <c r="T45" s="34"/>
      <c r="U45" s="14"/>
      <c r="V45" s="31"/>
      <c r="W45" s="19"/>
      <c r="AD45" s="102" t="s">
        <v>146</v>
      </c>
      <c r="AE45" t="s">
        <v>147</v>
      </c>
      <c r="AF45"/>
      <c r="AG45" t="s">
        <v>150</v>
      </c>
      <c r="AH45" t="s">
        <v>151</v>
      </c>
      <c r="AI45"/>
    </row>
    <row r="46" spans="1:35" ht="18" customHeight="1" x14ac:dyDescent="0.25">
      <c r="A46" s="47" t="s">
        <v>152</v>
      </c>
      <c r="B46" s="54"/>
      <c r="C46" s="24" t="s">
        <v>153</v>
      </c>
      <c r="D46" s="55"/>
      <c r="E46" s="26"/>
      <c r="F46" s="56"/>
      <c r="G46" s="57"/>
      <c r="H46" s="29" t="s">
        <v>38</v>
      </c>
      <c r="I46" s="30">
        <v>0.26</v>
      </c>
      <c r="J46" s="30"/>
      <c r="K46" s="29">
        <v>0.26</v>
      </c>
      <c r="L46" s="30" t="s">
        <v>38</v>
      </c>
      <c r="M46" s="30">
        <v>5.37</v>
      </c>
      <c r="N46" s="29"/>
      <c r="O46" s="58"/>
      <c r="P46" s="59"/>
      <c r="Q46" s="104"/>
      <c r="R46" s="14"/>
      <c r="S46" s="14"/>
      <c r="T46" s="34"/>
      <c r="U46" s="14"/>
      <c r="V46" s="31"/>
      <c r="W46" s="19"/>
      <c r="AD46"/>
      <c r="AE46"/>
      <c r="AF46"/>
      <c r="AG46"/>
      <c r="AH46"/>
      <c r="AI46"/>
    </row>
    <row r="47" spans="1:35" ht="18" customHeight="1" x14ac:dyDescent="0.25">
      <c r="A47" s="53" t="s">
        <v>154</v>
      </c>
      <c r="B47" s="105" t="s">
        <v>155</v>
      </c>
      <c r="C47" s="24">
        <v>30</v>
      </c>
      <c r="D47" s="25"/>
      <c r="E47" s="40"/>
      <c r="F47" s="56"/>
      <c r="G47" s="57"/>
      <c r="H47" s="29">
        <v>28.56</v>
      </c>
      <c r="I47" s="30">
        <v>27.73</v>
      </c>
      <c r="J47" s="30" t="s">
        <v>156</v>
      </c>
      <c r="K47" s="30">
        <v>30.25</v>
      </c>
      <c r="L47" s="30">
        <v>29</v>
      </c>
      <c r="M47" s="26">
        <v>22.22</v>
      </c>
      <c r="N47" s="30">
        <v>25.99</v>
      </c>
      <c r="O47" s="58"/>
      <c r="P47" s="59"/>
      <c r="Q47" s="60"/>
      <c r="R47" s="14"/>
      <c r="S47" s="14"/>
      <c r="T47" s="34"/>
      <c r="U47" s="14"/>
      <c r="V47" s="31"/>
      <c r="W47" s="19"/>
      <c r="AD47"/>
      <c r="AE47"/>
      <c r="AF47"/>
      <c r="AG47"/>
      <c r="AH47"/>
      <c r="AI47"/>
    </row>
    <row r="48" spans="1:35" ht="18" customHeight="1" x14ac:dyDescent="0.25">
      <c r="A48" s="22" t="s">
        <v>157</v>
      </c>
      <c r="B48" s="23" t="s">
        <v>37</v>
      </c>
      <c r="C48" s="24">
        <v>14</v>
      </c>
      <c r="D48" s="25"/>
      <c r="E48" s="36"/>
      <c r="F48" s="37"/>
      <c r="G48" s="28"/>
      <c r="H48" s="29" t="s">
        <v>38</v>
      </c>
      <c r="I48" s="30" t="s">
        <v>35</v>
      </c>
      <c r="J48" s="30"/>
      <c r="K48" s="49">
        <v>10.23</v>
      </c>
      <c r="L48" s="29" t="s">
        <v>35</v>
      </c>
      <c r="M48" s="29" t="s">
        <v>35</v>
      </c>
      <c r="N48" s="29">
        <v>9.35</v>
      </c>
      <c r="O48" s="31"/>
      <c r="P48" s="45"/>
      <c r="Q48" s="33"/>
      <c r="R48" s="14"/>
      <c r="S48" s="14"/>
      <c r="T48" s="34"/>
      <c r="U48" s="14"/>
      <c r="V48" s="31"/>
      <c r="W48" s="19"/>
      <c r="AD48"/>
      <c r="AE48"/>
      <c r="AF48"/>
      <c r="AG48"/>
      <c r="AH48"/>
      <c r="AI48"/>
    </row>
    <row r="49" spans="1:35" ht="18" customHeight="1" x14ac:dyDescent="0.25">
      <c r="A49" s="22" t="s">
        <v>157</v>
      </c>
      <c r="B49" s="23" t="s">
        <v>37</v>
      </c>
      <c r="C49" s="24">
        <v>56</v>
      </c>
      <c r="D49" s="25"/>
      <c r="E49" s="36"/>
      <c r="F49" s="37"/>
      <c r="G49" s="28">
        <v>2</v>
      </c>
      <c r="H49" s="29">
        <v>10.65</v>
      </c>
      <c r="I49" s="30">
        <v>17.850000000000001</v>
      </c>
      <c r="J49" s="26">
        <v>4.75</v>
      </c>
      <c r="K49" s="30"/>
      <c r="L49" s="75">
        <v>4.7</v>
      </c>
      <c r="M49" s="75">
        <v>4.71</v>
      </c>
      <c r="N49" s="30">
        <v>5.5</v>
      </c>
      <c r="O49" s="31"/>
      <c r="P49" s="32"/>
      <c r="Q49" s="33"/>
      <c r="R49" s="14"/>
      <c r="S49" s="14"/>
      <c r="T49" s="34"/>
      <c r="U49" s="14"/>
      <c r="V49" s="31"/>
      <c r="W49" s="19"/>
      <c r="AD49"/>
      <c r="AE49"/>
      <c r="AF49"/>
      <c r="AG49"/>
      <c r="AH49"/>
      <c r="AI49"/>
    </row>
    <row r="50" spans="1:35" ht="18" customHeight="1" x14ac:dyDescent="0.25">
      <c r="A50" s="47" t="s">
        <v>158</v>
      </c>
      <c r="B50" s="51" t="s">
        <v>159</v>
      </c>
      <c r="C50" s="24">
        <v>28</v>
      </c>
      <c r="D50" s="25"/>
      <c r="E50" s="36"/>
      <c r="F50" s="106"/>
      <c r="G50" s="28">
        <v>1</v>
      </c>
      <c r="H50" s="29">
        <v>13.8</v>
      </c>
      <c r="I50" s="30">
        <v>22.75</v>
      </c>
      <c r="J50" s="30">
        <v>12.95</v>
      </c>
      <c r="K50" s="87">
        <v>12.95</v>
      </c>
      <c r="L50" s="107">
        <v>16.5</v>
      </c>
      <c r="M50" s="49">
        <v>12.3</v>
      </c>
      <c r="N50" s="29">
        <v>13.66</v>
      </c>
      <c r="O50" s="31"/>
      <c r="P50" s="35"/>
      <c r="Q50" s="50"/>
      <c r="R50" s="14"/>
      <c r="S50" s="14"/>
      <c r="T50" s="34"/>
      <c r="U50" s="14"/>
      <c r="V50" s="31"/>
      <c r="W50" s="19"/>
      <c r="AD50"/>
      <c r="AE50"/>
      <c r="AF50"/>
      <c r="AG50"/>
      <c r="AH50"/>
      <c r="AI50"/>
    </row>
    <row r="51" spans="1:35" ht="18" customHeight="1" x14ac:dyDescent="0.25">
      <c r="A51" s="47" t="s">
        <v>160</v>
      </c>
      <c r="B51" s="51" t="s">
        <v>37</v>
      </c>
      <c r="C51" s="24">
        <v>28</v>
      </c>
      <c r="D51" s="25"/>
      <c r="E51" s="36"/>
      <c r="F51" s="48"/>
      <c r="G51" s="28"/>
      <c r="H51" s="29">
        <v>1.0900000000000001</v>
      </c>
      <c r="I51" s="30">
        <v>1.1000000000000001</v>
      </c>
      <c r="J51" s="30"/>
      <c r="K51" s="29">
        <v>0.99</v>
      </c>
      <c r="L51" s="29" t="s">
        <v>161</v>
      </c>
      <c r="M51" s="49">
        <v>1.0900000000000001</v>
      </c>
      <c r="N51" s="29">
        <v>1.02</v>
      </c>
      <c r="O51" s="31"/>
      <c r="P51" s="35"/>
      <c r="Q51" s="50"/>
      <c r="R51" s="14"/>
      <c r="S51" s="14"/>
      <c r="T51" s="34"/>
      <c r="U51" s="14"/>
      <c r="V51" s="31"/>
      <c r="W51" s="19"/>
      <c r="AD51"/>
      <c r="AE51"/>
      <c r="AF51"/>
      <c r="AG51"/>
      <c r="AH51"/>
      <c r="AI51"/>
    </row>
    <row r="52" spans="1:35" ht="18" customHeight="1" x14ac:dyDescent="0.25">
      <c r="A52" s="47" t="s">
        <v>160</v>
      </c>
      <c r="B52" s="51" t="s">
        <v>51</v>
      </c>
      <c r="C52" s="24">
        <v>28</v>
      </c>
      <c r="D52" s="25"/>
      <c r="E52" s="36"/>
      <c r="F52" s="48"/>
      <c r="G52" s="28">
        <v>5</v>
      </c>
      <c r="H52" s="29">
        <v>1.17</v>
      </c>
      <c r="I52" s="30">
        <v>1.0900000000000001</v>
      </c>
      <c r="J52" s="30">
        <v>1.1000000000000001</v>
      </c>
      <c r="K52" s="108">
        <v>1.66</v>
      </c>
      <c r="L52" s="30" t="s">
        <v>162</v>
      </c>
      <c r="M52" s="30" t="s">
        <v>38</v>
      </c>
      <c r="N52" s="43">
        <v>0.94</v>
      </c>
      <c r="O52" s="31">
        <v>2.56</v>
      </c>
      <c r="P52" s="35"/>
      <c r="Q52" s="50"/>
      <c r="R52" s="14"/>
      <c r="S52" s="14"/>
      <c r="T52" s="34"/>
      <c r="U52" s="14"/>
      <c r="V52" s="31"/>
      <c r="W52" s="19"/>
      <c r="AD52"/>
      <c r="AE52"/>
      <c r="AF52"/>
      <c r="AG52"/>
      <c r="AH52"/>
      <c r="AI52"/>
    </row>
    <row r="53" spans="1:35" ht="18" customHeight="1" x14ac:dyDescent="0.25">
      <c r="A53" s="47" t="s">
        <v>163</v>
      </c>
      <c r="B53" s="109" t="s">
        <v>164</v>
      </c>
      <c r="C53" s="24">
        <v>60</v>
      </c>
      <c r="D53" s="25"/>
      <c r="E53" s="36"/>
      <c r="F53" s="37"/>
      <c r="G53" s="28"/>
      <c r="H53" s="29" t="s">
        <v>38</v>
      </c>
      <c r="I53" s="30">
        <v>12.35</v>
      </c>
      <c r="J53" s="30">
        <v>13.05</v>
      </c>
      <c r="K53" s="110">
        <v>12.55</v>
      </c>
      <c r="L53" s="29">
        <v>13.09</v>
      </c>
      <c r="M53" s="26">
        <v>11.7</v>
      </c>
      <c r="N53" s="29" t="s">
        <v>35</v>
      </c>
      <c r="O53" s="31"/>
      <c r="P53" s="45"/>
      <c r="Q53" s="33"/>
      <c r="R53" s="14"/>
      <c r="S53" s="14"/>
      <c r="T53" s="34"/>
      <c r="U53" s="14"/>
      <c r="V53" s="31"/>
      <c r="W53" s="19"/>
      <c r="AD53"/>
      <c r="AE53"/>
      <c r="AF53"/>
      <c r="AG53"/>
      <c r="AH53"/>
      <c r="AI53"/>
    </row>
    <row r="54" spans="1:35" ht="18" customHeight="1" x14ac:dyDescent="0.25">
      <c r="A54" s="53" t="s">
        <v>165</v>
      </c>
      <c r="B54" s="54" t="s">
        <v>37</v>
      </c>
      <c r="C54" s="24">
        <v>60</v>
      </c>
      <c r="D54" s="55"/>
      <c r="E54" s="40"/>
      <c r="F54" s="96"/>
      <c r="G54" s="57"/>
      <c r="H54" s="30">
        <v>17.7</v>
      </c>
      <c r="I54" s="30">
        <v>18.12</v>
      </c>
      <c r="J54" s="30">
        <v>17</v>
      </c>
      <c r="K54" s="26">
        <v>15.6</v>
      </c>
      <c r="L54" s="30">
        <v>18.489999999999998</v>
      </c>
      <c r="M54" s="30">
        <v>17.510000000000002</v>
      </c>
      <c r="N54" s="108">
        <v>17.68</v>
      </c>
      <c r="O54" s="80"/>
      <c r="P54" s="97"/>
      <c r="Q54" s="98"/>
      <c r="R54" s="14"/>
      <c r="S54" s="14"/>
      <c r="T54" s="81"/>
      <c r="U54" s="82"/>
      <c r="V54" s="54"/>
      <c r="W54" s="64"/>
      <c r="AD54"/>
      <c r="AE54"/>
      <c r="AF54"/>
      <c r="AG54"/>
      <c r="AH54"/>
      <c r="AI54"/>
    </row>
    <row r="55" spans="1:35" ht="18" customHeight="1" x14ac:dyDescent="0.25">
      <c r="A55" s="47" t="s">
        <v>165</v>
      </c>
      <c r="B55" s="109" t="s">
        <v>51</v>
      </c>
      <c r="C55" s="24">
        <v>60</v>
      </c>
      <c r="D55" s="25"/>
      <c r="E55" s="36"/>
      <c r="F55" s="37"/>
      <c r="G55" s="28"/>
      <c r="H55" s="29" t="s">
        <v>38</v>
      </c>
      <c r="I55" s="30">
        <v>5.69</v>
      </c>
      <c r="J55" s="30" t="s">
        <v>38</v>
      </c>
      <c r="K55" s="26">
        <v>6.65</v>
      </c>
      <c r="L55" s="29" t="s">
        <v>38</v>
      </c>
      <c r="M55" s="29" t="s">
        <v>38</v>
      </c>
      <c r="N55" s="103" t="s">
        <v>38</v>
      </c>
      <c r="O55" s="31"/>
      <c r="P55" s="45"/>
      <c r="Q55" s="33"/>
      <c r="R55" s="14"/>
      <c r="S55" s="14"/>
      <c r="T55" s="34"/>
      <c r="U55" s="14"/>
      <c r="V55" s="31"/>
      <c r="W55" s="19"/>
      <c r="AD55"/>
      <c r="AE55"/>
      <c r="AF55"/>
      <c r="AG55"/>
      <c r="AH55"/>
      <c r="AI55"/>
    </row>
    <row r="56" spans="1:35" ht="18" customHeight="1" x14ac:dyDescent="0.25">
      <c r="A56" s="47" t="s">
        <v>166</v>
      </c>
      <c r="B56" s="51" t="s">
        <v>68</v>
      </c>
      <c r="C56" s="24">
        <v>28</v>
      </c>
      <c r="D56" s="25"/>
      <c r="E56" s="36"/>
      <c r="F56" s="52"/>
      <c r="G56" s="28">
        <v>130</v>
      </c>
      <c r="H56" s="29">
        <v>0.23</v>
      </c>
      <c r="I56" s="30">
        <v>0.23</v>
      </c>
      <c r="J56" s="30">
        <v>0.19</v>
      </c>
      <c r="K56" s="30">
        <v>0.32</v>
      </c>
      <c r="L56" s="30">
        <v>0.2</v>
      </c>
      <c r="M56" s="26" t="s">
        <v>167</v>
      </c>
      <c r="N56" s="30">
        <v>0.21</v>
      </c>
      <c r="O56" s="31"/>
      <c r="P56" s="35"/>
      <c r="Q56" s="50"/>
      <c r="R56" s="14"/>
      <c r="S56" s="14"/>
      <c r="T56" s="34"/>
      <c r="U56" s="14"/>
      <c r="V56" s="31"/>
      <c r="W56" s="19"/>
      <c r="AD56" s="102" t="s">
        <v>168</v>
      </c>
      <c r="AE56" t="s">
        <v>169</v>
      </c>
      <c r="AF56"/>
      <c r="AG56" s="102" t="s">
        <v>168</v>
      </c>
      <c r="AH56" t="s">
        <v>170</v>
      </c>
      <c r="AI56"/>
    </row>
    <row r="57" spans="1:35" ht="18" customHeight="1" x14ac:dyDescent="0.25">
      <c r="A57" s="47" t="s">
        <v>166</v>
      </c>
      <c r="B57" s="51" t="s">
        <v>71</v>
      </c>
      <c r="C57" s="24">
        <v>28</v>
      </c>
      <c r="D57" s="25"/>
      <c r="E57" s="36"/>
      <c r="F57" s="56" t="s">
        <v>143</v>
      </c>
      <c r="G57" s="28">
        <v>22</v>
      </c>
      <c r="H57" s="29">
        <v>0.26</v>
      </c>
      <c r="I57" s="30">
        <v>0.26</v>
      </c>
      <c r="J57" s="49">
        <v>0.19</v>
      </c>
      <c r="K57" s="111">
        <v>0.34</v>
      </c>
      <c r="L57" s="29">
        <v>0.24399999999999999</v>
      </c>
      <c r="M57" s="29">
        <v>0.2</v>
      </c>
      <c r="N57" s="30">
        <v>0.2</v>
      </c>
      <c r="O57" s="31"/>
      <c r="P57" s="35"/>
      <c r="Q57" s="50"/>
      <c r="R57" s="14"/>
      <c r="S57" s="14"/>
      <c r="T57" s="34"/>
      <c r="U57" s="14"/>
      <c r="V57" s="31"/>
      <c r="W57" s="19"/>
      <c r="AD57"/>
      <c r="AE57"/>
      <c r="AF57"/>
      <c r="AG57"/>
      <c r="AH57"/>
      <c r="AI57"/>
    </row>
    <row r="58" spans="1:35" ht="18" customHeight="1" x14ac:dyDescent="0.25">
      <c r="A58" s="38" t="s">
        <v>166</v>
      </c>
      <c r="B58" s="51" t="s">
        <v>164</v>
      </c>
      <c r="C58" s="24">
        <v>28</v>
      </c>
      <c r="D58" s="25"/>
      <c r="E58" s="36"/>
      <c r="F58" s="56" t="s">
        <v>143</v>
      </c>
      <c r="G58" s="112">
        <v>6</v>
      </c>
      <c r="H58" s="29">
        <v>0.42</v>
      </c>
      <c r="I58" s="30">
        <v>0.43</v>
      </c>
      <c r="J58" s="30">
        <v>0.45</v>
      </c>
      <c r="K58" s="30">
        <v>0.52</v>
      </c>
      <c r="L58" s="113">
        <v>0.49</v>
      </c>
      <c r="M58" s="26">
        <v>0.36</v>
      </c>
      <c r="N58" s="30">
        <v>0.39</v>
      </c>
      <c r="O58" s="31"/>
      <c r="P58" s="35"/>
      <c r="Q58" s="50"/>
      <c r="R58" s="14"/>
      <c r="S58" s="14"/>
      <c r="T58" s="34"/>
      <c r="U58" s="14"/>
      <c r="V58" s="31"/>
      <c r="W58" s="19"/>
      <c r="AD58"/>
      <c r="AE58"/>
      <c r="AF58"/>
      <c r="AG58"/>
      <c r="AH58"/>
      <c r="AI58"/>
    </row>
    <row r="59" spans="1:35" ht="18" customHeight="1" x14ac:dyDescent="0.25">
      <c r="A59" s="47" t="s">
        <v>171</v>
      </c>
      <c r="B59" s="51" t="s">
        <v>99</v>
      </c>
      <c r="C59" s="24">
        <v>28</v>
      </c>
      <c r="D59" s="25"/>
      <c r="E59" s="36"/>
      <c r="F59" s="48"/>
      <c r="G59" s="28">
        <v>4</v>
      </c>
      <c r="H59" s="29">
        <v>4.67</v>
      </c>
      <c r="I59" s="87">
        <v>4.4800000000000004</v>
      </c>
      <c r="J59" s="30">
        <v>4.6500000000000004</v>
      </c>
      <c r="K59" s="30">
        <v>4.99</v>
      </c>
      <c r="L59" s="49">
        <v>4.3</v>
      </c>
      <c r="M59" s="87">
        <v>4.41</v>
      </c>
      <c r="N59" s="44" t="s">
        <v>63</v>
      </c>
      <c r="O59" s="31"/>
      <c r="P59" s="35"/>
      <c r="Q59" s="50"/>
      <c r="R59" s="14"/>
      <c r="S59" s="14"/>
      <c r="T59" s="34"/>
      <c r="U59" s="14"/>
      <c r="V59" s="31"/>
      <c r="W59" s="67"/>
      <c r="AD59"/>
      <c r="AE59"/>
      <c r="AF59"/>
      <c r="AG59"/>
      <c r="AH59"/>
      <c r="AI59"/>
    </row>
    <row r="60" spans="1:35" ht="18" customHeight="1" x14ac:dyDescent="0.25">
      <c r="A60" s="47" t="s">
        <v>171</v>
      </c>
      <c r="B60" s="51" t="s">
        <v>68</v>
      </c>
      <c r="C60" s="24">
        <v>28</v>
      </c>
      <c r="D60" s="25"/>
      <c r="E60" s="36"/>
      <c r="F60" s="52" t="s">
        <v>172</v>
      </c>
      <c r="G60" s="28">
        <v>90</v>
      </c>
      <c r="H60" s="29">
        <v>0.28999999999999998</v>
      </c>
      <c r="I60" s="30">
        <v>0.22</v>
      </c>
      <c r="J60" s="30">
        <v>0.28000000000000003</v>
      </c>
      <c r="K60" s="30">
        <v>0.34</v>
      </c>
      <c r="L60" s="30" t="s">
        <v>38</v>
      </c>
      <c r="M60" s="26">
        <v>0.22</v>
      </c>
      <c r="N60" s="29">
        <v>0.23</v>
      </c>
      <c r="O60" s="31"/>
      <c r="P60" s="35"/>
      <c r="Q60" s="50"/>
      <c r="R60" s="14"/>
      <c r="S60" s="66"/>
      <c r="T60" s="34"/>
      <c r="U60" s="14"/>
      <c r="V60" s="31"/>
      <c r="W60" s="19"/>
      <c r="AD60" s="102" t="s">
        <v>173</v>
      </c>
      <c r="AE60" t="s">
        <v>174</v>
      </c>
      <c r="AF60"/>
      <c r="AG60" s="102" t="s">
        <v>173</v>
      </c>
      <c r="AH60" t="s">
        <v>175</v>
      </c>
      <c r="AI60"/>
    </row>
    <row r="61" spans="1:35" ht="18" customHeight="1" x14ac:dyDescent="0.25">
      <c r="A61" s="47" t="s">
        <v>176</v>
      </c>
      <c r="B61" s="51" t="s">
        <v>159</v>
      </c>
      <c r="C61" s="24">
        <v>28</v>
      </c>
      <c r="D61" s="25"/>
      <c r="E61" s="36"/>
      <c r="F61" s="114"/>
      <c r="G61" s="28">
        <v>190</v>
      </c>
      <c r="H61" s="29">
        <v>0.24</v>
      </c>
      <c r="I61" s="30">
        <v>0.22</v>
      </c>
      <c r="J61" s="30">
        <v>0.24</v>
      </c>
      <c r="K61" s="44">
        <v>0.3</v>
      </c>
      <c r="L61" s="30">
        <v>0.26</v>
      </c>
      <c r="M61" s="26">
        <v>0.18</v>
      </c>
      <c r="N61" s="29">
        <v>0.19</v>
      </c>
      <c r="O61" s="31"/>
      <c r="P61" s="35"/>
      <c r="Q61" s="50"/>
      <c r="R61" s="14"/>
      <c r="S61" s="14"/>
      <c r="T61" s="34"/>
      <c r="U61" s="14"/>
      <c r="V61" s="31"/>
      <c r="W61" s="19"/>
      <c r="AD61" s="102" t="s">
        <v>177</v>
      </c>
      <c r="AE61" t="s">
        <v>178</v>
      </c>
      <c r="AF61"/>
      <c r="AG61" s="102" t="s">
        <v>177</v>
      </c>
      <c r="AH61" t="s">
        <v>179</v>
      </c>
      <c r="AI61"/>
    </row>
    <row r="62" spans="1:35" ht="18" customHeight="1" x14ac:dyDescent="0.25">
      <c r="A62" s="47" t="s">
        <v>180</v>
      </c>
      <c r="B62" s="115">
        <v>0.05</v>
      </c>
      <c r="C62" s="24" t="s">
        <v>181</v>
      </c>
      <c r="D62" s="25"/>
      <c r="E62" s="36"/>
      <c r="F62" s="37" t="s">
        <v>182</v>
      </c>
      <c r="G62" s="28"/>
      <c r="H62" s="29">
        <v>4.4000000000000004</v>
      </c>
      <c r="I62" s="30">
        <v>3.99</v>
      </c>
      <c r="J62" s="30">
        <v>5.97</v>
      </c>
      <c r="K62" s="30">
        <v>5.98</v>
      </c>
      <c r="L62" s="29">
        <v>5.9</v>
      </c>
      <c r="M62" s="29">
        <v>6</v>
      </c>
      <c r="N62" s="49">
        <v>5.65</v>
      </c>
      <c r="O62" s="31"/>
      <c r="P62" s="32"/>
      <c r="Q62" s="33"/>
      <c r="R62" s="14"/>
      <c r="S62" s="14"/>
      <c r="T62" s="34"/>
      <c r="U62" s="14"/>
      <c r="V62" s="31"/>
      <c r="W62" s="19"/>
      <c r="AD62"/>
      <c r="AE62"/>
      <c r="AF62"/>
      <c r="AG62"/>
      <c r="AH62"/>
      <c r="AI62"/>
    </row>
    <row r="63" spans="1:35" ht="18" customHeight="1" x14ac:dyDescent="0.25">
      <c r="A63" s="47" t="s">
        <v>183</v>
      </c>
      <c r="B63" s="115">
        <v>0.05</v>
      </c>
      <c r="C63" s="24" t="s">
        <v>184</v>
      </c>
      <c r="D63" s="25"/>
      <c r="E63" s="36"/>
      <c r="F63" s="48" t="s">
        <v>185</v>
      </c>
      <c r="G63" s="28"/>
      <c r="H63" s="29">
        <v>8.5</v>
      </c>
      <c r="I63" s="30" t="s">
        <v>35</v>
      </c>
      <c r="J63" s="30">
        <v>8.39</v>
      </c>
      <c r="K63" s="29">
        <v>8.9499999999999993</v>
      </c>
      <c r="L63" s="44" t="s">
        <v>35</v>
      </c>
      <c r="M63" s="49">
        <v>7.92</v>
      </c>
      <c r="N63" s="29" t="s">
        <v>35</v>
      </c>
      <c r="O63" s="31"/>
      <c r="P63" s="35"/>
      <c r="Q63" s="50"/>
      <c r="R63" s="14"/>
      <c r="S63" s="14"/>
      <c r="T63" s="34"/>
      <c r="U63" s="14"/>
      <c r="V63" s="31"/>
      <c r="W63" s="19"/>
      <c r="AD63"/>
      <c r="AE63"/>
      <c r="AF63"/>
      <c r="AG63"/>
      <c r="AH63"/>
      <c r="AI63"/>
    </row>
    <row r="64" spans="1:35" ht="18" customHeight="1" x14ac:dyDescent="0.25">
      <c r="A64" s="47" t="s">
        <v>186</v>
      </c>
      <c r="B64" s="51" t="s">
        <v>187</v>
      </c>
      <c r="C64" s="24">
        <v>21</v>
      </c>
      <c r="D64" s="25"/>
      <c r="E64" s="36"/>
      <c r="F64" s="56"/>
      <c r="G64" s="112">
        <v>30</v>
      </c>
      <c r="H64" s="29">
        <v>0.78</v>
      </c>
      <c r="I64" s="30">
        <v>1.89</v>
      </c>
      <c r="J64" s="75">
        <v>0.84</v>
      </c>
      <c r="K64" s="30">
        <v>1.01</v>
      </c>
      <c r="L64" s="75">
        <v>0.9</v>
      </c>
      <c r="M64" s="73">
        <v>0.8</v>
      </c>
      <c r="N64" s="30" t="s">
        <v>52</v>
      </c>
      <c r="O64" s="31"/>
      <c r="P64" s="35"/>
      <c r="Q64" s="50"/>
      <c r="R64" s="14"/>
      <c r="S64" s="66"/>
      <c r="T64" s="34"/>
      <c r="U64" s="14"/>
      <c r="V64" s="31"/>
      <c r="W64" s="19"/>
      <c r="AD64" t="s">
        <v>188</v>
      </c>
      <c r="AE64" t="s">
        <v>189</v>
      </c>
      <c r="AF64"/>
      <c r="AG64" s="102" t="s">
        <v>190</v>
      </c>
      <c r="AH64" t="s">
        <v>191</v>
      </c>
      <c r="AI64"/>
    </row>
    <row r="65" spans="1:35" ht="18" customHeight="1" x14ac:dyDescent="0.25">
      <c r="A65" s="47" t="s">
        <v>186</v>
      </c>
      <c r="B65" s="51" t="s">
        <v>40</v>
      </c>
      <c r="C65" s="24">
        <v>21</v>
      </c>
      <c r="D65" s="25"/>
      <c r="E65" s="36"/>
      <c r="F65" s="37"/>
      <c r="G65" s="28">
        <v>2</v>
      </c>
      <c r="H65" s="29"/>
      <c r="I65" s="30"/>
      <c r="J65" s="30">
        <v>0.87</v>
      </c>
      <c r="K65" s="29" t="s">
        <v>38</v>
      </c>
      <c r="L65" s="44" t="s">
        <v>38</v>
      </c>
      <c r="M65" s="49">
        <v>0.76</v>
      </c>
      <c r="N65" s="29">
        <v>0.75</v>
      </c>
      <c r="O65" s="31"/>
      <c r="P65" s="35"/>
      <c r="Q65" s="50"/>
      <c r="R65" s="14"/>
      <c r="S65" s="14"/>
      <c r="T65" s="34"/>
      <c r="U65" s="14"/>
      <c r="V65" s="31"/>
      <c r="W65" s="19"/>
      <c r="AD65"/>
      <c r="AE65"/>
      <c r="AF65"/>
      <c r="AG65"/>
      <c r="AH65"/>
      <c r="AI65"/>
    </row>
    <row r="66" spans="1:35" ht="18" customHeight="1" x14ac:dyDescent="0.25">
      <c r="A66" s="47" t="s">
        <v>192</v>
      </c>
      <c r="B66" s="51" t="s">
        <v>193</v>
      </c>
      <c r="C66" s="24">
        <v>2</v>
      </c>
      <c r="D66" s="25"/>
      <c r="E66" s="36"/>
      <c r="F66" s="37"/>
      <c r="G66" s="28"/>
      <c r="H66" s="29">
        <v>7.68</v>
      </c>
      <c r="I66" s="30">
        <v>7.79</v>
      </c>
      <c r="J66" s="26">
        <v>15.99</v>
      </c>
      <c r="K66" s="29" t="s">
        <v>38</v>
      </c>
      <c r="L66" s="29">
        <v>16.45</v>
      </c>
      <c r="M66" s="30">
        <v>16.899999999999999</v>
      </c>
      <c r="N66" s="29">
        <v>19.899999999999999</v>
      </c>
      <c r="O66" s="31"/>
      <c r="P66" s="35"/>
      <c r="Q66" s="50"/>
      <c r="R66" s="14"/>
      <c r="S66" s="14"/>
      <c r="T66" s="34"/>
      <c r="U66" s="14"/>
      <c r="V66" s="31"/>
      <c r="W66" s="19"/>
      <c r="AD66"/>
      <c r="AE66"/>
      <c r="AF66"/>
      <c r="AG66"/>
      <c r="AH66"/>
      <c r="AI66"/>
    </row>
    <row r="67" spans="1:35" ht="18" customHeight="1" x14ac:dyDescent="0.25">
      <c r="A67" s="47" t="s">
        <v>194</v>
      </c>
      <c r="B67" s="51" t="s">
        <v>195</v>
      </c>
      <c r="C67" s="24" t="s">
        <v>111</v>
      </c>
      <c r="D67" s="25"/>
      <c r="E67" s="36"/>
      <c r="F67" s="37"/>
      <c r="G67" s="28">
        <v>2</v>
      </c>
      <c r="H67" s="29" t="s">
        <v>196</v>
      </c>
      <c r="I67" s="30">
        <v>0.85</v>
      </c>
      <c r="J67" s="30">
        <v>1.69</v>
      </c>
      <c r="K67" s="29">
        <v>2</v>
      </c>
      <c r="L67" s="49">
        <v>1.3</v>
      </c>
      <c r="M67" s="30">
        <v>1.37</v>
      </c>
      <c r="N67" s="29">
        <v>1.78</v>
      </c>
      <c r="O67" s="31"/>
      <c r="P67" s="35"/>
      <c r="Q67" s="50"/>
      <c r="R67" s="14"/>
      <c r="S67" s="14"/>
      <c r="T67" s="34"/>
      <c r="U67" s="14"/>
      <c r="V67" s="31"/>
      <c r="W67" s="19"/>
      <c r="AD67"/>
      <c r="AE67"/>
      <c r="AF67"/>
      <c r="AG67"/>
      <c r="AH67"/>
      <c r="AI67"/>
    </row>
    <row r="68" spans="1:35" ht="18" customHeight="1" x14ac:dyDescent="0.25">
      <c r="A68" s="47" t="s">
        <v>194</v>
      </c>
      <c r="B68" s="51" t="s">
        <v>40</v>
      </c>
      <c r="C68" s="24" t="s">
        <v>111</v>
      </c>
      <c r="D68" s="25"/>
      <c r="E68" s="36"/>
      <c r="F68" s="37"/>
      <c r="G68" s="28">
        <v>7</v>
      </c>
      <c r="H68" s="29">
        <v>1.65</v>
      </c>
      <c r="I68" s="30" t="s">
        <v>38</v>
      </c>
      <c r="J68" s="30" t="s">
        <v>197</v>
      </c>
      <c r="K68" s="30">
        <v>1.69</v>
      </c>
      <c r="L68" s="26">
        <v>1.3</v>
      </c>
      <c r="M68" s="30">
        <v>1.42</v>
      </c>
      <c r="N68" s="29">
        <v>1.61</v>
      </c>
      <c r="O68" s="31"/>
      <c r="P68" s="35"/>
      <c r="Q68" s="50"/>
      <c r="R68" s="14"/>
      <c r="S68" s="14"/>
      <c r="U68" s="14"/>
      <c r="V68" s="117"/>
      <c r="W68" s="19"/>
      <c r="AD68"/>
      <c r="AE68"/>
      <c r="AF68"/>
      <c r="AG68"/>
      <c r="AH68"/>
      <c r="AI68"/>
    </row>
    <row r="69" spans="1:35" ht="18" customHeight="1" x14ac:dyDescent="0.25">
      <c r="A69" s="47" t="s">
        <v>198</v>
      </c>
      <c r="B69" s="51" t="s">
        <v>195</v>
      </c>
      <c r="C69" s="24" t="s">
        <v>111</v>
      </c>
      <c r="D69" s="25"/>
      <c r="E69" s="36"/>
      <c r="F69" s="37"/>
      <c r="G69" s="28">
        <v>2</v>
      </c>
      <c r="H69" s="29" t="s">
        <v>38</v>
      </c>
      <c r="I69" s="30" t="s">
        <v>38</v>
      </c>
      <c r="J69" s="30" t="s">
        <v>38</v>
      </c>
      <c r="K69" s="29" t="s">
        <v>38</v>
      </c>
      <c r="L69" s="49">
        <v>1.55</v>
      </c>
      <c r="M69" s="29">
        <v>2.23</v>
      </c>
      <c r="N69" s="29">
        <v>1.85</v>
      </c>
      <c r="O69" s="31"/>
      <c r="P69" s="35"/>
      <c r="Q69" s="50"/>
      <c r="R69" s="14"/>
      <c r="S69" s="14"/>
      <c r="T69" s="34"/>
      <c r="U69" s="14"/>
      <c r="V69" s="31"/>
      <c r="W69" s="19"/>
      <c r="AD69"/>
      <c r="AE69"/>
      <c r="AF69"/>
      <c r="AG69"/>
      <c r="AH69"/>
      <c r="AI69"/>
    </row>
    <row r="70" spans="1:35" ht="18" customHeight="1" x14ac:dyDescent="0.25">
      <c r="A70" s="47" t="s">
        <v>198</v>
      </c>
      <c r="B70" s="51" t="s">
        <v>40</v>
      </c>
      <c r="C70" s="24" t="s">
        <v>111</v>
      </c>
      <c r="D70" s="25">
        <v>2</v>
      </c>
      <c r="E70" s="36" t="s">
        <v>57</v>
      </c>
      <c r="F70" s="37"/>
      <c r="G70" s="28">
        <v>7</v>
      </c>
      <c r="H70" s="29" t="s">
        <v>38</v>
      </c>
      <c r="I70" s="30">
        <v>3.49</v>
      </c>
      <c r="J70" s="75" t="s">
        <v>199</v>
      </c>
      <c r="K70" s="30" t="s">
        <v>38</v>
      </c>
      <c r="L70" s="118">
        <v>1.3</v>
      </c>
      <c r="M70" s="74">
        <v>1.41</v>
      </c>
      <c r="N70" s="75">
        <v>1.51</v>
      </c>
      <c r="O70" s="31"/>
      <c r="P70" s="35"/>
      <c r="Q70" s="50"/>
      <c r="R70" s="14"/>
      <c r="S70" s="14"/>
      <c r="T70" s="34"/>
      <c r="U70" s="14"/>
      <c r="V70" s="31"/>
      <c r="W70" s="19"/>
      <c r="AD70" t="s">
        <v>3084</v>
      </c>
      <c r="AE70" t="s">
        <v>3085</v>
      </c>
      <c r="AF70"/>
      <c r="AG70" t="s">
        <v>3086</v>
      </c>
      <c r="AH70" t="s">
        <v>3087</v>
      </c>
      <c r="AI70"/>
    </row>
    <row r="71" spans="1:35" ht="18" customHeight="1" x14ac:dyDescent="0.25">
      <c r="A71" s="53" t="s">
        <v>200</v>
      </c>
      <c r="B71" s="54" t="s">
        <v>201</v>
      </c>
      <c r="C71" s="24">
        <v>28</v>
      </c>
      <c r="D71" s="25"/>
      <c r="E71" s="26"/>
      <c r="F71" s="100"/>
      <c r="G71" s="57">
        <v>3</v>
      </c>
      <c r="H71" s="49">
        <v>0.77</v>
      </c>
      <c r="I71" s="30">
        <v>0.98</v>
      </c>
      <c r="J71" s="29">
        <v>6</v>
      </c>
      <c r="K71" s="29">
        <v>1.0900000000000001</v>
      </c>
      <c r="L71" s="30">
        <v>0.79</v>
      </c>
      <c r="M71" s="30" t="s">
        <v>202</v>
      </c>
      <c r="N71" s="30" t="s">
        <v>38</v>
      </c>
      <c r="O71" s="80"/>
      <c r="P71" s="76"/>
      <c r="Q71" s="77"/>
      <c r="R71" s="14"/>
      <c r="S71" s="14"/>
      <c r="T71" s="119"/>
      <c r="U71" s="120"/>
      <c r="V71" s="54"/>
      <c r="W71" s="83"/>
      <c r="AD71"/>
      <c r="AE71"/>
      <c r="AF71"/>
      <c r="AG71"/>
      <c r="AH71"/>
      <c r="AI71"/>
    </row>
    <row r="72" spans="1:35" ht="18" customHeight="1" x14ac:dyDescent="0.25">
      <c r="A72" s="53" t="s">
        <v>203</v>
      </c>
      <c r="B72" s="54" t="s">
        <v>99</v>
      </c>
      <c r="C72" s="24">
        <v>60</v>
      </c>
      <c r="D72" s="55"/>
      <c r="E72" s="26"/>
      <c r="F72" s="100"/>
      <c r="G72" s="57">
        <v>12</v>
      </c>
      <c r="H72" s="30"/>
      <c r="I72" s="30"/>
      <c r="J72" s="26">
        <v>2.2000000000000002</v>
      </c>
      <c r="K72" s="30">
        <v>3.5</v>
      </c>
      <c r="L72" s="30" t="s">
        <v>38</v>
      </c>
      <c r="M72" s="30">
        <v>2.31</v>
      </c>
      <c r="N72" s="30">
        <v>3.5</v>
      </c>
      <c r="O72" s="80"/>
      <c r="P72" s="76"/>
      <c r="Q72" s="77"/>
      <c r="R72" s="14"/>
      <c r="S72" s="14"/>
      <c r="T72" s="81"/>
      <c r="U72" s="82"/>
      <c r="V72" s="54"/>
      <c r="W72" s="83"/>
      <c r="AD72" s="102" t="s">
        <v>204</v>
      </c>
      <c r="AE72" t="s">
        <v>205</v>
      </c>
      <c r="AF72"/>
      <c r="AG72" t="s">
        <v>206</v>
      </c>
      <c r="AH72" t="s">
        <v>207</v>
      </c>
      <c r="AI72"/>
    </row>
    <row r="73" spans="1:35" ht="18" customHeight="1" x14ac:dyDescent="0.25">
      <c r="A73" s="53" t="s">
        <v>203</v>
      </c>
      <c r="B73" s="54" t="s">
        <v>159</v>
      </c>
      <c r="C73" s="24">
        <v>28</v>
      </c>
      <c r="D73" s="55"/>
      <c r="E73" s="26"/>
      <c r="F73" s="100"/>
      <c r="G73" s="57"/>
      <c r="H73" s="30">
        <v>26.6</v>
      </c>
      <c r="I73" s="30" t="s">
        <v>38</v>
      </c>
      <c r="J73" s="30" t="s">
        <v>38</v>
      </c>
      <c r="K73" s="29">
        <v>22.95</v>
      </c>
      <c r="L73" s="30" t="s">
        <v>38</v>
      </c>
      <c r="M73" s="30">
        <v>12.64</v>
      </c>
      <c r="N73" s="29">
        <v>13.99</v>
      </c>
      <c r="O73" s="80">
        <f>47.88/56*60</f>
        <v>51.300000000000004</v>
      </c>
      <c r="P73" s="76"/>
      <c r="Q73" s="77"/>
      <c r="R73" s="14"/>
      <c r="S73" s="14"/>
      <c r="T73" s="81"/>
      <c r="U73" s="82"/>
      <c r="V73" s="54"/>
      <c r="W73" s="83"/>
      <c r="AD73"/>
      <c r="AE73"/>
      <c r="AF73"/>
      <c r="AG73"/>
      <c r="AH73"/>
      <c r="AI73"/>
    </row>
    <row r="74" spans="1:35" ht="18" customHeight="1" x14ac:dyDescent="0.25">
      <c r="A74" s="53" t="s">
        <v>203</v>
      </c>
      <c r="B74" s="54" t="s">
        <v>159</v>
      </c>
      <c r="C74" s="24">
        <v>56</v>
      </c>
      <c r="D74" s="55"/>
      <c r="E74" s="26"/>
      <c r="F74" s="100"/>
      <c r="G74" s="57">
        <v>45</v>
      </c>
      <c r="H74" s="30">
        <v>3.2</v>
      </c>
      <c r="I74" s="30">
        <v>6.67</v>
      </c>
      <c r="J74" s="73">
        <v>2.0499999999999998</v>
      </c>
      <c r="K74" s="30">
        <v>3.3</v>
      </c>
      <c r="L74" s="75">
        <v>3.24</v>
      </c>
      <c r="M74" s="75">
        <v>2.1800000000000002</v>
      </c>
      <c r="N74" s="75">
        <v>2.41</v>
      </c>
      <c r="O74" s="80"/>
      <c r="P74" s="76"/>
      <c r="Q74" s="77"/>
      <c r="R74" s="14"/>
      <c r="S74" s="14"/>
      <c r="T74" s="81"/>
      <c r="U74" s="82"/>
      <c r="V74" s="54"/>
      <c r="W74" s="83"/>
      <c r="AD74" t="s">
        <v>208</v>
      </c>
      <c r="AE74" t="s">
        <v>209</v>
      </c>
      <c r="AF74" t="s">
        <v>210</v>
      </c>
      <c r="AG74" s="102" t="s">
        <v>211</v>
      </c>
      <c r="AH74" t="s">
        <v>212</v>
      </c>
      <c r="AI74"/>
    </row>
    <row r="75" spans="1:35" ht="18" customHeight="1" x14ac:dyDescent="0.25">
      <c r="A75" s="38" t="s">
        <v>213</v>
      </c>
      <c r="B75" s="39" t="s">
        <v>214</v>
      </c>
      <c r="C75" s="24" t="s">
        <v>214</v>
      </c>
      <c r="D75" s="72"/>
      <c r="E75" s="121"/>
      <c r="F75" s="56"/>
      <c r="G75" s="57"/>
      <c r="H75" s="29" t="s">
        <v>35</v>
      </c>
      <c r="I75" s="30" t="s">
        <v>35</v>
      </c>
      <c r="J75" s="30"/>
      <c r="K75" s="30" t="s">
        <v>35</v>
      </c>
      <c r="L75" s="30" t="s">
        <v>35</v>
      </c>
      <c r="M75" s="29" t="s">
        <v>35</v>
      </c>
      <c r="N75" s="30" t="s">
        <v>35</v>
      </c>
      <c r="O75" s="31"/>
      <c r="P75" s="76"/>
      <c r="Q75" s="77"/>
      <c r="R75" s="14"/>
      <c r="S75" s="14"/>
      <c r="T75" s="34"/>
      <c r="U75" s="14"/>
      <c r="V75" s="31"/>
      <c r="W75" s="19"/>
      <c r="AD75"/>
      <c r="AE75"/>
      <c r="AF75"/>
      <c r="AG75"/>
      <c r="AH75"/>
      <c r="AI75"/>
    </row>
    <row r="76" spans="1:35" ht="18" customHeight="1" x14ac:dyDescent="0.25">
      <c r="A76" s="47" t="s">
        <v>215</v>
      </c>
      <c r="B76" s="23" t="s">
        <v>108</v>
      </c>
      <c r="C76" s="24">
        <v>10</v>
      </c>
      <c r="D76" s="25"/>
      <c r="E76" s="36"/>
      <c r="F76" s="114"/>
      <c r="G76" s="28"/>
      <c r="H76" s="29" t="s">
        <v>38</v>
      </c>
      <c r="I76" s="30" t="s">
        <v>35</v>
      </c>
      <c r="J76" s="30"/>
      <c r="K76" s="30" t="s">
        <v>38</v>
      </c>
      <c r="L76" s="29" t="s">
        <v>38</v>
      </c>
      <c r="M76" s="29" t="s">
        <v>38</v>
      </c>
      <c r="N76" s="29"/>
      <c r="O76" s="31">
        <v>21</v>
      </c>
      <c r="P76" s="90">
        <v>0.05</v>
      </c>
      <c r="Q76" s="46">
        <f>O76*(1-P76)</f>
        <v>19.95</v>
      </c>
      <c r="R76" s="14" t="s">
        <v>17</v>
      </c>
      <c r="S76" s="64">
        <f t="shared" ref="S76:S95" si="0">O76*0.905</f>
        <v>19.004999999999999</v>
      </c>
      <c r="T76" s="34">
        <v>1</v>
      </c>
      <c r="U76" s="64" t="e">
        <f>(S76-K76)*T76</f>
        <v>#VALUE!</v>
      </c>
      <c r="V76" s="31">
        <v>2</v>
      </c>
      <c r="W76" s="19"/>
      <c r="X76" s="21">
        <v>0.25</v>
      </c>
      <c r="Y76" s="21" t="s">
        <v>216</v>
      </c>
      <c r="AD76"/>
      <c r="AE76"/>
      <c r="AF76"/>
      <c r="AG76"/>
      <c r="AH76"/>
      <c r="AI76"/>
    </row>
    <row r="77" spans="1:35" ht="18" customHeight="1" x14ac:dyDescent="0.25">
      <c r="A77" s="47" t="s">
        <v>217</v>
      </c>
      <c r="B77" s="23" t="s">
        <v>105</v>
      </c>
      <c r="C77" s="24">
        <v>10</v>
      </c>
      <c r="D77" s="25"/>
      <c r="E77" s="36"/>
      <c r="F77" s="37"/>
      <c r="G77" s="28"/>
      <c r="H77" s="29">
        <v>40.299999999999997</v>
      </c>
      <c r="I77" s="30" t="s">
        <v>35</v>
      </c>
      <c r="J77" s="30"/>
      <c r="K77" s="30">
        <v>40.42</v>
      </c>
      <c r="L77" s="29" t="s">
        <v>38</v>
      </c>
      <c r="M77" s="29">
        <v>46.84</v>
      </c>
      <c r="N77" s="29"/>
      <c r="O77" s="31">
        <v>49.9</v>
      </c>
      <c r="P77" s="90">
        <v>0.05</v>
      </c>
      <c r="Q77" s="46">
        <f>O77*(1-P77)</f>
        <v>47.404999999999994</v>
      </c>
      <c r="R77" s="14" t="s">
        <v>17</v>
      </c>
      <c r="S77" s="64">
        <f t="shared" si="0"/>
        <v>45.159500000000001</v>
      </c>
      <c r="T77" s="34">
        <v>1</v>
      </c>
      <c r="U77" s="122">
        <f>(S77-H77)*T77</f>
        <v>4.8595000000000041</v>
      </c>
      <c r="V77" s="31">
        <v>2</v>
      </c>
      <c r="W77" s="19"/>
      <c r="AD77"/>
      <c r="AE77"/>
      <c r="AF77"/>
      <c r="AG77"/>
      <c r="AH77"/>
      <c r="AI77"/>
    </row>
    <row r="78" spans="1:35" ht="18" customHeight="1" x14ac:dyDescent="0.25">
      <c r="A78" s="47" t="s">
        <v>218</v>
      </c>
      <c r="B78" s="23" t="s">
        <v>105</v>
      </c>
      <c r="C78" s="24">
        <v>10</v>
      </c>
      <c r="D78" s="25"/>
      <c r="E78" s="36"/>
      <c r="F78" s="37"/>
      <c r="G78" s="28"/>
      <c r="H78" s="29">
        <v>38.200000000000003</v>
      </c>
      <c r="I78" s="30">
        <v>38.299999999999997</v>
      </c>
      <c r="J78" s="30"/>
      <c r="K78" s="29">
        <v>40.909999999999997</v>
      </c>
      <c r="L78" s="29" t="s">
        <v>38</v>
      </c>
      <c r="M78" s="29">
        <v>46.27</v>
      </c>
      <c r="N78" s="29"/>
      <c r="O78" s="31"/>
      <c r="P78" s="90">
        <v>0.05</v>
      </c>
      <c r="Q78" s="46"/>
      <c r="R78" s="14" t="s">
        <v>17</v>
      </c>
      <c r="S78" s="66">
        <f t="shared" si="0"/>
        <v>0</v>
      </c>
      <c r="T78" s="34">
        <v>1</v>
      </c>
      <c r="U78" s="66"/>
      <c r="V78" s="31">
        <v>2</v>
      </c>
      <c r="W78" s="19"/>
      <c r="AD78"/>
      <c r="AE78"/>
      <c r="AF78"/>
      <c r="AG78"/>
      <c r="AH78"/>
      <c r="AI78"/>
    </row>
    <row r="79" spans="1:35" ht="18" customHeight="1" x14ac:dyDescent="0.25">
      <c r="A79" s="47" t="s">
        <v>218</v>
      </c>
      <c r="B79" s="23" t="s">
        <v>108</v>
      </c>
      <c r="C79" s="24">
        <v>10</v>
      </c>
      <c r="D79" s="25"/>
      <c r="E79" s="123"/>
      <c r="F79" s="37"/>
      <c r="G79" s="28"/>
      <c r="H79" s="29">
        <v>14.62</v>
      </c>
      <c r="I79" s="30"/>
      <c r="J79" s="30"/>
      <c r="K79" s="30">
        <v>13.33</v>
      </c>
      <c r="L79" s="30"/>
      <c r="M79" s="29" t="s">
        <v>35</v>
      </c>
      <c r="N79" s="30" t="s">
        <v>38</v>
      </c>
      <c r="O79" s="31">
        <v>20.3</v>
      </c>
      <c r="P79" s="90">
        <v>0.05</v>
      </c>
      <c r="Q79" s="101">
        <f>O79*(1-P79)</f>
        <v>19.285</v>
      </c>
      <c r="R79" s="14" t="s">
        <v>17</v>
      </c>
      <c r="S79" s="64">
        <f t="shared" si="0"/>
        <v>18.371500000000001</v>
      </c>
      <c r="T79" s="34">
        <v>1</v>
      </c>
      <c r="U79" s="64"/>
      <c r="V79" s="31">
        <v>2</v>
      </c>
      <c r="W79" s="19"/>
      <c r="AD79"/>
      <c r="AE79"/>
      <c r="AF79"/>
      <c r="AG79"/>
      <c r="AH79"/>
      <c r="AI79"/>
    </row>
    <row r="80" spans="1:35" ht="18" customHeight="1" x14ac:dyDescent="0.25">
      <c r="A80" s="47" t="s">
        <v>218</v>
      </c>
      <c r="B80" s="23" t="s">
        <v>219</v>
      </c>
      <c r="C80" s="24">
        <v>5</v>
      </c>
      <c r="D80" s="25"/>
      <c r="E80" s="36"/>
      <c r="F80" s="37"/>
      <c r="G80" s="28"/>
      <c r="H80" s="29" t="s">
        <v>38</v>
      </c>
      <c r="I80" s="30" t="s">
        <v>220</v>
      </c>
      <c r="J80" s="30" t="s">
        <v>221</v>
      </c>
      <c r="K80" s="49">
        <v>42.59</v>
      </c>
      <c r="L80" s="29" t="s">
        <v>222</v>
      </c>
      <c r="M80" s="29" t="s">
        <v>38</v>
      </c>
      <c r="N80" s="29" t="s">
        <v>35</v>
      </c>
      <c r="O80" s="31">
        <v>46.55</v>
      </c>
      <c r="P80" s="32">
        <v>0.05</v>
      </c>
      <c r="Q80" s="46"/>
      <c r="R80" s="14" t="s">
        <v>17</v>
      </c>
      <c r="S80" s="66">
        <f t="shared" si="0"/>
        <v>42.127749999999999</v>
      </c>
      <c r="T80" s="124">
        <v>4</v>
      </c>
      <c r="U80" s="66">
        <f>(S80-K80)*T80</f>
        <v>-1.849000000000018</v>
      </c>
      <c r="V80" s="31">
        <v>2</v>
      </c>
      <c r="W80" s="19"/>
      <c r="AD80"/>
      <c r="AE80"/>
      <c r="AF80"/>
      <c r="AG80"/>
      <c r="AH80"/>
      <c r="AI80"/>
    </row>
    <row r="81" spans="1:35" ht="18" customHeight="1" x14ac:dyDescent="0.25">
      <c r="A81" s="38" t="s">
        <v>223</v>
      </c>
      <c r="B81" s="39" t="s">
        <v>224</v>
      </c>
      <c r="C81" s="24">
        <v>10</v>
      </c>
      <c r="D81" s="25"/>
      <c r="E81" s="36"/>
      <c r="F81" s="125"/>
      <c r="G81" s="126"/>
      <c r="H81" s="29">
        <v>36.9</v>
      </c>
      <c r="I81" s="30">
        <v>36.9</v>
      </c>
      <c r="J81" s="30" t="s">
        <v>38</v>
      </c>
      <c r="K81" s="29" t="s">
        <v>35</v>
      </c>
      <c r="L81" s="29" t="s">
        <v>38</v>
      </c>
      <c r="M81" s="29" t="s">
        <v>35</v>
      </c>
      <c r="N81" s="127" t="s">
        <v>35</v>
      </c>
      <c r="O81" s="86">
        <v>36.299999999999997</v>
      </c>
      <c r="P81" s="90">
        <v>4.4999999999999998E-2</v>
      </c>
      <c r="Q81" s="33">
        <f t="shared" ref="Q81:Q87" si="1">O81*(1-P81)</f>
        <v>34.666499999999999</v>
      </c>
      <c r="R81" s="14" t="s">
        <v>17</v>
      </c>
      <c r="S81" s="64">
        <f t="shared" si="0"/>
        <v>32.851500000000001</v>
      </c>
      <c r="T81" s="124">
        <v>2</v>
      </c>
      <c r="U81" s="66" t="e">
        <f>(S81-K81)*T81</f>
        <v>#VALUE!</v>
      </c>
      <c r="V81" s="31">
        <v>2</v>
      </c>
      <c r="W81" s="19"/>
      <c r="AD81"/>
      <c r="AE81"/>
      <c r="AF81"/>
      <c r="AG81"/>
      <c r="AH81"/>
      <c r="AI81"/>
    </row>
    <row r="82" spans="1:35" ht="18" customHeight="1" x14ac:dyDescent="0.25">
      <c r="A82" s="38" t="s">
        <v>223</v>
      </c>
      <c r="B82" s="39" t="s">
        <v>105</v>
      </c>
      <c r="C82" s="24">
        <v>10</v>
      </c>
      <c r="D82" s="25"/>
      <c r="E82" s="36"/>
      <c r="F82" s="125"/>
      <c r="G82" s="126"/>
      <c r="H82" s="29" t="s">
        <v>38</v>
      </c>
      <c r="I82" s="30">
        <v>52</v>
      </c>
      <c r="J82" s="30">
        <v>54.33</v>
      </c>
      <c r="K82" s="128">
        <v>50.34</v>
      </c>
      <c r="L82" s="127" t="s">
        <v>35</v>
      </c>
      <c r="M82" s="29" t="s">
        <v>35</v>
      </c>
      <c r="N82" s="127" t="s">
        <v>35</v>
      </c>
      <c r="O82" s="31">
        <v>55.4</v>
      </c>
      <c r="P82" s="90">
        <v>0.05</v>
      </c>
      <c r="Q82" s="101">
        <f t="shared" si="1"/>
        <v>52.629999999999995</v>
      </c>
      <c r="R82" s="14" t="s">
        <v>17</v>
      </c>
      <c r="S82" s="64">
        <f t="shared" si="0"/>
        <v>50.137</v>
      </c>
      <c r="T82" s="91">
        <v>2</v>
      </c>
      <c r="U82" s="66">
        <f>(S82-K82)*T82</f>
        <v>-0.40600000000000591</v>
      </c>
      <c r="V82" s="31">
        <v>2</v>
      </c>
      <c r="W82" s="19"/>
      <c r="AD82"/>
      <c r="AE82"/>
      <c r="AF82"/>
      <c r="AG82"/>
      <c r="AH82"/>
      <c r="AI82"/>
    </row>
    <row r="83" spans="1:35" ht="18" customHeight="1" x14ac:dyDescent="0.25">
      <c r="A83" s="38" t="s">
        <v>223</v>
      </c>
      <c r="B83" s="39" t="s">
        <v>225</v>
      </c>
      <c r="C83" s="24">
        <v>10</v>
      </c>
      <c r="D83" s="25"/>
      <c r="E83" s="36"/>
      <c r="F83" s="114"/>
      <c r="G83" s="126"/>
      <c r="H83" s="29" t="s">
        <v>38</v>
      </c>
      <c r="I83" s="30" t="s">
        <v>35</v>
      </c>
      <c r="J83" s="30"/>
      <c r="K83" s="128" t="s">
        <v>226</v>
      </c>
      <c r="L83" s="127" t="s">
        <v>38</v>
      </c>
      <c r="M83" s="29" t="s">
        <v>35</v>
      </c>
      <c r="N83" s="127"/>
      <c r="O83" s="31">
        <v>75</v>
      </c>
      <c r="P83" s="90">
        <v>0.05</v>
      </c>
      <c r="Q83" s="101">
        <f t="shared" si="1"/>
        <v>71.25</v>
      </c>
      <c r="R83" s="14" t="s">
        <v>17</v>
      </c>
      <c r="S83" s="66">
        <f t="shared" si="0"/>
        <v>67.875</v>
      </c>
      <c r="T83" s="34">
        <v>1</v>
      </c>
      <c r="U83" s="66" t="e">
        <f>(S83-K83)*T83</f>
        <v>#VALUE!</v>
      </c>
      <c r="V83" s="31">
        <v>2</v>
      </c>
      <c r="W83" s="19"/>
      <c r="AD83"/>
      <c r="AE83"/>
      <c r="AF83"/>
      <c r="AG83"/>
      <c r="AH83"/>
      <c r="AI83"/>
    </row>
    <row r="84" spans="1:35" ht="18" customHeight="1" x14ac:dyDescent="0.25">
      <c r="A84" s="38" t="s">
        <v>227</v>
      </c>
      <c r="B84" s="39" t="s">
        <v>219</v>
      </c>
      <c r="C84" s="24">
        <v>5</v>
      </c>
      <c r="D84" s="25"/>
      <c r="E84" s="36"/>
      <c r="F84" s="125"/>
      <c r="G84" s="126"/>
      <c r="H84" s="29" t="s">
        <v>35</v>
      </c>
      <c r="I84" s="30" t="s">
        <v>228</v>
      </c>
      <c r="J84" s="30"/>
      <c r="K84" s="128">
        <v>54.46</v>
      </c>
      <c r="L84" s="127" t="s">
        <v>229</v>
      </c>
      <c r="M84" s="29" t="s">
        <v>35</v>
      </c>
      <c r="N84" s="127"/>
      <c r="O84" s="31">
        <v>59.2</v>
      </c>
      <c r="P84" s="90">
        <v>0.05</v>
      </c>
      <c r="Q84" s="101">
        <f t="shared" si="1"/>
        <v>56.24</v>
      </c>
      <c r="R84" s="14" t="s">
        <v>17</v>
      </c>
      <c r="S84" s="64">
        <f t="shared" si="0"/>
        <v>53.576000000000008</v>
      </c>
      <c r="T84" s="91">
        <v>1</v>
      </c>
      <c r="U84" s="14"/>
      <c r="V84" s="31">
        <v>2</v>
      </c>
      <c r="W84" s="129"/>
      <c r="AD84"/>
      <c r="AE84"/>
      <c r="AF84"/>
      <c r="AG84"/>
      <c r="AH84"/>
      <c r="AI84"/>
    </row>
    <row r="85" spans="1:35" ht="18" customHeight="1" x14ac:dyDescent="0.25">
      <c r="A85" s="47" t="s">
        <v>230</v>
      </c>
      <c r="B85" s="23" t="s">
        <v>231</v>
      </c>
      <c r="C85" s="24">
        <v>5</v>
      </c>
      <c r="D85" s="25"/>
      <c r="E85" s="36"/>
      <c r="F85" s="37"/>
      <c r="G85" s="28"/>
      <c r="H85" s="29" t="s">
        <v>38</v>
      </c>
      <c r="I85" s="30" t="s">
        <v>38</v>
      </c>
      <c r="J85" s="30"/>
      <c r="K85" s="49">
        <v>15.09</v>
      </c>
      <c r="L85" s="29" t="s">
        <v>38</v>
      </c>
      <c r="M85" s="29" t="s">
        <v>35</v>
      </c>
      <c r="N85" s="29" t="s">
        <v>35</v>
      </c>
      <c r="O85" s="31">
        <v>15.7</v>
      </c>
      <c r="P85" s="90">
        <v>0.05</v>
      </c>
      <c r="Q85" s="33">
        <f t="shared" si="1"/>
        <v>14.914999999999999</v>
      </c>
      <c r="R85" s="14" t="s">
        <v>17</v>
      </c>
      <c r="S85" s="64">
        <f t="shared" si="0"/>
        <v>14.208499999999999</v>
      </c>
      <c r="T85" s="91">
        <v>1</v>
      </c>
      <c r="U85" s="14"/>
      <c r="V85" s="31">
        <v>2</v>
      </c>
      <c r="W85" s="67"/>
      <c r="AD85"/>
      <c r="AE85"/>
      <c r="AF85"/>
      <c r="AG85"/>
      <c r="AH85"/>
      <c r="AI85"/>
    </row>
    <row r="86" spans="1:35" ht="18" customHeight="1" x14ac:dyDescent="0.25">
      <c r="A86" s="47" t="s">
        <v>232</v>
      </c>
      <c r="B86" s="23" t="s">
        <v>233</v>
      </c>
      <c r="C86" s="24">
        <v>5</v>
      </c>
      <c r="D86" s="25"/>
      <c r="E86" s="36"/>
      <c r="F86" s="130"/>
      <c r="G86" s="28"/>
      <c r="H86" s="29">
        <v>19</v>
      </c>
      <c r="I86" s="30">
        <v>19.920000000000002</v>
      </c>
      <c r="J86" s="30"/>
      <c r="K86" s="29">
        <v>21.82</v>
      </c>
      <c r="L86" s="29">
        <v>21</v>
      </c>
      <c r="M86" s="29">
        <v>22.99</v>
      </c>
      <c r="N86" s="29" t="s">
        <v>35</v>
      </c>
      <c r="O86" s="31">
        <v>24.8</v>
      </c>
      <c r="P86" s="90">
        <v>0.05</v>
      </c>
      <c r="Q86" s="46">
        <f t="shared" si="1"/>
        <v>23.56</v>
      </c>
      <c r="R86" s="14" t="s">
        <v>17</v>
      </c>
      <c r="S86" s="64">
        <f t="shared" si="0"/>
        <v>22.444000000000003</v>
      </c>
      <c r="T86" s="124">
        <v>2</v>
      </c>
      <c r="U86" s="66">
        <f>(S86-H86)*T86</f>
        <v>6.8880000000000052</v>
      </c>
      <c r="V86" s="31">
        <v>2</v>
      </c>
      <c r="W86" s="131" t="s">
        <v>234</v>
      </c>
      <c r="AD86"/>
      <c r="AE86"/>
      <c r="AF86"/>
      <c r="AG86"/>
      <c r="AH86"/>
      <c r="AI86"/>
    </row>
    <row r="87" spans="1:35" ht="18" customHeight="1" x14ac:dyDescent="0.25">
      <c r="A87" s="47" t="s">
        <v>235</v>
      </c>
      <c r="B87" s="23" t="s">
        <v>105</v>
      </c>
      <c r="C87" s="24">
        <v>10</v>
      </c>
      <c r="D87" s="25"/>
      <c r="E87" s="86"/>
      <c r="F87" s="37"/>
      <c r="G87" s="28"/>
      <c r="H87" s="29">
        <v>49.4</v>
      </c>
      <c r="I87" s="30" t="s">
        <v>35</v>
      </c>
      <c r="J87" s="30" t="s">
        <v>38</v>
      </c>
      <c r="K87" s="49">
        <v>45.94</v>
      </c>
      <c r="L87" s="29" t="s">
        <v>35</v>
      </c>
      <c r="M87" s="29" t="s">
        <v>35</v>
      </c>
      <c r="N87" s="29" t="s">
        <v>35</v>
      </c>
      <c r="O87" s="31">
        <v>48.8</v>
      </c>
      <c r="P87" s="90">
        <v>0.05</v>
      </c>
      <c r="Q87" s="101">
        <f t="shared" si="1"/>
        <v>46.359999999999992</v>
      </c>
      <c r="R87" s="14" t="s">
        <v>17</v>
      </c>
      <c r="S87" s="64">
        <f t="shared" si="0"/>
        <v>44.164000000000001</v>
      </c>
      <c r="T87" s="124">
        <v>1</v>
      </c>
      <c r="U87" s="66">
        <f>(S87-H87)*T87</f>
        <v>-5.2359999999999971</v>
      </c>
      <c r="V87" s="31">
        <v>2</v>
      </c>
      <c r="W87" s="67"/>
      <c r="AD87"/>
      <c r="AE87"/>
      <c r="AF87"/>
      <c r="AG87"/>
      <c r="AH87"/>
      <c r="AI87"/>
    </row>
    <row r="88" spans="1:35" ht="18" customHeight="1" x14ac:dyDescent="0.25">
      <c r="A88" s="53" t="s">
        <v>235</v>
      </c>
      <c r="B88" s="54" t="s">
        <v>236</v>
      </c>
      <c r="C88" s="24">
        <v>10</v>
      </c>
      <c r="D88" s="72"/>
      <c r="E88" s="26"/>
      <c r="F88" s="100"/>
      <c r="G88" s="57"/>
      <c r="H88" s="29" t="s">
        <v>35</v>
      </c>
      <c r="I88" s="30" t="s">
        <v>35</v>
      </c>
      <c r="J88" s="30"/>
      <c r="K88" s="26" t="s">
        <v>237</v>
      </c>
      <c r="L88" s="30" t="s">
        <v>38</v>
      </c>
      <c r="M88" s="29" t="s">
        <v>35</v>
      </c>
      <c r="N88" s="30" t="s">
        <v>35</v>
      </c>
      <c r="O88" s="80"/>
      <c r="P88" s="90">
        <v>0.05</v>
      </c>
      <c r="Q88" s="77"/>
      <c r="R88" s="14" t="s">
        <v>17</v>
      </c>
      <c r="S88" s="34">
        <f t="shared" si="0"/>
        <v>0</v>
      </c>
      <c r="T88" s="34">
        <v>1</v>
      </c>
      <c r="U88" s="14"/>
      <c r="V88" s="31">
        <v>2</v>
      </c>
      <c r="W88" s="67"/>
      <c r="AD88"/>
      <c r="AE88"/>
      <c r="AF88"/>
      <c r="AG88"/>
      <c r="AH88"/>
      <c r="AI88"/>
    </row>
    <row r="89" spans="1:35" ht="18" customHeight="1" x14ac:dyDescent="0.25">
      <c r="A89" s="47" t="s">
        <v>238</v>
      </c>
      <c r="B89" s="23" t="s">
        <v>239</v>
      </c>
      <c r="C89" s="24">
        <v>10</v>
      </c>
      <c r="D89" s="25"/>
      <c r="E89" s="36"/>
      <c r="F89" s="37"/>
      <c r="G89" s="28"/>
      <c r="H89" s="29" t="s">
        <v>35</v>
      </c>
      <c r="I89" s="30" t="s">
        <v>35</v>
      </c>
      <c r="J89" s="30"/>
      <c r="K89" s="49">
        <v>25.61</v>
      </c>
      <c r="L89" s="29"/>
      <c r="M89" s="29" t="s">
        <v>35</v>
      </c>
      <c r="N89" s="29" t="s">
        <v>35</v>
      </c>
      <c r="O89" s="31">
        <v>29.1</v>
      </c>
      <c r="P89" s="90">
        <v>0.05</v>
      </c>
      <c r="Q89" s="33">
        <f t="shared" ref="Q89:Q105" si="2">O89*(1-P89)</f>
        <v>27.645</v>
      </c>
      <c r="R89" s="14" t="s">
        <v>17</v>
      </c>
      <c r="S89" s="64">
        <f t="shared" si="0"/>
        <v>26.335500000000003</v>
      </c>
      <c r="T89" s="91">
        <v>1</v>
      </c>
      <c r="U89" s="132"/>
      <c r="V89" s="31">
        <v>2</v>
      </c>
      <c r="W89" s="67"/>
      <c r="AD89"/>
      <c r="AE89"/>
      <c r="AF89"/>
      <c r="AG89"/>
      <c r="AH89"/>
      <c r="AI89"/>
    </row>
    <row r="90" spans="1:35" ht="18" customHeight="1" x14ac:dyDescent="0.25">
      <c r="A90" s="47" t="s">
        <v>240</v>
      </c>
      <c r="B90" s="23" t="s">
        <v>108</v>
      </c>
      <c r="C90" s="24">
        <v>10</v>
      </c>
      <c r="D90" s="25"/>
      <c r="E90" s="36"/>
      <c r="F90" s="37"/>
      <c r="G90" s="28"/>
      <c r="H90" s="29">
        <v>15.5</v>
      </c>
      <c r="I90" s="30">
        <v>15.79</v>
      </c>
      <c r="J90" s="30"/>
      <c r="K90" s="29">
        <v>16.97</v>
      </c>
      <c r="L90" s="29" t="s">
        <v>35</v>
      </c>
      <c r="M90" s="29">
        <v>19.190000000000001</v>
      </c>
      <c r="N90" s="29" t="s">
        <v>35</v>
      </c>
      <c r="O90" s="31">
        <v>19.8</v>
      </c>
      <c r="P90" s="90">
        <v>0.05</v>
      </c>
      <c r="Q90" s="101">
        <f t="shared" si="2"/>
        <v>18.809999999999999</v>
      </c>
      <c r="R90" s="14" t="s">
        <v>17</v>
      </c>
      <c r="S90" s="64">
        <f t="shared" si="0"/>
        <v>17.919</v>
      </c>
      <c r="T90" s="91">
        <v>1</v>
      </c>
      <c r="U90" s="14"/>
      <c r="V90" s="31">
        <v>2</v>
      </c>
      <c r="W90" s="67"/>
      <c r="AD90"/>
      <c r="AE90"/>
      <c r="AF90"/>
      <c r="AG90"/>
      <c r="AH90"/>
      <c r="AI90"/>
    </row>
    <row r="91" spans="1:35" ht="18" customHeight="1" x14ac:dyDescent="0.25">
      <c r="A91" s="47" t="s">
        <v>241</v>
      </c>
      <c r="B91" s="23" t="s">
        <v>219</v>
      </c>
      <c r="C91" s="24">
        <v>5</v>
      </c>
      <c r="D91" s="25"/>
      <c r="E91" s="36"/>
      <c r="F91" s="37"/>
      <c r="G91" s="28"/>
      <c r="H91" s="29">
        <v>38.6</v>
      </c>
      <c r="I91" s="30">
        <v>41.5</v>
      </c>
      <c r="J91" s="30">
        <v>43.74</v>
      </c>
      <c r="K91" s="29">
        <v>41.94</v>
      </c>
      <c r="L91" s="29">
        <v>43</v>
      </c>
      <c r="M91" s="29" t="s">
        <v>38</v>
      </c>
      <c r="N91" s="29" t="s">
        <v>35</v>
      </c>
      <c r="O91" s="31">
        <v>44.95</v>
      </c>
      <c r="P91" s="90">
        <v>0.05</v>
      </c>
      <c r="Q91" s="33">
        <f t="shared" si="2"/>
        <v>42.702500000000001</v>
      </c>
      <c r="R91" s="14" t="s">
        <v>17</v>
      </c>
      <c r="S91" s="64">
        <f t="shared" si="0"/>
        <v>40.679750000000006</v>
      </c>
      <c r="T91" s="91">
        <v>4</v>
      </c>
      <c r="U91" s="66">
        <f>(S91-K91)*T91</f>
        <v>-5.0409999999999684</v>
      </c>
      <c r="V91" s="31">
        <v>2</v>
      </c>
      <c r="W91" s="67"/>
      <c r="AD91"/>
      <c r="AE91"/>
      <c r="AF91"/>
      <c r="AG91"/>
      <c r="AH91"/>
      <c r="AI91"/>
    </row>
    <row r="92" spans="1:35" ht="18" customHeight="1" x14ac:dyDescent="0.25">
      <c r="A92" s="47" t="s">
        <v>242</v>
      </c>
      <c r="B92" s="51" t="s">
        <v>233</v>
      </c>
      <c r="C92" s="24">
        <v>5</v>
      </c>
      <c r="D92" s="25"/>
      <c r="E92" s="133"/>
      <c r="F92" s="37"/>
      <c r="G92" s="28"/>
      <c r="H92" s="29" t="s">
        <v>35</v>
      </c>
      <c r="I92" s="30" t="s">
        <v>38</v>
      </c>
      <c r="J92" s="30" t="s">
        <v>38</v>
      </c>
      <c r="K92" s="49">
        <v>23.16</v>
      </c>
      <c r="L92" s="134" t="s">
        <v>38</v>
      </c>
      <c r="M92" s="29" t="s">
        <v>38</v>
      </c>
      <c r="N92" s="29" t="s">
        <v>35</v>
      </c>
      <c r="O92" s="31">
        <v>24.9</v>
      </c>
      <c r="P92" s="90">
        <v>0.05</v>
      </c>
      <c r="Q92" s="50">
        <f t="shared" si="2"/>
        <v>23.654999999999998</v>
      </c>
      <c r="R92" s="14" t="s">
        <v>17</v>
      </c>
      <c r="S92" s="64">
        <f t="shared" si="0"/>
        <v>22.534499999999998</v>
      </c>
      <c r="T92" s="91">
        <v>4</v>
      </c>
      <c r="U92" s="66">
        <f>(S92-K92)*T92</f>
        <v>-2.5020000000000095</v>
      </c>
      <c r="V92" s="31">
        <v>2</v>
      </c>
      <c r="W92" s="67"/>
      <c r="X92" s="21">
        <v>1.54</v>
      </c>
      <c r="Y92" s="21" t="s">
        <v>53</v>
      </c>
      <c r="AD92"/>
      <c r="AE92"/>
      <c r="AF92"/>
      <c r="AG92"/>
      <c r="AH92"/>
      <c r="AI92"/>
    </row>
    <row r="93" spans="1:35" ht="18" customHeight="1" x14ac:dyDescent="0.25">
      <c r="A93" s="47" t="s">
        <v>243</v>
      </c>
      <c r="B93" s="51" t="s">
        <v>231</v>
      </c>
      <c r="C93" s="24">
        <v>5</v>
      </c>
      <c r="D93" s="25"/>
      <c r="E93" s="40"/>
      <c r="F93" s="37"/>
      <c r="G93" s="28"/>
      <c r="H93" s="29">
        <v>14.2</v>
      </c>
      <c r="I93" s="30" t="s">
        <v>35</v>
      </c>
      <c r="J93" s="30"/>
      <c r="K93" s="29" t="s">
        <v>244</v>
      </c>
      <c r="L93" s="29"/>
      <c r="M93" s="29" t="s">
        <v>35</v>
      </c>
      <c r="N93" s="29" t="s">
        <v>35</v>
      </c>
      <c r="O93" s="31">
        <v>16.100000000000001</v>
      </c>
      <c r="P93" s="90">
        <v>0.05</v>
      </c>
      <c r="Q93" s="33">
        <f t="shared" si="2"/>
        <v>15.295</v>
      </c>
      <c r="R93" s="14" t="s">
        <v>17</v>
      </c>
      <c r="S93" s="64">
        <f t="shared" si="0"/>
        <v>14.570500000000001</v>
      </c>
      <c r="T93" s="135">
        <v>2</v>
      </c>
      <c r="U93" s="122">
        <f>(S93-H93)*T93</f>
        <v>0.74100000000000321</v>
      </c>
      <c r="V93" s="31">
        <v>2</v>
      </c>
      <c r="W93" s="67"/>
      <c r="X93" s="21">
        <v>1.63</v>
      </c>
      <c r="Y93" s="21" t="s">
        <v>53</v>
      </c>
      <c r="AD93"/>
      <c r="AE93"/>
      <c r="AF93"/>
      <c r="AG93"/>
      <c r="AH93"/>
      <c r="AI93"/>
    </row>
    <row r="94" spans="1:35" ht="18" customHeight="1" x14ac:dyDescent="0.25">
      <c r="A94" s="47" t="s">
        <v>245</v>
      </c>
      <c r="B94" s="54" t="s">
        <v>108</v>
      </c>
      <c r="C94" s="24">
        <v>10</v>
      </c>
      <c r="D94" s="25"/>
      <c r="E94" s="36"/>
      <c r="F94" s="37"/>
      <c r="G94" s="28"/>
      <c r="H94" s="29">
        <v>9.9700000000000006</v>
      </c>
      <c r="I94" s="30">
        <v>8.86</v>
      </c>
      <c r="J94" s="30"/>
      <c r="K94" s="134">
        <v>9.01</v>
      </c>
      <c r="L94" s="29">
        <v>9.1999999999999993</v>
      </c>
      <c r="M94" s="29">
        <v>9.98</v>
      </c>
      <c r="N94" s="29" t="s">
        <v>38</v>
      </c>
      <c r="O94" s="31">
        <v>8</v>
      </c>
      <c r="P94" s="90">
        <v>0.05</v>
      </c>
      <c r="Q94" s="46">
        <f t="shared" si="2"/>
        <v>7.6</v>
      </c>
      <c r="R94" s="14" t="s">
        <v>17</v>
      </c>
      <c r="S94" s="64">
        <f t="shared" si="0"/>
        <v>7.24</v>
      </c>
      <c r="T94" s="91">
        <v>1</v>
      </c>
      <c r="U94" s="14"/>
      <c r="V94" s="31">
        <v>2</v>
      </c>
      <c r="W94" s="67"/>
      <c r="AD94"/>
      <c r="AE94"/>
      <c r="AF94"/>
      <c r="AG94"/>
      <c r="AH94"/>
      <c r="AI94"/>
    </row>
    <row r="95" spans="1:35" ht="18" customHeight="1" x14ac:dyDescent="0.25">
      <c r="A95" s="47" t="s">
        <v>246</v>
      </c>
      <c r="B95" s="23" t="s">
        <v>105</v>
      </c>
      <c r="C95" s="24">
        <v>10</v>
      </c>
      <c r="D95" s="25"/>
      <c r="E95" s="36"/>
      <c r="F95" s="37"/>
      <c r="G95" s="28">
        <v>5.5</v>
      </c>
      <c r="H95" s="29">
        <v>23.8</v>
      </c>
      <c r="I95" s="30">
        <v>22</v>
      </c>
      <c r="J95" s="30"/>
      <c r="K95" s="49">
        <v>20.29</v>
      </c>
      <c r="L95" s="29">
        <v>0.48</v>
      </c>
      <c r="M95" s="29" t="s">
        <v>38</v>
      </c>
      <c r="N95" s="49">
        <v>20.16</v>
      </c>
      <c r="O95" s="31">
        <v>24.9</v>
      </c>
      <c r="P95" s="90">
        <v>0.05</v>
      </c>
      <c r="Q95" s="46">
        <f t="shared" si="2"/>
        <v>23.654999999999998</v>
      </c>
      <c r="R95" s="14" t="s">
        <v>17</v>
      </c>
      <c r="S95" s="64">
        <f t="shared" si="0"/>
        <v>22.534499999999998</v>
      </c>
      <c r="T95" s="135">
        <v>1</v>
      </c>
      <c r="U95" s="136">
        <f>(S95-K95)*T95</f>
        <v>2.2444999999999986</v>
      </c>
      <c r="V95" s="31">
        <v>2</v>
      </c>
      <c r="W95" s="67"/>
      <c r="AD95"/>
      <c r="AE95"/>
      <c r="AF95"/>
      <c r="AG95"/>
      <c r="AH95"/>
      <c r="AI95"/>
    </row>
    <row r="96" spans="1:35" ht="18" customHeight="1" x14ac:dyDescent="0.25">
      <c r="A96" s="47" t="s">
        <v>247</v>
      </c>
      <c r="B96" s="35" t="s">
        <v>105</v>
      </c>
      <c r="C96" s="24">
        <v>10</v>
      </c>
      <c r="D96" s="25"/>
      <c r="E96" s="36"/>
      <c r="F96" s="130"/>
      <c r="G96" s="28">
        <v>1</v>
      </c>
      <c r="H96" s="29" t="s">
        <v>38</v>
      </c>
      <c r="I96" s="30" t="s">
        <v>35</v>
      </c>
      <c r="J96" s="30" t="s">
        <v>248</v>
      </c>
      <c r="K96" s="30">
        <v>23.72</v>
      </c>
      <c r="L96" s="26">
        <v>22</v>
      </c>
      <c r="M96" s="29" t="s">
        <v>249</v>
      </c>
      <c r="N96" s="29" t="s">
        <v>35</v>
      </c>
      <c r="O96" s="31">
        <v>25.1</v>
      </c>
      <c r="P96" s="90">
        <v>0.05</v>
      </c>
      <c r="Q96" s="33">
        <f t="shared" si="2"/>
        <v>23.844999999999999</v>
      </c>
      <c r="R96" s="14" t="s">
        <v>17</v>
      </c>
      <c r="S96" s="64">
        <v>25.1</v>
      </c>
      <c r="T96" s="135">
        <v>2</v>
      </c>
      <c r="U96" s="66">
        <f>(S96-K96)*T96</f>
        <v>2.7600000000000051</v>
      </c>
      <c r="V96" s="31">
        <v>2</v>
      </c>
      <c r="W96" s="67" t="s">
        <v>250</v>
      </c>
      <c r="AD96"/>
      <c r="AE96"/>
      <c r="AF96"/>
      <c r="AG96"/>
      <c r="AH96"/>
      <c r="AI96"/>
    </row>
    <row r="97" spans="1:35" ht="18" customHeight="1" x14ac:dyDescent="0.25">
      <c r="A97" s="53" t="s">
        <v>247</v>
      </c>
      <c r="B97" s="54" t="s">
        <v>251</v>
      </c>
      <c r="C97" s="24">
        <v>10</v>
      </c>
      <c r="D97" s="72"/>
      <c r="E97" s="40"/>
      <c r="F97" s="137"/>
      <c r="G97" s="138"/>
      <c r="H97" s="29" t="s">
        <v>35</v>
      </c>
      <c r="I97" s="30" t="s">
        <v>35</v>
      </c>
      <c r="J97" s="30"/>
      <c r="K97" s="26" t="s">
        <v>35</v>
      </c>
      <c r="L97" s="113" t="s">
        <v>35</v>
      </c>
      <c r="M97" s="29" t="s">
        <v>35</v>
      </c>
      <c r="N97" s="113" t="s">
        <v>35</v>
      </c>
      <c r="O97" s="80">
        <v>20.100000000000001</v>
      </c>
      <c r="P97" s="90">
        <v>0.05</v>
      </c>
      <c r="Q97" s="77">
        <f t="shared" si="2"/>
        <v>19.094999999999999</v>
      </c>
      <c r="R97" s="14" t="s">
        <v>17</v>
      </c>
      <c r="S97" s="64">
        <f t="shared" ref="S97:S110" si="3">O97*0.905</f>
        <v>18.1905</v>
      </c>
      <c r="T97" s="91">
        <v>2</v>
      </c>
      <c r="U97" s="66" t="e">
        <f>(S97-K97)*T97</f>
        <v>#VALUE!</v>
      </c>
      <c r="V97" s="31">
        <v>2</v>
      </c>
      <c r="W97" s="67"/>
      <c r="AD97"/>
      <c r="AE97"/>
      <c r="AF97"/>
      <c r="AG97"/>
      <c r="AH97"/>
      <c r="AI97"/>
    </row>
    <row r="98" spans="1:35" ht="18" customHeight="1" x14ac:dyDescent="0.25">
      <c r="A98" s="47" t="s">
        <v>247</v>
      </c>
      <c r="B98" s="23" t="s">
        <v>108</v>
      </c>
      <c r="C98" s="24">
        <v>10</v>
      </c>
      <c r="D98" s="25"/>
      <c r="E98" s="36"/>
      <c r="F98" s="37"/>
      <c r="G98" s="28">
        <v>1</v>
      </c>
      <c r="H98" s="29">
        <v>10.14</v>
      </c>
      <c r="I98" s="30">
        <v>9.8000000000000007</v>
      </c>
      <c r="J98" s="30" t="s">
        <v>252</v>
      </c>
      <c r="K98" s="26">
        <v>9.6300000000000008</v>
      </c>
      <c r="L98" s="30" t="s">
        <v>38</v>
      </c>
      <c r="M98" s="113" t="s">
        <v>35</v>
      </c>
      <c r="N98" s="29" t="s">
        <v>35</v>
      </c>
      <c r="O98" s="31">
        <v>10.199999999999999</v>
      </c>
      <c r="P98" s="90">
        <v>0.05</v>
      </c>
      <c r="Q98" s="101">
        <f t="shared" si="2"/>
        <v>9.69</v>
      </c>
      <c r="R98" s="14" t="s">
        <v>17</v>
      </c>
      <c r="S98" s="64">
        <f t="shared" si="3"/>
        <v>9.2309999999999999</v>
      </c>
      <c r="T98" s="91">
        <v>1</v>
      </c>
      <c r="U98" s="66">
        <f>(S98-H98)*T98</f>
        <v>-0.9090000000000007</v>
      </c>
      <c r="V98" s="31">
        <v>2</v>
      </c>
      <c r="W98" s="67"/>
      <c r="AD98"/>
      <c r="AE98"/>
      <c r="AF98"/>
      <c r="AG98"/>
      <c r="AH98"/>
      <c r="AI98"/>
    </row>
    <row r="99" spans="1:35" ht="18" customHeight="1" x14ac:dyDescent="0.25">
      <c r="A99" s="47" t="s">
        <v>247</v>
      </c>
      <c r="B99" s="23" t="s">
        <v>219</v>
      </c>
      <c r="C99" s="24">
        <v>5</v>
      </c>
      <c r="D99" s="25"/>
      <c r="E99" s="36"/>
      <c r="F99" s="139"/>
      <c r="G99" s="140"/>
      <c r="H99" s="29">
        <v>24</v>
      </c>
      <c r="I99" s="30" t="s">
        <v>35</v>
      </c>
      <c r="J99" s="30" t="s">
        <v>253</v>
      </c>
      <c r="K99" s="44" t="s">
        <v>254</v>
      </c>
      <c r="L99" s="127" t="s">
        <v>255</v>
      </c>
      <c r="M99" s="29" t="s">
        <v>38</v>
      </c>
      <c r="N99" s="141" t="s">
        <v>35</v>
      </c>
      <c r="O99" s="31">
        <v>23.6</v>
      </c>
      <c r="P99" s="90">
        <v>0.05</v>
      </c>
      <c r="Q99" s="101">
        <f t="shared" si="2"/>
        <v>22.42</v>
      </c>
      <c r="R99" s="14" t="s">
        <v>17</v>
      </c>
      <c r="S99" s="64">
        <f t="shared" si="3"/>
        <v>21.358000000000001</v>
      </c>
      <c r="T99" s="91">
        <v>4</v>
      </c>
      <c r="U99" s="66" t="e">
        <f>(S99-L99)*T99</f>
        <v>#VALUE!</v>
      </c>
      <c r="V99" s="31">
        <v>2</v>
      </c>
      <c r="W99" s="67"/>
      <c r="AD99"/>
      <c r="AE99"/>
      <c r="AF99"/>
      <c r="AG99"/>
      <c r="AH99"/>
      <c r="AI99"/>
    </row>
    <row r="100" spans="1:35" ht="18" customHeight="1" x14ac:dyDescent="0.25">
      <c r="A100" s="47" t="s">
        <v>256</v>
      </c>
      <c r="B100" s="23" t="s">
        <v>224</v>
      </c>
      <c r="C100" s="24">
        <v>10</v>
      </c>
      <c r="D100" s="25"/>
      <c r="E100" s="36"/>
      <c r="F100" s="125"/>
      <c r="G100" s="28">
        <v>1</v>
      </c>
      <c r="H100" s="29">
        <v>11.8</v>
      </c>
      <c r="I100" s="30">
        <v>9.75</v>
      </c>
      <c r="J100" s="30"/>
      <c r="K100" s="26">
        <v>11.32</v>
      </c>
      <c r="L100" s="29" t="s">
        <v>257</v>
      </c>
      <c r="M100" s="29" t="s">
        <v>38</v>
      </c>
      <c r="N100" s="29" t="s">
        <v>35</v>
      </c>
      <c r="O100" s="31">
        <v>14.2</v>
      </c>
      <c r="P100" s="90">
        <v>0.05</v>
      </c>
      <c r="Q100" s="101">
        <f t="shared" si="2"/>
        <v>13.489999999999998</v>
      </c>
      <c r="R100" s="14" t="s">
        <v>17</v>
      </c>
      <c r="S100" s="64">
        <f t="shared" si="3"/>
        <v>12.850999999999999</v>
      </c>
      <c r="T100" s="91">
        <v>1</v>
      </c>
      <c r="U100" s="14"/>
      <c r="V100" s="31">
        <v>2</v>
      </c>
      <c r="W100" s="67"/>
      <c r="X100" s="21">
        <v>20.07</v>
      </c>
      <c r="Y100" s="21" t="s">
        <v>103</v>
      </c>
      <c r="AA100" s="21">
        <f>X100-J100*D100</f>
        <v>20.07</v>
      </c>
      <c r="AD100"/>
      <c r="AE100"/>
      <c r="AF100"/>
      <c r="AG100"/>
      <c r="AH100"/>
      <c r="AI100"/>
    </row>
    <row r="101" spans="1:35" ht="18" customHeight="1" x14ac:dyDescent="0.25">
      <c r="A101" s="47" t="s">
        <v>256</v>
      </c>
      <c r="B101" s="23" t="s">
        <v>116</v>
      </c>
      <c r="C101" s="24">
        <v>10</v>
      </c>
      <c r="D101" s="25"/>
      <c r="E101" s="36"/>
      <c r="F101" s="37"/>
      <c r="G101" s="28"/>
      <c r="H101" s="29">
        <v>9.5</v>
      </c>
      <c r="I101" s="30">
        <v>22.85</v>
      </c>
      <c r="J101" s="30"/>
      <c r="K101" s="29">
        <v>22.55</v>
      </c>
      <c r="L101" s="29">
        <v>24</v>
      </c>
      <c r="M101" s="29" t="s">
        <v>38</v>
      </c>
      <c r="N101" s="29" t="s">
        <v>35</v>
      </c>
      <c r="O101" s="31">
        <v>27.5</v>
      </c>
      <c r="P101" s="90">
        <v>0.05</v>
      </c>
      <c r="Q101" s="46">
        <f t="shared" si="2"/>
        <v>26.125</v>
      </c>
      <c r="R101" s="14" t="s">
        <v>17</v>
      </c>
      <c r="S101" s="64">
        <f t="shared" si="3"/>
        <v>24.887499999999999</v>
      </c>
      <c r="T101" s="91">
        <v>1</v>
      </c>
      <c r="U101" s="14"/>
      <c r="V101" s="31">
        <v>2</v>
      </c>
      <c r="W101" s="67"/>
      <c r="AD101"/>
      <c r="AE101"/>
      <c r="AF101"/>
      <c r="AG101"/>
      <c r="AH101"/>
      <c r="AI101"/>
    </row>
    <row r="102" spans="1:35" ht="18" customHeight="1" x14ac:dyDescent="0.25">
      <c r="A102" s="53" t="s">
        <v>256</v>
      </c>
      <c r="B102" s="54" t="s">
        <v>126</v>
      </c>
      <c r="C102" s="24">
        <v>10</v>
      </c>
      <c r="D102" s="72"/>
      <c r="E102" s="86"/>
      <c r="F102" s="56"/>
      <c r="G102" s="57"/>
      <c r="H102" s="29">
        <v>43.5</v>
      </c>
      <c r="I102" s="30">
        <v>47.5</v>
      </c>
      <c r="J102" s="30"/>
      <c r="K102" s="29">
        <v>46.6</v>
      </c>
      <c r="L102" s="30">
        <v>48</v>
      </c>
      <c r="M102" s="29">
        <v>43.68</v>
      </c>
      <c r="N102" s="30" t="s">
        <v>35</v>
      </c>
      <c r="O102" s="80"/>
      <c r="P102" s="90">
        <v>0.05</v>
      </c>
      <c r="Q102" s="77">
        <f t="shared" si="2"/>
        <v>0</v>
      </c>
      <c r="R102" s="14" t="s">
        <v>17</v>
      </c>
      <c r="S102" s="64">
        <f t="shared" si="3"/>
        <v>0</v>
      </c>
      <c r="T102" s="91">
        <v>1</v>
      </c>
      <c r="U102" s="14"/>
      <c r="V102" s="31">
        <v>2</v>
      </c>
      <c r="W102" s="67"/>
      <c r="AD102"/>
      <c r="AE102"/>
      <c r="AF102"/>
      <c r="AG102"/>
      <c r="AH102"/>
      <c r="AI102"/>
    </row>
    <row r="103" spans="1:35" ht="18" customHeight="1" x14ac:dyDescent="0.25">
      <c r="A103" s="53" t="s">
        <v>256</v>
      </c>
      <c r="B103" s="54" t="s">
        <v>258</v>
      </c>
      <c r="C103" s="24">
        <v>5</v>
      </c>
      <c r="D103" s="72"/>
      <c r="E103" s="40"/>
      <c r="F103" s="56"/>
      <c r="G103" s="57"/>
      <c r="H103" s="29" t="s">
        <v>35</v>
      </c>
      <c r="I103" s="30" t="s">
        <v>35</v>
      </c>
      <c r="J103" s="30">
        <v>1.65</v>
      </c>
      <c r="K103" s="26" t="s">
        <v>259</v>
      </c>
      <c r="L103" s="30" t="s">
        <v>35</v>
      </c>
      <c r="M103" s="29" t="s">
        <v>35</v>
      </c>
      <c r="N103" s="30" t="s">
        <v>35</v>
      </c>
      <c r="O103" s="80">
        <v>28.65</v>
      </c>
      <c r="P103" s="142">
        <v>0.05</v>
      </c>
      <c r="Q103" s="77">
        <f t="shared" si="2"/>
        <v>27.217499999999998</v>
      </c>
      <c r="R103" s="14" t="s">
        <v>17</v>
      </c>
      <c r="S103" s="64">
        <f t="shared" si="3"/>
        <v>25.928249999999998</v>
      </c>
      <c r="T103" s="91">
        <v>1</v>
      </c>
      <c r="U103" s="14"/>
      <c r="V103" s="31">
        <v>2</v>
      </c>
      <c r="W103" s="67"/>
      <c r="AD103"/>
      <c r="AE103"/>
      <c r="AF103"/>
      <c r="AG103"/>
      <c r="AH103"/>
      <c r="AI103"/>
    </row>
    <row r="104" spans="1:35" ht="18" customHeight="1" x14ac:dyDescent="0.25">
      <c r="A104" s="47" t="s">
        <v>260</v>
      </c>
      <c r="B104" s="23" t="s">
        <v>105</v>
      </c>
      <c r="C104" s="24">
        <v>10</v>
      </c>
      <c r="D104" s="25"/>
      <c r="E104" s="36"/>
      <c r="F104" s="37"/>
      <c r="G104" s="28">
        <v>4</v>
      </c>
      <c r="H104" s="29" t="s">
        <v>38</v>
      </c>
      <c r="I104" s="30" t="s">
        <v>35</v>
      </c>
      <c r="J104" s="30">
        <f>18.7+18.7+25+49-55.42</f>
        <v>55.980000000000004</v>
      </c>
      <c r="K104" s="49">
        <v>20.29</v>
      </c>
      <c r="L104" s="29" t="s">
        <v>38</v>
      </c>
      <c r="M104" s="49">
        <v>2.71</v>
      </c>
      <c r="N104" s="29" t="s">
        <v>35</v>
      </c>
      <c r="O104" s="31">
        <v>22.5</v>
      </c>
      <c r="P104" s="90">
        <v>0.05</v>
      </c>
      <c r="Q104" s="46">
        <f t="shared" si="2"/>
        <v>21.375</v>
      </c>
      <c r="R104" s="14" t="s">
        <v>17</v>
      </c>
      <c r="S104" s="64">
        <f t="shared" si="3"/>
        <v>20.362500000000001</v>
      </c>
      <c r="T104" s="124">
        <v>1</v>
      </c>
      <c r="U104" s="66">
        <f>(S104-K104)*T104</f>
        <v>7.2500000000001563E-2</v>
      </c>
      <c r="V104" s="31">
        <v>2</v>
      </c>
      <c r="W104" s="67"/>
      <c r="AD104"/>
      <c r="AE104"/>
      <c r="AF104"/>
      <c r="AG104"/>
      <c r="AH104"/>
      <c r="AI104"/>
    </row>
    <row r="105" spans="1:35" ht="18" customHeight="1" x14ac:dyDescent="0.25">
      <c r="A105" s="47" t="s">
        <v>261</v>
      </c>
      <c r="B105" s="23" t="s">
        <v>262</v>
      </c>
      <c r="C105" s="24">
        <v>5</v>
      </c>
      <c r="D105" s="25"/>
      <c r="E105" s="36"/>
      <c r="F105" s="37"/>
      <c r="G105" s="28"/>
      <c r="H105" s="29" t="s">
        <v>35</v>
      </c>
      <c r="I105" s="30" t="s">
        <v>35</v>
      </c>
      <c r="J105" s="30"/>
      <c r="K105" s="29" t="s">
        <v>38</v>
      </c>
      <c r="L105" s="26" t="s">
        <v>35</v>
      </c>
      <c r="M105" s="49">
        <v>2.23</v>
      </c>
      <c r="N105" s="29" t="s">
        <v>35</v>
      </c>
      <c r="O105" s="31">
        <v>13.35</v>
      </c>
      <c r="P105" s="90">
        <v>0.05</v>
      </c>
      <c r="Q105" s="101">
        <f t="shared" si="2"/>
        <v>12.682499999999999</v>
      </c>
      <c r="R105" s="14" t="s">
        <v>17</v>
      </c>
      <c r="S105" s="64">
        <f t="shared" si="3"/>
        <v>12.08175</v>
      </c>
      <c r="T105" s="91">
        <v>1</v>
      </c>
      <c r="U105" s="66"/>
      <c r="V105" s="31">
        <v>2</v>
      </c>
      <c r="W105" s="67"/>
      <c r="AD105"/>
      <c r="AE105"/>
      <c r="AF105"/>
      <c r="AG105"/>
      <c r="AH105"/>
      <c r="AI105"/>
    </row>
    <row r="106" spans="1:35" ht="18" customHeight="1" x14ac:dyDescent="0.25">
      <c r="A106" s="47" t="s">
        <v>263</v>
      </c>
      <c r="B106" s="143" t="s">
        <v>108</v>
      </c>
      <c r="C106" s="24">
        <v>10</v>
      </c>
      <c r="D106" s="25"/>
      <c r="E106" s="36"/>
      <c r="F106" s="144"/>
      <c r="G106" s="28"/>
      <c r="H106" s="29">
        <v>9.1999999999999993</v>
      </c>
      <c r="I106" s="30"/>
      <c r="J106" s="30"/>
      <c r="K106" s="49">
        <v>9.4499999999999993</v>
      </c>
      <c r="L106" s="44" t="s">
        <v>38</v>
      </c>
      <c r="M106" s="29" t="s">
        <v>35</v>
      </c>
      <c r="N106" s="29" t="s">
        <v>38</v>
      </c>
      <c r="O106" s="31"/>
      <c r="P106" s="142">
        <v>0.05</v>
      </c>
      <c r="Q106" s="33"/>
      <c r="R106" s="14" t="s">
        <v>17</v>
      </c>
      <c r="S106" s="66">
        <f t="shared" si="3"/>
        <v>0</v>
      </c>
      <c r="T106" s="34">
        <v>1</v>
      </c>
      <c r="U106" s="14"/>
      <c r="V106" s="31">
        <v>2</v>
      </c>
      <c r="W106" s="67"/>
      <c r="AD106"/>
      <c r="AE106"/>
      <c r="AF106"/>
      <c r="AG106"/>
      <c r="AH106"/>
      <c r="AI106"/>
    </row>
    <row r="107" spans="1:35" ht="18" customHeight="1" x14ac:dyDescent="0.25">
      <c r="A107" s="47" t="s">
        <v>263</v>
      </c>
      <c r="B107" s="23" t="s">
        <v>105</v>
      </c>
      <c r="C107" s="24">
        <v>10</v>
      </c>
      <c r="D107" s="25"/>
      <c r="E107" s="36"/>
      <c r="F107" s="37"/>
      <c r="G107" s="28"/>
      <c r="H107" s="29" t="s">
        <v>35</v>
      </c>
      <c r="I107" s="30">
        <v>22.07</v>
      </c>
      <c r="J107" s="30"/>
      <c r="K107" s="29">
        <v>22.62</v>
      </c>
      <c r="L107" s="141" t="s">
        <v>35</v>
      </c>
      <c r="M107" s="29">
        <v>23.55</v>
      </c>
      <c r="N107" s="141" t="s">
        <v>35</v>
      </c>
      <c r="O107" s="31">
        <v>26.3</v>
      </c>
      <c r="P107" s="90">
        <v>0.05</v>
      </c>
      <c r="Q107" s="46">
        <f>O107*(1-P107)</f>
        <v>24.984999999999999</v>
      </c>
      <c r="R107" s="14" t="s">
        <v>17</v>
      </c>
      <c r="S107" s="64">
        <f t="shared" si="3"/>
        <v>23.801500000000001</v>
      </c>
      <c r="T107" s="91">
        <v>1</v>
      </c>
      <c r="U107" s="14"/>
      <c r="V107" s="31">
        <v>2</v>
      </c>
      <c r="W107" s="67"/>
      <c r="AA107" s="145"/>
      <c r="AD107"/>
      <c r="AE107"/>
      <c r="AF107"/>
      <c r="AG107"/>
      <c r="AH107"/>
      <c r="AI107"/>
    </row>
    <row r="108" spans="1:35" ht="18" customHeight="1" x14ac:dyDescent="0.25">
      <c r="A108" s="47" t="s">
        <v>263</v>
      </c>
      <c r="B108" s="23" t="s">
        <v>264</v>
      </c>
      <c r="C108" s="24">
        <v>5</v>
      </c>
      <c r="D108" s="25"/>
      <c r="E108" s="36"/>
      <c r="F108" s="37"/>
      <c r="G108" s="28"/>
      <c r="H108" s="29">
        <v>25.2</v>
      </c>
      <c r="I108" s="30">
        <v>25</v>
      </c>
      <c r="J108" s="30" t="s">
        <v>265</v>
      </c>
      <c r="K108" s="29">
        <v>29.53</v>
      </c>
      <c r="L108" s="141" t="s">
        <v>266</v>
      </c>
      <c r="M108" s="29" t="s">
        <v>35</v>
      </c>
      <c r="N108" s="141" t="s">
        <v>35</v>
      </c>
      <c r="O108" s="31">
        <v>31.75</v>
      </c>
      <c r="P108" s="90">
        <v>0.05</v>
      </c>
      <c r="Q108" s="46">
        <f>O108*(1-P108)</f>
        <v>30.162499999999998</v>
      </c>
      <c r="R108" s="14" t="s">
        <v>17</v>
      </c>
      <c r="S108" s="64">
        <f t="shared" si="3"/>
        <v>28.733750000000001</v>
      </c>
      <c r="T108" s="91"/>
      <c r="U108" s="95">
        <f>(S108-K108)*T108</f>
        <v>0</v>
      </c>
      <c r="V108" s="31">
        <v>2</v>
      </c>
      <c r="W108" s="146"/>
      <c r="AD108"/>
      <c r="AE108"/>
      <c r="AF108"/>
      <c r="AG108"/>
      <c r="AH108"/>
      <c r="AI108"/>
    </row>
    <row r="109" spans="1:35" ht="18" customHeight="1" x14ac:dyDescent="0.25">
      <c r="A109" s="47" t="s">
        <v>267</v>
      </c>
      <c r="B109" s="23" t="s">
        <v>231</v>
      </c>
      <c r="C109" s="24">
        <v>5</v>
      </c>
      <c r="D109" s="25"/>
      <c r="E109" s="36"/>
      <c r="F109" s="37"/>
      <c r="G109" s="28"/>
      <c r="H109" s="29"/>
      <c r="I109" s="30">
        <v>9.9499999999999993</v>
      </c>
      <c r="J109" s="30" t="s">
        <v>38</v>
      </c>
      <c r="K109" s="49">
        <v>9.3000000000000007</v>
      </c>
      <c r="L109" s="29" t="s">
        <v>38</v>
      </c>
      <c r="M109" s="29" t="s">
        <v>35</v>
      </c>
      <c r="N109" s="29" t="s">
        <v>35</v>
      </c>
      <c r="O109" s="31">
        <v>9.85</v>
      </c>
      <c r="P109" s="90">
        <v>4.4999999999999998E-2</v>
      </c>
      <c r="Q109" s="33">
        <f>O109*(1-P109)</f>
        <v>9.4067499999999988</v>
      </c>
      <c r="R109" s="14" t="s">
        <v>17</v>
      </c>
      <c r="S109" s="64">
        <f t="shared" si="3"/>
        <v>8.9142499999999991</v>
      </c>
      <c r="T109" s="91">
        <v>1</v>
      </c>
      <c r="U109" s="95">
        <f>(S109-K109)*T109</f>
        <v>-0.38575000000000159</v>
      </c>
      <c r="V109" s="31">
        <v>2</v>
      </c>
      <c r="W109" s="67"/>
      <c r="AD109"/>
      <c r="AE109"/>
      <c r="AF109"/>
      <c r="AG109"/>
      <c r="AH109"/>
      <c r="AI109"/>
    </row>
    <row r="110" spans="1:35" ht="18" customHeight="1" x14ac:dyDescent="0.25">
      <c r="A110" s="53" t="s">
        <v>268</v>
      </c>
      <c r="B110" s="23" t="s">
        <v>233</v>
      </c>
      <c r="C110" s="24">
        <v>5</v>
      </c>
      <c r="D110" s="25"/>
      <c r="E110" s="36"/>
      <c r="F110" s="147"/>
      <c r="G110" s="28"/>
      <c r="H110" s="29">
        <v>12.55</v>
      </c>
      <c r="I110" s="30" t="s">
        <v>38</v>
      </c>
      <c r="J110" s="30" t="s">
        <v>38</v>
      </c>
      <c r="K110" s="30">
        <v>12.14</v>
      </c>
      <c r="L110" s="30" t="s">
        <v>269</v>
      </c>
      <c r="M110" s="30" t="s">
        <v>38</v>
      </c>
      <c r="N110" s="29" t="s">
        <v>35</v>
      </c>
      <c r="O110" s="31">
        <f>2.61*5</f>
        <v>13.049999999999999</v>
      </c>
      <c r="P110" s="90">
        <v>4.4999999999999998E-2</v>
      </c>
      <c r="Q110" s="46">
        <f>O110*(1-P110)</f>
        <v>12.462749999999998</v>
      </c>
      <c r="R110" s="14" t="s">
        <v>17</v>
      </c>
      <c r="S110" s="64">
        <f t="shared" si="3"/>
        <v>11.81025</v>
      </c>
      <c r="T110" s="91">
        <v>2</v>
      </c>
      <c r="U110" s="66">
        <f>(S110-K110)*T110</f>
        <v>-0.65950000000000131</v>
      </c>
      <c r="V110" s="31">
        <v>2</v>
      </c>
      <c r="W110" s="67"/>
      <c r="AD110"/>
      <c r="AE110"/>
      <c r="AF110"/>
      <c r="AG110"/>
      <c r="AH110"/>
      <c r="AI110"/>
    </row>
    <row r="111" spans="1:35" ht="18" customHeight="1" x14ac:dyDescent="0.25">
      <c r="A111" s="47" t="s">
        <v>270</v>
      </c>
      <c r="B111" s="109"/>
      <c r="C111" s="24" t="s">
        <v>214</v>
      </c>
      <c r="D111" s="25"/>
      <c r="E111" s="36"/>
      <c r="F111" s="37"/>
      <c r="G111" s="28"/>
      <c r="H111" s="29" t="s">
        <v>271</v>
      </c>
      <c r="I111" s="30" t="s">
        <v>272</v>
      </c>
      <c r="J111" s="30"/>
      <c r="K111" s="29" t="s">
        <v>38</v>
      </c>
      <c r="L111" s="29" t="s">
        <v>38</v>
      </c>
      <c r="M111" s="29">
        <v>1.32</v>
      </c>
      <c r="N111" s="29" t="s">
        <v>35</v>
      </c>
      <c r="O111" s="31"/>
      <c r="P111" s="45"/>
      <c r="Q111" s="33"/>
      <c r="R111" s="14"/>
      <c r="S111" s="14"/>
      <c r="T111" s="69"/>
      <c r="U111" s="14"/>
      <c r="V111" s="31"/>
      <c r="W111" s="67"/>
      <c r="X111" s="21">
        <v>0.68</v>
      </c>
      <c r="Y111" s="21" t="s">
        <v>53</v>
      </c>
      <c r="AD111"/>
      <c r="AE111"/>
      <c r="AF111"/>
      <c r="AG111"/>
      <c r="AH111"/>
      <c r="AI111"/>
    </row>
    <row r="112" spans="1:35" ht="18" customHeight="1" x14ac:dyDescent="0.25">
      <c r="A112" s="47" t="s">
        <v>273</v>
      </c>
      <c r="B112" s="51" t="s">
        <v>274</v>
      </c>
      <c r="C112" s="24" t="s">
        <v>274</v>
      </c>
      <c r="D112" s="25"/>
      <c r="E112" s="36"/>
      <c r="F112" s="37"/>
      <c r="G112" s="28"/>
      <c r="H112" s="29" t="s">
        <v>38</v>
      </c>
      <c r="I112" s="30" t="s">
        <v>38</v>
      </c>
      <c r="J112" s="30" t="s">
        <v>38</v>
      </c>
      <c r="K112" s="29" t="s">
        <v>38</v>
      </c>
      <c r="L112" s="29" t="s">
        <v>38</v>
      </c>
      <c r="M112" s="29">
        <v>2.85</v>
      </c>
      <c r="N112" s="29" t="s">
        <v>38</v>
      </c>
      <c r="O112" s="31"/>
      <c r="P112" s="45"/>
      <c r="Q112" s="33"/>
      <c r="R112" s="14"/>
      <c r="S112" s="14"/>
      <c r="T112" s="69"/>
      <c r="U112" s="14"/>
      <c r="V112" s="31"/>
      <c r="W112" s="67"/>
      <c r="AD112"/>
      <c r="AE112"/>
      <c r="AF112"/>
      <c r="AG112"/>
      <c r="AH112"/>
      <c r="AI112"/>
    </row>
    <row r="113" spans="1:35" ht="18" customHeight="1" x14ac:dyDescent="0.25">
      <c r="A113" s="53" t="s">
        <v>275</v>
      </c>
      <c r="B113" s="51" t="s">
        <v>276</v>
      </c>
      <c r="C113" s="24">
        <v>28</v>
      </c>
      <c r="D113" s="25"/>
      <c r="E113" s="86"/>
      <c r="F113" s="37" t="s">
        <v>277</v>
      </c>
      <c r="G113" s="28">
        <v>1</v>
      </c>
      <c r="H113" s="29">
        <v>27</v>
      </c>
      <c r="I113" s="30">
        <v>10.26</v>
      </c>
      <c r="J113" s="87">
        <v>3.71</v>
      </c>
      <c r="K113" s="29">
        <v>5.3</v>
      </c>
      <c r="L113" s="29">
        <v>7.9</v>
      </c>
      <c r="M113" s="26">
        <v>3.64</v>
      </c>
      <c r="N113" s="29">
        <v>3.74</v>
      </c>
      <c r="O113" s="31"/>
      <c r="P113" s="45"/>
      <c r="Q113" s="50"/>
      <c r="R113" s="14"/>
      <c r="S113" s="14"/>
      <c r="T113" s="69"/>
      <c r="U113" s="14"/>
      <c r="V113" s="31"/>
      <c r="W113" s="67"/>
      <c r="AD113"/>
      <c r="AE113"/>
      <c r="AF113"/>
      <c r="AG113"/>
      <c r="AH113"/>
      <c r="AI113"/>
    </row>
    <row r="114" spans="1:35" ht="18" customHeight="1" x14ac:dyDescent="0.25">
      <c r="A114" s="53" t="s">
        <v>275</v>
      </c>
      <c r="B114" s="35" t="s">
        <v>159</v>
      </c>
      <c r="C114" s="24">
        <v>28</v>
      </c>
      <c r="D114" s="25"/>
      <c r="E114" s="36"/>
      <c r="F114" s="148"/>
      <c r="G114" s="28">
        <v>2</v>
      </c>
      <c r="H114" s="30"/>
      <c r="I114" s="30"/>
      <c r="J114" s="26">
        <v>2.8</v>
      </c>
      <c r="K114" s="30">
        <v>4.57</v>
      </c>
      <c r="L114" s="149">
        <v>3.3</v>
      </c>
      <c r="M114" s="30">
        <v>2.96</v>
      </c>
      <c r="N114" s="30">
        <v>6.73</v>
      </c>
      <c r="O114" s="31"/>
      <c r="P114" s="45"/>
      <c r="Q114" s="33"/>
      <c r="R114" s="14"/>
      <c r="S114" s="14"/>
      <c r="T114" s="69"/>
      <c r="U114" s="14"/>
      <c r="V114" s="31"/>
      <c r="W114" s="67"/>
      <c r="AD114"/>
      <c r="AE114"/>
      <c r="AF114"/>
      <c r="AG114"/>
      <c r="AH114"/>
      <c r="AI114"/>
    </row>
    <row r="115" spans="1:35" ht="18" customHeight="1" x14ac:dyDescent="0.25">
      <c r="A115" s="53" t="s">
        <v>275</v>
      </c>
      <c r="B115" s="23" t="s">
        <v>68</v>
      </c>
      <c r="C115" s="24">
        <v>28</v>
      </c>
      <c r="D115" s="25">
        <v>1</v>
      </c>
      <c r="E115" s="150" t="s">
        <v>278</v>
      </c>
      <c r="F115" s="37"/>
      <c r="G115" s="28">
        <v>2</v>
      </c>
      <c r="H115" s="85">
        <v>5.94</v>
      </c>
      <c r="I115" s="73">
        <v>2.66</v>
      </c>
      <c r="J115" s="75" t="s">
        <v>63</v>
      </c>
      <c r="K115" s="73">
        <v>2.7</v>
      </c>
      <c r="L115" s="75">
        <v>2.95</v>
      </c>
      <c r="M115" s="151" t="s">
        <v>279</v>
      </c>
      <c r="N115" s="75">
        <v>5.95</v>
      </c>
      <c r="O115" s="31"/>
      <c r="P115" s="45"/>
      <c r="Q115" s="33"/>
      <c r="R115" s="14"/>
      <c r="S115" s="14"/>
      <c r="T115" s="69"/>
      <c r="U115" s="14"/>
      <c r="V115" s="31"/>
      <c r="W115" s="67"/>
      <c r="AD115" t="s">
        <v>3075</v>
      </c>
      <c r="AE115"/>
      <c r="AF115"/>
      <c r="AG115" t="s">
        <v>3088</v>
      </c>
      <c r="AH115" t="s">
        <v>3089</v>
      </c>
      <c r="AI115"/>
    </row>
    <row r="116" spans="1:35" ht="18" customHeight="1" x14ac:dyDescent="0.25">
      <c r="A116" s="53" t="s">
        <v>275</v>
      </c>
      <c r="B116" s="54" t="s">
        <v>280</v>
      </c>
      <c r="C116" s="24">
        <v>28</v>
      </c>
      <c r="D116" s="152"/>
      <c r="E116" s="86"/>
      <c r="F116" s="153"/>
      <c r="G116" s="57">
        <v>1</v>
      </c>
      <c r="H116" s="29"/>
      <c r="I116" s="30">
        <v>3.87</v>
      </c>
      <c r="J116" s="30" t="s">
        <v>38</v>
      </c>
      <c r="K116" s="29">
        <v>8.02</v>
      </c>
      <c r="L116" s="49">
        <v>3.5</v>
      </c>
      <c r="M116" s="30" t="s">
        <v>38</v>
      </c>
      <c r="N116" s="87" t="s">
        <v>38</v>
      </c>
      <c r="O116" s="31"/>
      <c r="P116" s="45"/>
      <c r="Q116" s="77"/>
      <c r="R116" s="14"/>
      <c r="S116" s="14"/>
      <c r="T116" s="69"/>
      <c r="U116" s="14"/>
      <c r="V116" s="31"/>
      <c r="W116" s="67"/>
      <c r="AD116"/>
      <c r="AE116"/>
      <c r="AF116"/>
      <c r="AG116"/>
      <c r="AH116"/>
      <c r="AI116"/>
    </row>
    <row r="117" spans="1:35" ht="18" customHeight="1" x14ac:dyDescent="0.25">
      <c r="A117" s="47" t="s">
        <v>281</v>
      </c>
      <c r="B117" s="51" t="s">
        <v>164</v>
      </c>
      <c r="C117" s="24">
        <v>28</v>
      </c>
      <c r="D117" s="25"/>
      <c r="E117" s="86"/>
      <c r="F117" s="37"/>
      <c r="G117" s="28"/>
      <c r="H117" s="29" t="s">
        <v>282</v>
      </c>
      <c r="I117" s="30">
        <v>0.86</v>
      </c>
      <c r="J117" s="30">
        <v>0.5</v>
      </c>
      <c r="K117" s="29" t="s">
        <v>283</v>
      </c>
      <c r="L117" s="29" t="s">
        <v>284</v>
      </c>
      <c r="M117" s="29">
        <v>0.85</v>
      </c>
      <c r="N117" s="29">
        <v>0.76</v>
      </c>
      <c r="O117" s="31"/>
      <c r="P117" s="45"/>
      <c r="Q117" s="50"/>
      <c r="R117" s="14"/>
      <c r="S117" s="14"/>
      <c r="T117" s="69"/>
      <c r="U117" s="14"/>
      <c r="V117" s="31"/>
      <c r="W117" s="67"/>
      <c r="AD117"/>
      <c r="AE117"/>
      <c r="AF117"/>
      <c r="AG117"/>
      <c r="AH117"/>
      <c r="AI117"/>
    </row>
    <row r="118" spans="1:35" ht="18" customHeight="1" x14ac:dyDescent="0.25">
      <c r="A118" s="47" t="s">
        <v>281</v>
      </c>
      <c r="B118" s="51" t="s">
        <v>37</v>
      </c>
      <c r="C118" s="24">
        <v>28</v>
      </c>
      <c r="D118" s="25"/>
      <c r="E118" s="86"/>
      <c r="F118" s="37"/>
      <c r="G118" s="154">
        <v>3</v>
      </c>
      <c r="H118" s="29">
        <v>1.19</v>
      </c>
      <c r="I118" s="30">
        <v>31.04</v>
      </c>
      <c r="J118" s="26">
        <v>0.75</v>
      </c>
      <c r="K118" s="29">
        <v>21.85</v>
      </c>
      <c r="L118" s="29">
        <v>16.95</v>
      </c>
      <c r="M118" s="29" t="s">
        <v>38</v>
      </c>
      <c r="N118" s="30">
        <v>4.8899999999999997</v>
      </c>
      <c r="O118" s="31"/>
      <c r="P118" s="45"/>
      <c r="Q118" s="50"/>
      <c r="R118" s="14"/>
      <c r="S118" s="14"/>
      <c r="T118" s="69"/>
      <c r="U118" s="14"/>
      <c r="V118" s="31"/>
      <c r="W118" s="67"/>
      <c r="AD118"/>
      <c r="AE118"/>
      <c r="AF118"/>
      <c r="AG118"/>
      <c r="AH118"/>
      <c r="AI118"/>
    </row>
    <row r="119" spans="1:35" ht="18" customHeight="1" x14ac:dyDescent="0.25">
      <c r="A119" s="47" t="s">
        <v>285</v>
      </c>
      <c r="B119" s="51" t="s">
        <v>286</v>
      </c>
      <c r="C119" s="24">
        <v>100</v>
      </c>
      <c r="D119" s="25"/>
      <c r="E119" s="86"/>
      <c r="F119" s="56" t="s">
        <v>143</v>
      </c>
      <c r="G119" s="28">
        <v>6</v>
      </c>
      <c r="H119" s="29">
        <v>0.51</v>
      </c>
      <c r="I119" s="30">
        <v>0.4</v>
      </c>
      <c r="J119" s="30">
        <v>0.51</v>
      </c>
      <c r="K119" s="155">
        <v>0.64</v>
      </c>
      <c r="L119" s="29">
        <v>0.52</v>
      </c>
      <c r="M119" s="110">
        <v>0.52</v>
      </c>
      <c r="N119" s="29" t="s">
        <v>38</v>
      </c>
      <c r="O119" s="31"/>
      <c r="P119" s="45"/>
      <c r="Q119" s="50"/>
      <c r="R119" s="14"/>
      <c r="S119" s="14"/>
      <c r="T119" s="69"/>
      <c r="U119" s="14"/>
      <c r="V119" s="31"/>
      <c r="W119" s="67"/>
      <c r="AD119"/>
      <c r="AE119"/>
      <c r="AF119"/>
      <c r="AG119"/>
      <c r="AH119"/>
      <c r="AI119"/>
    </row>
    <row r="120" spans="1:35" ht="18" customHeight="1" x14ac:dyDescent="0.25">
      <c r="A120" s="47" t="s">
        <v>285</v>
      </c>
      <c r="B120" s="51" t="s">
        <v>286</v>
      </c>
      <c r="C120" s="24">
        <v>28</v>
      </c>
      <c r="D120" s="25"/>
      <c r="E120" s="86"/>
      <c r="F120" s="56" t="s">
        <v>143</v>
      </c>
      <c r="G120" s="28">
        <v>120</v>
      </c>
      <c r="H120" s="29">
        <v>0.25</v>
      </c>
      <c r="I120" s="30">
        <v>0.26</v>
      </c>
      <c r="J120" s="30">
        <v>0.26</v>
      </c>
      <c r="K120" s="30" t="s">
        <v>38</v>
      </c>
      <c r="L120" s="26">
        <v>0.26</v>
      </c>
      <c r="M120" s="30" t="s">
        <v>287</v>
      </c>
      <c r="N120" s="29">
        <v>0.26</v>
      </c>
      <c r="O120" s="31"/>
      <c r="P120" s="45"/>
      <c r="Q120" s="50"/>
      <c r="R120" s="14"/>
      <c r="S120" s="14"/>
      <c r="T120" s="69"/>
      <c r="U120" s="14"/>
      <c r="V120" s="31"/>
      <c r="W120" s="67"/>
      <c r="AD120"/>
      <c r="AE120"/>
      <c r="AF120"/>
      <c r="AG120"/>
      <c r="AH120"/>
      <c r="AI120"/>
    </row>
    <row r="121" spans="1:35" ht="18" customHeight="1" x14ac:dyDescent="0.25">
      <c r="A121" s="53" t="s">
        <v>285</v>
      </c>
      <c r="B121" s="54" t="s">
        <v>142</v>
      </c>
      <c r="C121" s="24">
        <v>32</v>
      </c>
      <c r="D121" s="55"/>
      <c r="E121" s="40"/>
      <c r="F121" s="96"/>
      <c r="G121" s="57"/>
      <c r="H121" s="30"/>
      <c r="I121" s="30"/>
      <c r="J121" s="30"/>
      <c r="K121" s="30">
        <v>0.33</v>
      </c>
      <c r="L121" s="84"/>
      <c r="M121" s="30">
        <v>0.65</v>
      </c>
      <c r="N121" s="30"/>
      <c r="O121" s="80"/>
      <c r="P121" s="97"/>
      <c r="Q121" s="98"/>
      <c r="R121" s="14"/>
      <c r="S121" s="14"/>
      <c r="T121" s="81"/>
      <c r="U121" s="82"/>
      <c r="V121" s="54"/>
      <c r="W121" s="64"/>
      <c r="AD121"/>
      <c r="AE121"/>
      <c r="AF121"/>
      <c r="AG121"/>
      <c r="AH121"/>
      <c r="AI121"/>
    </row>
    <row r="122" spans="1:35" ht="18" customHeight="1" x14ac:dyDescent="0.25">
      <c r="A122" s="47" t="s">
        <v>288</v>
      </c>
      <c r="B122" s="51" t="s">
        <v>286</v>
      </c>
      <c r="C122" s="24">
        <v>28</v>
      </c>
      <c r="D122" s="25"/>
      <c r="E122" s="86"/>
      <c r="F122" s="37"/>
      <c r="G122" s="28"/>
      <c r="H122" s="29">
        <v>0.31</v>
      </c>
      <c r="I122" s="30">
        <v>0.3</v>
      </c>
      <c r="J122" s="30"/>
      <c r="K122" s="29">
        <v>0.38</v>
      </c>
      <c r="L122" s="29" t="s">
        <v>38</v>
      </c>
      <c r="M122" s="29">
        <v>0.3</v>
      </c>
      <c r="N122" s="29">
        <v>0.25</v>
      </c>
      <c r="O122" s="31"/>
      <c r="P122" s="45"/>
      <c r="Q122" s="50"/>
      <c r="R122" s="14"/>
      <c r="S122" s="14"/>
      <c r="T122" s="69"/>
      <c r="U122" s="14"/>
      <c r="V122" s="31"/>
      <c r="W122" s="67"/>
      <c r="X122" s="21">
        <v>4.47</v>
      </c>
      <c r="Y122" s="21" t="s">
        <v>53</v>
      </c>
      <c r="AD122"/>
      <c r="AE122"/>
      <c r="AF122"/>
      <c r="AG122"/>
      <c r="AH122"/>
      <c r="AI122"/>
    </row>
    <row r="123" spans="1:35" ht="18" customHeight="1" x14ac:dyDescent="0.25">
      <c r="A123" s="47" t="s">
        <v>289</v>
      </c>
      <c r="B123" s="51" t="s">
        <v>286</v>
      </c>
      <c r="C123" s="24">
        <v>28</v>
      </c>
      <c r="D123" s="25"/>
      <c r="E123" s="86"/>
      <c r="F123" s="37" t="s">
        <v>143</v>
      </c>
      <c r="G123" s="28">
        <v>14</v>
      </c>
      <c r="H123" s="29">
        <v>0.41</v>
      </c>
      <c r="I123" s="30">
        <v>0.44</v>
      </c>
      <c r="J123" s="30">
        <v>0.45</v>
      </c>
      <c r="K123" s="30">
        <v>0.49</v>
      </c>
      <c r="L123" s="49">
        <v>0.38</v>
      </c>
      <c r="M123" s="29">
        <v>0.49</v>
      </c>
      <c r="N123" s="29" t="s">
        <v>290</v>
      </c>
      <c r="O123" s="31"/>
      <c r="P123" s="45"/>
      <c r="Q123" s="50"/>
      <c r="R123" s="14"/>
      <c r="S123" s="14"/>
      <c r="T123" s="69"/>
      <c r="U123" s="14"/>
      <c r="V123" s="31"/>
      <c r="W123" s="67"/>
      <c r="AD123"/>
      <c r="AE123"/>
      <c r="AF123"/>
      <c r="AG123"/>
      <c r="AH123"/>
      <c r="AI123"/>
    </row>
    <row r="124" spans="1:35" ht="18" customHeight="1" x14ac:dyDescent="0.25">
      <c r="A124" s="47" t="s">
        <v>289</v>
      </c>
      <c r="B124" s="23" t="s">
        <v>286</v>
      </c>
      <c r="C124" s="24">
        <v>56</v>
      </c>
      <c r="D124" s="25"/>
      <c r="E124" s="86"/>
      <c r="F124" s="156" t="s">
        <v>143</v>
      </c>
      <c r="G124" s="28"/>
      <c r="H124" s="29" t="s">
        <v>38</v>
      </c>
      <c r="I124" s="30">
        <v>1.34</v>
      </c>
      <c r="J124" s="30">
        <v>2.14</v>
      </c>
      <c r="K124" s="29">
        <v>0.75</v>
      </c>
      <c r="L124" s="29">
        <v>1.68</v>
      </c>
      <c r="M124" s="29">
        <v>0.67</v>
      </c>
      <c r="N124" s="29">
        <v>1.56</v>
      </c>
      <c r="O124" s="31"/>
      <c r="P124" s="45"/>
      <c r="Q124" s="33"/>
      <c r="R124" s="14"/>
      <c r="S124" s="14"/>
      <c r="T124" s="69"/>
      <c r="U124" s="14"/>
      <c r="V124" s="31"/>
      <c r="W124" s="67"/>
      <c r="AD124"/>
      <c r="AE124"/>
      <c r="AF124"/>
      <c r="AG124"/>
      <c r="AH124"/>
      <c r="AI124"/>
    </row>
    <row r="125" spans="1:35" ht="18" customHeight="1" x14ac:dyDescent="0.25">
      <c r="A125" s="47" t="s">
        <v>291</v>
      </c>
      <c r="B125" s="51" t="s">
        <v>71</v>
      </c>
      <c r="C125" s="24">
        <v>28</v>
      </c>
      <c r="D125" s="25"/>
      <c r="E125" s="86"/>
      <c r="F125" s="37" t="s">
        <v>143</v>
      </c>
      <c r="G125" s="28">
        <v>20</v>
      </c>
      <c r="H125" s="29"/>
      <c r="I125" s="30"/>
      <c r="J125" s="26">
        <v>0.3</v>
      </c>
      <c r="K125" s="30">
        <v>0.33</v>
      </c>
      <c r="L125" s="26">
        <v>0.3</v>
      </c>
      <c r="M125" s="30" t="s">
        <v>290</v>
      </c>
      <c r="N125" s="30" t="s">
        <v>292</v>
      </c>
      <c r="O125" s="31"/>
      <c r="P125" s="45"/>
      <c r="Q125" s="50"/>
      <c r="R125" s="14"/>
      <c r="S125" s="14"/>
      <c r="T125" s="69"/>
      <c r="U125" s="14"/>
      <c r="V125" s="31"/>
      <c r="W125" s="67"/>
      <c r="AD125" s="102" t="s">
        <v>293</v>
      </c>
      <c r="AE125" t="s">
        <v>294</v>
      </c>
      <c r="AF125"/>
      <c r="AG125" t="s">
        <v>295</v>
      </c>
      <c r="AH125" t="s">
        <v>296</v>
      </c>
      <c r="AI125"/>
    </row>
    <row r="126" spans="1:35" ht="18" customHeight="1" x14ac:dyDescent="0.25">
      <c r="A126" s="47" t="s">
        <v>297</v>
      </c>
      <c r="B126" s="51" t="s">
        <v>164</v>
      </c>
      <c r="C126" s="24">
        <v>28</v>
      </c>
      <c r="D126" s="25"/>
      <c r="E126" s="86"/>
      <c r="F126" s="157"/>
      <c r="G126" s="28">
        <v>22</v>
      </c>
      <c r="H126" s="29">
        <v>1.1299999999999999</v>
      </c>
      <c r="I126" s="30">
        <v>1</v>
      </c>
      <c r="J126" s="30">
        <v>0.34</v>
      </c>
      <c r="K126" s="30">
        <v>0.78</v>
      </c>
      <c r="L126" s="26">
        <v>0.31</v>
      </c>
      <c r="M126" s="30" t="s">
        <v>298</v>
      </c>
      <c r="N126" s="30" t="s">
        <v>299</v>
      </c>
      <c r="O126" s="31"/>
      <c r="P126" s="45"/>
      <c r="Q126" s="50"/>
      <c r="R126" s="14"/>
      <c r="S126" s="14"/>
      <c r="T126" s="69"/>
      <c r="U126" s="14"/>
      <c r="V126" s="31"/>
      <c r="W126" s="67"/>
      <c r="AD126" s="102" t="s">
        <v>295</v>
      </c>
      <c r="AE126" t="s">
        <v>300</v>
      </c>
      <c r="AF126"/>
      <c r="AG126" s="102" t="s">
        <v>295</v>
      </c>
      <c r="AH126" t="s">
        <v>301</v>
      </c>
      <c r="AI126"/>
    </row>
    <row r="127" spans="1:35" ht="18" customHeight="1" x14ac:dyDescent="0.25">
      <c r="A127" s="47" t="s">
        <v>297</v>
      </c>
      <c r="B127" s="51" t="s">
        <v>37</v>
      </c>
      <c r="C127" s="24">
        <v>28</v>
      </c>
      <c r="D127" s="25"/>
      <c r="E127" s="86"/>
      <c r="F127" s="37" t="s">
        <v>143</v>
      </c>
      <c r="G127" s="154">
        <v>7</v>
      </c>
      <c r="H127" s="29" t="s">
        <v>302</v>
      </c>
      <c r="I127" s="30">
        <v>0.78</v>
      </c>
      <c r="J127" s="30">
        <v>0.36</v>
      </c>
      <c r="K127" s="30">
        <v>0.82</v>
      </c>
      <c r="L127" s="30">
        <v>0.43</v>
      </c>
      <c r="M127" s="26">
        <v>0.34</v>
      </c>
      <c r="N127" s="29">
        <v>0.34</v>
      </c>
      <c r="O127" s="31"/>
      <c r="P127" s="45"/>
      <c r="Q127" s="50"/>
      <c r="R127" s="14"/>
      <c r="S127" s="14"/>
      <c r="T127" s="69"/>
      <c r="U127" s="14"/>
      <c r="V127" s="31"/>
      <c r="W127" s="67"/>
      <c r="AD127"/>
      <c r="AE127"/>
      <c r="AF127"/>
      <c r="AG127"/>
      <c r="AH127"/>
      <c r="AI127"/>
    </row>
    <row r="128" spans="1:35" ht="18" customHeight="1" x14ac:dyDescent="0.25">
      <c r="A128" s="53" t="s">
        <v>303</v>
      </c>
      <c r="B128" s="23" t="s">
        <v>68</v>
      </c>
      <c r="C128" s="24">
        <v>28</v>
      </c>
      <c r="D128" s="25"/>
      <c r="E128" s="36"/>
      <c r="F128" s="37"/>
      <c r="G128" s="28"/>
      <c r="H128" s="29">
        <v>2.1</v>
      </c>
      <c r="I128" s="30">
        <v>2.4900000000000002</v>
      </c>
      <c r="J128" s="30"/>
      <c r="K128" s="30">
        <v>2.25</v>
      </c>
      <c r="L128" s="44">
        <v>44</v>
      </c>
      <c r="M128" s="29">
        <v>1.63</v>
      </c>
      <c r="N128" s="158">
        <v>1.54</v>
      </c>
      <c r="O128" s="80"/>
      <c r="P128" s="76"/>
      <c r="Q128" s="77"/>
      <c r="R128" s="14"/>
      <c r="S128" s="66"/>
      <c r="T128" s="34"/>
      <c r="U128" s="14"/>
      <c r="V128" s="31"/>
      <c r="W128" s="19"/>
      <c r="AD128"/>
      <c r="AE128"/>
      <c r="AF128"/>
      <c r="AG128"/>
      <c r="AH128"/>
      <c r="AI128"/>
    </row>
    <row r="129" spans="1:35" ht="18" customHeight="1" x14ac:dyDescent="0.25">
      <c r="A129" s="53" t="s">
        <v>303</v>
      </c>
      <c r="B129" s="54" t="s">
        <v>304</v>
      </c>
      <c r="C129" s="24">
        <v>28</v>
      </c>
      <c r="D129" s="25"/>
      <c r="E129" s="26"/>
      <c r="F129" s="100"/>
      <c r="G129" s="57"/>
      <c r="H129" s="29" t="s">
        <v>38</v>
      </c>
      <c r="I129" s="30" t="s">
        <v>35</v>
      </c>
      <c r="J129" s="30">
        <v>42.47</v>
      </c>
      <c r="K129" s="30" t="s">
        <v>305</v>
      </c>
      <c r="L129" s="44">
        <v>45.95</v>
      </c>
      <c r="M129" s="44" t="s">
        <v>38</v>
      </c>
      <c r="N129" s="30">
        <v>42.94</v>
      </c>
      <c r="O129" s="58">
        <v>53.09</v>
      </c>
      <c r="P129" s="76"/>
      <c r="Q129" s="77"/>
      <c r="R129" s="14"/>
      <c r="S129" s="14"/>
      <c r="T129" s="69"/>
      <c r="U129" s="14"/>
      <c r="V129" s="31"/>
      <c r="W129" s="67"/>
      <c r="AD129"/>
      <c r="AE129"/>
      <c r="AF129"/>
      <c r="AG129"/>
      <c r="AH129"/>
      <c r="AI129"/>
    </row>
    <row r="130" spans="1:35" ht="18" customHeight="1" x14ac:dyDescent="0.25">
      <c r="A130" s="53" t="s">
        <v>303</v>
      </c>
      <c r="B130" s="78" t="s">
        <v>71</v>
      </c>
      <c r="C130" s="24">
        <v>28</v>
      </c>
      <c r="D130" s="72"/>
      <c r="E130" s="26"/>
      <c r="F130" s="100"/>
      <c r="G130" s="57"/>
      <c r="H130" s="29" t="s">
        <v>306</v>
      </c>
      <c r="I130" s="30" t="s">
        <v>307</v>
      </c>
      <c r="J130" s="30" t="s">
        <v>308</v>
      </c>
      <c r="K130" s="26">
        <v>1.79</v>
      </c>
      <c r="L130" s="44" t="s">
        <v>35</v>
      </c>
      <c r="M130" s="29">
        <v>2.1</v>
      </c>
      <c r="N130" s="30">
        <v>2.23</v>
      </c>
      <c r="O130" s="31">
        <v>70.790000000000006</v>
      </c>
      <c r="P130" s="76"/>
      <c r="Q130" s="50"/>
      <c r="R130" s="14"/>
      <c r="S130" s="14"/>
      <c r="T130" s="69"/>
      <c r="U130" s="14"/>
      <c r="V130" s="31"/>
      <c r="W130" s="67"/>
      <c r="AD130"/>
      <c r="AE130"/>
      <c r="AF130"/>
      <c r="AG130"/>
      <c r="AH130"/>
      <c r="AI130"/>
    </row>
    <row r="131" spans="1:35" ht="18" customHeight="1" x14ac:dyDescent="0.25">
      <c r="A131" s="53" t="s">
        <v>303</v>
      </c>
      <c r="B131" s="78" t="s">
        <v>309</v>
      </c>
      <c r="C131" s="24">
        <v>28</v>
      </c>
      <c r="D131" s="72"/>
      <c r="E131" s="26"/>
      <c r="F131" s="56"/>
      <c r="G131" s="57"/>
      <c r="H131" s="29">
        <v>2.2000000000000002</v>
      </c>
      <c r="I131" s="30">
        <v>3.85</v>
      </c>
      <c r="J131" s="30"/>
      <c r="K131" s="159" t="s">
        <v>310</v>
      </c>
      <c r="L131" s="159">
        <v>51.75</v>
      </c>
      <c r="M131" s="29">
        <v>2.09</v>
      </c>
      <c r="N131" s="30"/>
      <c r="O131" s="31"/>
      <c r="P131" s="76"/>
      <c r="Q131" s="50"/>
      <c r="R131" s="14"/>
      <c r="S131" s="14"/>
      <c r="T131" s="69"/>
      <c r="U131" s="14"/>
      <c r="V131" s="31"/>
      <c r="W131" s="67"/>
      <c r="AD131"/>
      <c r="AE131"/>
      <c r="AF131"/>
      <c r="AG131"/>
      <c r="AH131"/>
      <c r="AI131"/>
    </row>
    <row r="132" spans="1:35" ht="18" customHeight="1" x14ac:dyDescent="0.25">
      <c r="A132" s="53" t="s">
        <v>303</v>
      </c>
      <c r="B132" s="78" t="s">
        <v>311</v>
      </c>
      <c r="C132" s="24">
        <v>28</v>
      </c>
      <c r="D132" s="72"/>
      <c r="E132" s="26"/>
      <c r="F132" s="56"/>
      <c r="G132" s="57"/>
      <c r="H132" s="30">
        <v>3.19</v>
      </c>
      <c r="I132" s="30">
        <v>1.75</v>
      </c>
      <c r="J132" s="30"/>
      <c r="K132" s="30">
        <v>1.95</v>
      </c>
      <c r="L132" s="30" t="s">
        <v>35</v>
      </c>
      <c r="M132" s="29">
        <v>2.17</v>
      </c>
      <c r="N132" s="30"/>
      <c r="O132" s="31"/>
      <c r="P132" s="76"/>
      <c r="Q132" s="50"/>
      <c r="R132" s="14"/>
      <c r="S132" s="14"/>
      <c r="T132" s="69"/>
      <c r="U132" s="14"/>
      <c r="V132" s="31"/>
      <c r="W132" s="67"/>
      <c r="AD132"/>
      <c r="AE132"/>
      <c r="AF132"/>
      <c r="AG132"/>
      <c r="AH132"/>
      <c r="AI132"/>
    </row>
    <row r="133" spans="1:35" ht="18" customHeight="1" x14ac:dyDescent="0.25">
      <c r="A133" s="53" t="s">
        <v>303</v>
      </c>
      <c r="B133" s="23" t="s">
        <v>312</v>
      </c>
      <c r="C133" s="24">
        <v>28</v>
      </c>
      <c r="D133" s="25"/>
      <c r="E133" s="36"/>
      <c r="F133" s="37"/>
      <c r="G133" s="28"/>
      <c r="H133" s="29">
        <v>2.86</v>
      </c>
      <c r="I133" s="30" t="s">
        <v>313</v>
      </c>
      <c r="J133" s="30"/>
      <c r="K133" s="159">
        <v>2.7</v>
      </c>
      <c r="L133" s="44" t="s">
        <v>35</v>
      </c>
      <c r="M133" s="29">
        <v>4.4400000000000004</v>
      </c>
      <c r="N133" s="160">
        <v>2.5299999999999998</v>
      </c>
      <c r="O133" s="80"/>
      <c r="P133" s="76"/>
      <c r="Q133" s="77"/>
      <c r="R133" s="14"/>
      <c r="S133" s="66"/>
      <c r="T133" s="34"/>
      <c r="U133" s="14"/>
      <c r="V133" s="31"/>
      <c r="W133" s="19"/>
      <c r="AD133"/>
      <c r="AE133"/>
      <c r="AF133"/>
      <c r="AG133"/>
      <c r="AH133"/>
      <c r="AI133"/>
    </row>
    <row r="134" spans="1:35" ht="18" customHeight="1" x14ac:dyDescent="0.25">
      <c r="A134" s="53" t="s">
        <v>314</v>
      </c>
      <c r="B134" s="78" t="s">
        <v>315</v>
      </c>
      <c r="C134" s="24" t="s">
        <v>111</v>
      </c>
      <c r="D134" s="72"/>
      <c r="E134" s="26"/>
      <c r="F134" s="56"/>
      <c r="G134" s="57"/>
      <c r="H134" s="29" t="s">
        <v>316</v>
      </c>
      <c r="I134" s="30" t="s">
        <v>35</v>
      </c>
      <c r="J134" s="30" t="s">
        <v>35</v>
      </c>
      <c r="K134" s="30" t="s">
        <v>35</v>
      </c>
      <c r="L134" s="30" t="s">
        <v>38</v>
      </c>
      <c r="M134" s="30" t="s">
        <v>35</v>
      </c>
      <c r="N134" s="29" t="s">
        <v>35</v>
      </c>
      <c r="O134" s="31"/>
      <c r="P134" s="76"/>
      <c r="Q134" s="50"/>
      <c r="R134" s="14"/>
      <c r="S134" s="14"/>
      <c r="T134" s="69"/>
      <c r="U134" s="14"/>
      <c r="V134" s="31"/>
      <c r="W134" s="67"/>
      <c r="AD134"/>
      <c r="AE134"/>
      <c r="AF134"/>
      <c r="AG134"/>
      <c r="AH134"/>
      <c r="AI134"/>
    </row>
    <row r="135" spans="1:35" ht="18" customHeight="1" x14ac:dyDescent="0.25">
      <c r="A135" s="53" t="s">
        <v>317</v>
      </c>
      <c r="B135" s="51" t="s">
        <v>68</v>
      </c>
      <c r="C135" s="24">
        <v>28</v>
      </c>
      <c r="D135" s="25"/>
      <c r="E135" s="36"/>
      <c r="F135" s="37" t="s">
        <v>143</v>
      </c>
      <c r="G135" s="28">
        <v>70</v>
      </c>
      <c r="H135" s="29">
        <v>1.3</v>
      </c>
      <c r="I135" s="30">
        <v>1.25</v>
      </c>
      <c r="J135" s="30">
        <v>1.05</v>
      </c>
      <c r="K135" s="30">
        <v>1.2</v>
      </c>
      <c r="L135" s="30">
        <v>1.1499999999999999</v>
      </c>
      <c r="M135" s="43">
        <v>1.03</v>
      </c>
      <c r="N135" s="30">
        <v>1.1499999999999999</v>
      </c>
      <c r="O135" s="31">
        <v>1.65</v>
      </c>
      <c r="P135" s="45"/>
      <c r="Q135" s="50"/>
      <c r="R135" s="14"/>
      <c r="S135" s="14"/>
      <c r="T135" s="69"/>
      <c r="U135" s="14"/>
      <c r="V135" s="31"/>
      <c r="W135" s="67"/>
      <c r="AD135" t="s">
        <v>318</v>
      </c>
      <c r="AE135" t="s">
        <v>319</v>
      </c>
      <c r="AF135"/>
      <c r="AG135" s="102" t="s">
        <v>320</v>
      </c>
      <c r="AH135" t="s">
        <v>321</v>
      </c>
      <c r="AI135"/>
    </row>
    <row r="136" spans="1:35" ht="18" customHeight="1" x14ac:dyDescent="0.25">
      <c r="A136" s="47" t="s">
        <v>317</v>
      </c>
      <c r="B136" s="51" t="s">
        <v>322</v>
      </c>
      <c r="C136" s="24">
        <v>28</v>
      </c>
      <c r="D136" s="25"/>
      <c r="E136" s="86"/>
      <c r="F136" s="37" t="s">
        <v>143</v>
      </c>
      <c r="G136" s="28">
        <v>230</v>
      </c>
      <c r="H136" s="29">
        <v>1.1499999999999999</v>
      </c>
      <c r="I136" s="30">
        <v>1.19</v>
      </c>
      <c r="J136" s="161">
        <v>0.98</v>
      </c>
      <c r="K136" s="30">
        <v>1.1000000000000001</v>
      </c>
      <c r="L136" s="75">
        <v>1.1499999999999999</v>
      </c>
      <c r="M136" s="75" t="s">
        <v>38</v>
      </c>
      <c r="N136" s="75">
        <v>1.02</v>
      </c>
      <c r="O136" s="31"/>
      <c r="P136" s="45"/>
      <c r="Q136" s="50"/>
      <c r="R136" s="14"/>
      <c r="S136" s="14"/>
      <c r="T136" s="69"/>
      <c r="U136" s="14"/>
      <c r="V136" s="31"/>
      <c r="W136" s="67"/>
      <c r="AD136" t="s">
        <v>323</v>
      </c>
      <c r="AE136" t="s">
        <v>324</v>
      </c>
      <c r="AF136"/>
      <c r="AG136" s="102" t="s">
        <v>325</v>
      </c>
      <c r="AH136" t="s">
        <v>326</v>
      </c>
      <c r="AI136"/>
    </row>
    <row r="137" spans="1:35" ht="18" customHeight="1" x14ac:dyDescent="0.25">
      <c r="A137" s="162" t="s">
        <v>327</v>
      </c>
      <c r="B137" s="51" t="s">
        <v>309</v>
      </c>
      <c r="C137" s="24">
        <v>28</v>
      </c>
      <c r="D137" s="25"/>
      <c r="E137" s="86"/>
      <c r="F137" s="37" t="s">
        <v>143</v>
      </c>
      <c r="G137" s="28">
        <v>140</v>
      </c>
      <c r="H137" s="29">
        <v>2.13</v>
      </c>
      <c r="I137" s="30">
        <v>2.09</v>
      </c>
      <c r="J137" s="73">
        <v>1.49</v>
      </c>
      <c r="K137" s="30">
        <v>1.85</v>
      </c>
      <c r="L137" s="30">
        <v>1.7</v>
      </c>
      <c r="M137" s="75">
        <v>1.53</v>
      </c>
      <c r="N137" s="30">
        <v>1.78</v>
      </c>
      <c r="O137" s="31">
        <v>2.25</v>
      </c>
      <c r="P137" s="45"/>
      <c r="Q137" s="50"/>
      <c r="R137" s="14"/>
      <c r="S137" s="14"/>
      <c r="T137" s="69"/>
      <c r="U137" s="14"/>
      <c r="V137" s="31"/>
      <c r="W137" s="67"/>
      <c r="AD137" t="s">
        <v>328</v>
      </c>
      <c r="AE137" t="s">
        <v>329</v>
      </c>
      <c r="AF137"/>
      <c r="AG137" s="102" t="s">
        <v>330</v>
      </c>
      <c r="AH137" t="s">
        <v>331</v>
      </c>
      <c r="AI137"/>
    </row>
    <row r="138" spans="1:35" ht="18" customHeight="1" x14ac:dyDescent="0.25">
      <c r="A138" s="47" t="s">
        <v>317</v>
      </c>
      <c r="B138" s="51" t="s">
        <v>312</v>
      </c>
      <c r="C138" s="24">
        <v>28</v>
      </c>
      <c r="D138" s="25"/>
      <c r="E138" s="86"/>
      <c r="F138" s="37" t="s">
        <v>143</v>
      </c>
      <c r="G138" s="28">
        <v>65</v>
      </c>
      <c r="H138" s="29">
        <v>5.2</v>
      </c>
      <c r="I138" s="30">
        <v>3.77</v>
      </c>
      <c r="J138" s="30">
        <v>3.58</v>
      </c>
      <c r="K138" s="26">
        <v>3.25</v>
      </c>
      <c r="L138" s="26">
        <v>3.25</v>
      </c>
      <c r="M138" s="30">
        <v>3.34</v>
      </c>
      <c r="N138" s="29">
        <v>3.38</v>
      </c>
      <c r="O138" s="31">
        <v>1.35</v>
      </c>
      <c r="P138" s="45"/>
      <c r="Q138" s="50"/>
      <c r="R138" s="14"/>
      <c r="S138" s="14"/>
      <c r="T138" s="69"/>
      <c r="U138" s="14"/>
      <c r="V138" s="31"/>
      <c r="W138" s="67"/>
      <c r="AD138"/>
      <c r="AE138"/>
      <c r="AF138"/>
      <c r="AG138"/>
      <c r="AH138"/>
      <c r="AI138"/>
    </row>
    <row r="139" spans="1:35" ht="18" customHeight="1" x14ac:dyDescent="0.25">
      <c r="A139" s="47" t="s">
        <v>332</v>
      </c>
      <c r="B139" s="51" t="s">
        <v>333</v>
      </c>
      <c r="C139" s="24">
        <v>12</v>
      </c>
      <c r="D139" s="25"/>
      <c r="E139" s="86"/>
      <c r="F139" s="37"/>
      <c r="G139" s="28"/>
      <c r="H139" s="29">
        <v>11.4</v>
      </c>
      <c r="I139" s="30">
        <v>10.74</v>
      </c>
      <c r="J139" s="30"/>
      <c r="K139" s="29"/>
      <c r="L139" s="29">
        <v>12.99</v>
      </c>
      <c r="M139" s="29">
        <v>12.34</v>
      </c>
      <c r="N139" s="29">
        <v>12.3</v>
      </c>
      <c r="O139" s="117"/>
      <c r="P139" s="45"/>
      <c r="Q139" s="50"/>
      <c r="R139" s="14"/>
      <c r="S139" s="14"/>
      <c r="T139" s="69"/>
      <c r="U139" s="14"/>
      <c r="V139" s="31"/>
      <c r="W139" s="67"/>
      <c r="X139" s="21">
        <v>0.11</v>
      </c>
      <c r="Y139" s="21" t="s">
        <v>53</v>
      </c>
      <c r="AD139"/>
      <c r="AE139"/>
      <c r="AF139"/>
      <c r="AG139"/>
      <c r="AH139"/>
      <c r="AI139"/>
    </row>
    <row r="140" spans="1:35" ht="18" customHeight="1" x14ac:dyDescent="0.25">
      <c r="A140" s="47" t="s">
        <v>334</v>
      </c>
      <c r="B140" s="23" t="s">
        <v>105</v>
      </c>
      <c r="C140" s="24">
        <v>10</v>
      </c>
      <c r="D140" s="25"/>
      <c r="E140" s="86"/>
      <c r="F140" s="37"/>
      <c r="G140" s="28"/>
      <c r="H140" s="29">
        <v>11.44</v>
      </c>
      <c r="I140" s="30" t="s">
        <v>35</v>
      </c>
      <c r="J140" s="30"/>
      <c r="K140" s="49">
        <v>11.2</v>
      </c>
      <c r="L140" s="29" t="s">
        <v>335</v>
      </c>
      <c r="M140" s="29" t="s">
        <v>35</v>
      </c>
      <c r="N140" s="29" t="s">
        <v>38</v>
      </c>
      <c r="O140" s="86">
        <v>13.3</v>
      </c>
      <c r="P140" s="90">
        <v>0.06</v>
      </c>
      <c r="Q140" s="46">
        <f t="shared" ref="Q140:Q146" si="4">O140*(1-P140)</f>
        <v>12.502000000000001</v>
      </c>
      <c r="R140" s="14" t="s">
        <v>17</v>
      </c>
      <c r="S140" s="64">
        <f t="shared" ref="S140:S146" si="5">O140*0.905</f>
        <v>12.0365</v>
      </c>
      <c r="T140" s="91">
        <v>1</v>
      </c>
      <c r="U140" s="66">
        <f>(S140-H140)*T140</f>
        <v>0.5965000000000007</v>
      </c>
      <c r="V140" s="31">
        <v>2</v>
      </c>
      <c r="W140" s="67"/>
      <c r="X140" s="21">
        <v>0.26</v>
      </c>
      <c r="Y140" s="21" t="s">
        <v>53</v>
      </c>
      <c r="AD140"/>
      <c r="AE140"/>
      <c r="AF140"/>
      <c r="AG140"/>
      <c r="AH140"/>
      <c r="AI140"/>
    </row>
    <row r="141" spans="1:35" ht="18" customHeight="1" x14ac:dyDescent="0.25">
      <c r="A141" s="47" t="s">
        <v>334</v>
      </c>
      <c r="B141" s="23" t="s">
        <v>262</v>
      </c>
      <c r="C141" s="24">
        <v>10</v>
      </c>
      <c r="D141" s="25"/>
      <c r="E141" s="86"/>
      <c r="F141" s="37"/>
      <c r="G141" s="28"/>
      <c r="H141" s="29">
        <v>24.45</v>
      </c>
      <c r="I141" s="30" t="s">
        <v>35</v>
      </c>
      <c r="J141" s="26">
        <v>21.66</v>
      </c>
      <c r="K141" s="87">
        <v>22.09</v>
      </c>
      <c r="L141" s="87">
        <v>23.05</v>
      </c>
      <c r="M141" s="87" t="s">
        <v>35</v>
      </c>
      <c r="N141" s="29">
        <v>23.59</v>
      </c>
      <c r="O141" s="31">
        <v>26.9</v>
      </c>
      <c r="P141" s="90">
        <v>0.06</v>
      </c>
      <c r="Q141" s="46">
        <f t="shared" si="4"/>
        <v>25.285999999999998</v>
      </c>
      <c r="R141" s="14" t="s">
        <v>17</v>
      </c>
      <c r="S141" s="64">
        <f t="shared" si="5"/>
        <v>24.3445</v>
      </c>
      <c r="T141" s="91">
        <v>1</v>
      </c>
      <c r="U141" s="66">
        <f>(S141-K141)*T141</f>
        <v>2.2545000000000002</v>
      </c>
      <c r="V141" s="31">
        <v>2</v>
      </c>
      <c r="W141" s="67"/>
      <c r="AD141"/>
      <c r="AE141"/>
      <c r="AF141"/>
      <c r="AG141"/>
      <c r="AH141"/>
      <c r="AI141"/>
    </row>
    <row r="142" spans="1:35" ht="18" customHeight="1" x14ac:dyDescent="0.25">
      <c r="A142" s="47" t="s">
        <v>336</v>
      </c>
      <c r="B142" s="23" t="s">
        <v>337</v>
      </c>
      <c r="C142" s="24">
        <v>50</v>
      </c>
      <c r="D142" s="25"/>
      <c r="E142" s="86"/>
      <c r="F142" s="37"/>
      <c r="G142" s="28"/>
      <c r="H142" s="29">
        <v>15.8</v>
      </c>
      <c r="I142" s="30" t="s">
        <v>338</v>
      </c>
      <c r="J142" s="30"/>
      <c r="K142" s="29">
        <v>16.2</v>
      </c>
      <c r="L142" s="29"/>
      <c r="M142" s="29" t="s">
        <v>35</v>
      </c>
      <c r="N142" s="29" t="s">
        <v>35</v>
      </c>
      <c r="O142" s="31">
        <v>3.6</v>
      </c>
      <c r="P142" s="90">
        <v>0.03</v>
      </c>
      <c r="Q142" s="46">
        <f t="shared" si="4"/>
        <v>3.492</v>
      </c>
      <c r="R142" s="14" t="s">
        <v>17</v>
      </c>
      <c r="S142" s="64">
        <f t="shared" si="5"/>
        <v>3.258</v>
      </c>
      <c r="T142" s="91">
        <v>1</v>
      </c>
      <c r="U142" s="14"/>
      <c r="V142" s="31">
        <v>2</v>
      </c>
      <c r="W142" s="67"/>
      <c r="AD142"/>
      <c r="AE142"/>
      <c r="AF142"/>
      <c r="AG142"/>
      <c r="AH142"/>
      <c r="AI142"/>
    </row>
    <row r="143" spans="1:35" ht="18" customHeight="1" x14ac:dyDescent="0.25">
      <c r="A143" s="47" t="s">
        <v>336</v>
      </c>
      <c r="B143" s="23" t="s">
        <v>262</v>
      </c>
      <c r="C143" s="24">
        <v>30</v>
      </c>
      <c r="D143" s="25"/>
      <c r="E143" s="86"/>
      <c r="F143" s="37"/>
      <c r="G143" s="28">
        <v>2</v>
      </c>
      <c r="H143" s="29">
        <v>23.4</v>
      </c>
      <c r="I143" s="30"/>
      <c r="J143" s="26">
        <v>18.2</v>
      </c>
      <c r="K143" s="30">
        <v>19.66</v>
      </c>
      <c r="L143" s="30">
        <v>18.3</v>
      </c>
      <c r="M143" s="29" t="s">
        <v>35</v>
      </c>
      <c r="N143" s="29">
        <v>23.42</v>
      </c>
      <c r="O143" s="26">
        <v>24.9</v>
      </c>
      <c r="P143" s="90">
        <v>0.06</v>
      </c>
      <c r="Q143" s="101">
        <f t="shared" si="4"/>
        <v>23.405999999999999</v>
      </c>
      <c r="R143" s="14" t="s">
        <v>17</v>
      </c>
      <c r="S143" s="64">
        <f t="shared" si="5"/>
        <v>22.534499999999998</v>
      </c>
      <c r="T143" s="91">
        <v>1</v>
      </c>
      <c r="U143" s="66">
        <f>(S143-K143)*T143</f>
        <v>2.8744999999999976</v>
      </c>
      <c r="V143" s="31">
        <v>2</v>
      </c>
      <c r="W143" s="67"/>
      <c r="AD143"/>
      <c r="AE143"/>
      <c r="AF143"/>
      <c r="AG143"/>
      <c r="AH143"/>
      <c r="AI143"/>
    </row>
    <row r="144" spans="1:35" ht="18" customHeight="1" x14ac:dyDescent="0.25">
      <c r="A144" s="47" t="s">
        <v>336</v>
      </c>
      <c r="B144" s="23" t="s">
        <v>339</v>
      </c>
      <c r="C144" s="24">
        <v>10</v>
      </c>
      <c r="D144" s="25"/>
      <c r="E144" s="86"/>
      <c r="F144" s="37"/>
      <c r="G144" s="28">
        <v>2</v>
      </c>
      <c r="H144" s="29" t="s">
        <v>38</v>
      </c>
      <c r="I144" s="30" t="s">
        <v>340</v>
      </c>
      <c r="J144" s="30" t="s">
        <v>38</v>
      </c>
      <c r="K144" s="44" t="s">
        <v>38</v>
      </c>
      <c r="L144" s="163">
        <v>20.5</v>
      </c>
      <c r="M144" s="29" t="s">
        <v>35</v>
      </c>
      <c r="N144" s="29" t="s">
        <v>35</v>
      </c>
      <c r="O144" s="31">
        <v>22.3</v>
      </c>
      <c r="P144" s="90">
        <v>0.06</v>
      </c>
      <c r="Q144" s="101">
        <f t="shared" si="4"/>
        <v>20.962</v>
      </c>
      <c r="R144" s="14" t="s">
        <v>17</v>
      </c>
      <c r="S144" s="64">
        <f t="shared" si="5"/>
        <v>20.1815</v>
      </c>
      <c r="T144" s="91">
        <v>1</v>
      </c>
      <c r="U144" s="66" t="e">
        <f>(S144-K144)*T144</f>
        <v>#VALUE!</v>
      </c>
      <c r="V144" s="31">
        <v>2</v>
      </c>
      <c r="W144" s="67"/>
      <c r="AD144"/>
      <c r="AE144"/>
      <c r="AF144"/>
      <c r="AG144"/>
      <c r="AH144"/>
      <c r="AI144"/>
    </row>
    <row r="145" spans="1:35" ht="18" customHeight="1" x14ac:dyDescent="0.25">
      <c r="A145" s="47" t="s">
        <v>341</v>
      </c>
      <c r="B145" s="23" t="s">
        <v>108</v>
      </c>
      <c r="C145" s="24">
        <v>50</v>
      </c>
      <c r="D145" s="25"/>
      <c r="E145" s="86"/>
      <c r="F145" s="37"/>
      <c r="G145" s="28"/>
      <c r="H145" s="29">
        <v>14.78</v>
      </c>
      <c r="I145" s="30">
        <v>15.1</v>
      </c>
      <c r="J145" s="30" t="s">
        <v>342</v>
      </c>
      <c r="K145" s="49">
        <v>0.99</v>
      </c>
      <c r="L145" s="29">
        <v>0.99</v>
      </c>
      <c r="M145" s="29">
        <v>0.9</v>
      </c>
      <c r="N145" s="29" t="s">
        <v>35</v>
      </c>
      <c r="O145" s="31">
        <f>3.5*5</f>
        <v>17.5</v>
      </c>
      <c r="P145" s="90">
        <v>0.03</v>
      </c>
      <c r="Q145" s="101">
        <f t="shared" si="4"/>
        <v>16.974999999999998</v>
      </c>
      <c r="R145" s="14" t="s">
        <v>17</v>
      </c>
      <c r="S145" s="64">
        <f t="shared" si="5"/>
        <v>15.8375</v>
      </c>
      <c r="T145" s="91">
        <v>1</v>
      </c>
      <c r="U145" s="14"/>
      <c r="V145" s="31">
        <v>2</v>
      </c>
      <c r="W145" s="67"/>
      <c r="AD145"/>
      <c r="AE145"/>
      <c r="AF145"/>
      <c r="AG145"/>
      <c r="AH145"/>
      <c r="AI145"/>
    </row>
    <row r="146" spans="1:35" ht="18" customHeight="1" x14ac:dyDescent="0.25">
      <c r="A146" s="47" t="s">
        <v>343</v>
      </c>
      <c r="B146" s="23" t="s">
        <v>262</v>
      </c>
      <c r="C146" s="24">
        <v>30</v>
      </c>
      <c r="D146" s="25"/>
      <c r="E146" s="86"/>
      <c r="F146" s="37"/>
      <c r="G146" s="28"/>
      <c r="H146" s="29">
        <v>18</v>
      </c>
      <c r="I146" s="30">
        <v>13.9</v>
      </c>
      <c r="J146" s="30"/>
      <c r="K146" s="29"/>
      <c r="L146" s="29">
        <v>14.9</v>
      </c>
      <c r="M146" s="29">
        <v>16.63</v>
      </c>
      <c r="N146" s="29"/>
      <c r="O146" s="31">
        <v>14.5</v>
      </c>
      <c r="P146" s="90">
        <v>0.06</v>
      </c>
      <c r="Q146" s="46">
        <f t="shared" si="4"/>
        <v>13.629999999999999</v>
      </c>
      <c r="R146" s="14" t="s">
        <v>17</v>
      </c>
      <c r="S146" s="64">
        <f t="shared" si="5"/>
        <v>13.1225</v>
      </c>
      <c r="T146" s="91">
        <v>1</v>
      </c>
      <c r="U146" s="14"/>
      <c r="V146" s="31">
        <v>2</v>
      </c>
      <c r="W146" s="67"/>
      <c r="AA146" s="145"/>
      <c r="AD146"/>
      <c r="AE146"/>
      <c r="AF146"/>
      <c r="AG146"/>
      <c r="AH146"/>
      <c r="AI146"/>
    </row>
    <row r="147" spans="1:35" ht="18" customHeight="1" x14ac:dyDescent="0.25">
      <c r="A147" s="47" t="s">
        <v>344</v>
      </c>
      <c r="B147" s="23" t="s">
        <v>345</v>
      </c>
      <c r="C147" s="24" t="s">
        <v>346</v>
      </c>
      <c r="D147" s="25"/>
      <c r="E147" s="86"/>
      <c r="F147" s="37"/>
      <c r="G147" s="28">
        <v>8</v>
      </c>
      <c r="H147" s="29" t="s">
        <v>347</v>
      </c>
      <c r="I147" s="30" t="s">
        <v>38</v>
      </c>
      <c r="J147" s="30" t="s">
        <v>38</v>
      </c>
      <c r="K147" s="29" t="s">
        <v>38</v>
      </c>
      <c r="L147" s="29" t="s">
        <v>38</v>
      </c>
      <c r="M147" s="29" t="s">
        <v>38</v>
      </c>
      <c r="N147" s="29" t="s">
        <v>38</v>
      </c>
      <c r="O147" s="31">
        <v>6.44</v>
      </c>
      <c r="P147" s="45"/>
      <c r="Q147" s="33"/>
      <c r="R147" s="14"/>
      <c r="S147" s="14"/>
      <c r="T147" s="69"/>
      <c r="U147" s="14"/>
      <c r="V147" s="31"/>
      <c r="W147" s="67"/>
      <c r="AD147" t="s">
        <v>348</v>
      </c>
      <c r="AE147"/>
      <c r="AF147"/>
      <c r="AG147" t="s">
        <v>349</v>
      </c>
      <c r="AH147" t="s">
        <v>350</v>
      </c>
      <c r="AI147"/>
    </row>
    <row r="148" spans="1:35" ht="18" customHeight="1" x14ac:dyDescent="0.25">
      <c r="A148" s="47" t="s">
        <v>351</v>
      </c>
      <c r="B148" s="109"/>
      <c r="C148" s="24" t="s">
        <v>153</v>
      </c>
      <c r="D148" s="25"/>
      <c r="E148" s="86"/>
      <c r="F148" s="37"/>
      <c r="G148" s="28">
        <v>1</v>
      </c>
      <c r="H148" s="29" t="s">
        <v>352</v>
      </c>
      <c r="I148" s="30" t="s">
        <v>38</v>
      </c>
      <c r="J148" s="30"/>
      <c r="K148" s="29">
        <v>4.03</v>
      </c>
      <c r="L148" s="29" t="s">
        <v>353</v>
      </c>
      <c r="M148" s="29">
        <v>3.15</v>
      </c>
      <c r="N148" s="29" t="s">
        <v>35</v>
      </c>
      <c r="O148" s="31">
        <v>4.4000000000000004</v>
      </c>
      <c r="P148" s="45"/>
      <c r="Q148" s="33"/>
      <c r="R148" s="14"/>
      <c r="S148" s="14"/>
      <c r="T148" s="69"/>
      <c r="U148" s="14"/>
      <c r="V148" s="31"/>
      <c r="W148" s="67"/>
      <c r="AD148"/>
      <c r="AE148"/>
      <c r="AF148"/>
      <c r="AG148"/>
      <c r="AH148"/>
      <c r="AI148"/>
    </row>
    <row r="149" spans="1:35" ht="18" customHeight="1" x14ac:dyDescent="0.25">
      <c r="A149" s="47" t="s">
        <v>354</v>
      </c>
      <c r="B149" s="109"/>
      <c r="C149" s="24" t="s">
        <v>59</v>
      </c>
      <c r="D149" s="25"/>
      <c r="E149" s="86"/>
      <c r="F149" s="37"/>
      <c r="G149" s="28">
        <v>1</v>
      </c>
      <c r="H149" s="29">
        <v>6.76</v>
      </c>
      <c r="I149" s="30" t="s">
        <v>355</v>
      </c>
      <c r="J149" s="30"/>
      <c r="K149" s="30">
        <v>6.92</v>
      </c>
      <c r="L149" s="29" t="s">
        <v>38</v>
      </c>
      <c r="M149" s="29">
        <v>6.13</v>
      </c>
      <c r="N149" s="163">
        <v>5.7</v>
      </c>
      <c r="O149" s="31"/>
      <c r="P149" s="45"/>
      <c r="Q149" s="33"/>
      <c r="R149" s="14"/>
      <c r="S149" s="14"/>
      <c r="T149" s="69"/>
      <c r="U149" s="14"/>
      <c r="V149" s="31"/>
      <c r="W149" s="67"/>
      <c r="AD149"/>
      <c r="AE149"/>
      <c r="AF149"/>
      <c r="AG149"/>
      <c r="AH149"/>
      <c r="AI149"/>
    </row>
    <row r="150" spans="1:35" ht="18" customHeight="1" x14ac:dyDescent="0.25">
      <c r="A150" s="47" t="s">
        <v>356</v>
      </c>
      <c r="B150" s="109"/>
      <c r="C150" s="24" t="s">
        <v>214</v>
      </c>
      <c r="D150" s="25"/>
      <c r="E150" s="86"/>
      <c r="F150" s="37"/>
      <c r="G150" s="28">
        <v>1</v>
      </c>
      <c r="H150" s="29">
        <v>2.4</v>
      </c>
      <c r="I150" s="30">
        <v>2.6</v>
      </c>
      <c r="J150" s="30" t="s">
        <v>38</v>
      </c>
      <c r="K150" s="29">
        <v>3.18</v>
      </c>
      <c r="L150" s="29">
        <v>2.4500000000000002</v>
      </c>
      <c r="M150" s="29">
        <v>3.57</v>
      </c>
      <c r="N150" s="49">
        <v>2.35</v>
      </c>
      <c r="O150" s="31">
        <v>3.49</v>
      </c>
      <c r="P150" s="45"/>
      <c r="Q150" s="50"/>
      <c r="R150" s="14"/>
      <c r="S150" s="14"/>
      <c r="T150" s="69"/>
      <c r="U150" s="14"/>
      <c r="V150" s="31"/>
      <c r="W150" s="67"/>
      <c r="AD150"/>
      <c r="AE150"/>
      <c r="AF150"/>
      <c r="AG150"/>
      <c r="AH150"/>
      <c r="AI150"/>
    </row>
    <row r="151" spans="1:35" ht="18" customHeight="1" x14ac:dyDescent="0.25">
      <c r="A151" s="47" t="s">
        <v>356</v>
      </c>
      <c r="B151" s="23"/>
      <c r="C151" s="24" t="s">
        <v>357</v>
      </c>
      <c r="D151" s="25"/>
      <c r="E151" s="86" t="s">
        <v>41</v>
      </c>
      <c r="F151" s="37"/>
      <c r="G151" s="28"/>
      <c r="H151" s="29">
        <v>4.4800000000000004</v>
      </c>
      <c r="I151" s="30">
        <v>6.45</v>
      </c>
      <c r="J151" s="30"/>
      <c r="K151" s="29">
        <v>5.95</v>
      </c>
      <c r="L151" s="29" t="s">
        <v>358</v>
      </c>
      <c r="M151" s="29">
        <v>5.98</v>
      </c>
      <c r="N151" s="164">
        <v>4.0199999999999996</v>
      </c>
      <c r="O151" s="31">
        <v>6.28</v>
      </c>
      <c r="P151" s="45"/>
      <c r="Q151" s="33"/>
      <c r="R151" s="14"/>
      <c r="S151" s="14"/>
      <c r="T151" s="69"/>
      <c r="U151" s="14"/>
      <c r="V151" s="31"/>
      <c r="W151" s="67"/>
      <c r="AD151"/>
      <c r="AE151"/>
      <c r="AF151"/>
      <c r="AG151"/>
      <c r="AH151"/>
      <c r="AI151"/>
    </row>
    <row r="152" spans="1:35" ht="18" customHeight="1" x14ac:dyDescent="0.25">
      <c r="A152" s="47" t="s">
        <v>356</v>
      </c>
      <c r="B152" s="109"/>
      <c r="C152" s="24" t="s">
        <v>274</v>
      </c>
      <c r="D152" s="25"/>
      <c r="E152" s="86"/>
      <c r="F152" s="37"/>
      <c r="G152" s="28">
        <v>1</v>
      </c>
      <c r="H152" s="29">
        <v>6.06</v>
      </c>
      <c r="I152" s="30">
        <v>5.43</v>
      </c>
      <c r="J152" s="30">
        <v>6.24</v>
      </c>
      <c r="K152" s="29">
        <v>5.82</v>
      </c>
      <c r="L152" s="29">
        <v>5.82</v>
      </c>
      <c r="M152" s="29">
        <v>5.82</v>
      </c>
      <c r="N152" s="163">
        <v>5.46</v>
      </c>
      <c r="O152" s="31"/>
      <c r="P152" s="45"/>
      <c r="Q152" s="50"/>
      <c r="R152" s="14"/>
      <c r="S152" s="14"/>
      <c r="T152" s="69"/>
      <c r="U152" s="14"/>
      <c r="V152" s="31"/>
      <c r="W152" s="67"/>
      <c r="AD152"/>
      <c r="AE152"/>
      <c r="AF152"/>
      <c r="AG152"/>
      <c r="AH152"/>
      <c r="AI152"/>
    </row>
    <row r="153" spans="1:35" ht="18" customHeight="1" x14ac:dyDescent="0.25">
      <c r="A153" s="47" t="s">
        <v>359</v>
      </c>
      <c r="B153" s="109"/>
      <c r="C153" s="24" t="s">
        <v>59</v>
      </c>
      <c r="D153" s="25"/>
      <c r="E153" s="86"/>
      <c r="F153" s="37"/>
      <c r="G153" s="28">
        <v>2</v>
      </c>
      <c r="H153" s="29">
        <v>6.33</v>
      </c>
      <c r="I153" s="30">
        <v>6.32</v>
      </c>
      <c r="J153" s="30">
        <v>6.95</v>
      </c>
      <c r="K153" s="111">
        <v>5.99</v>
      </c>
      <c r="L153" s="30" t="s">
        <v>360</v>
      </c>
      <c r="M153" s="26">
        <v>6.19</v>
      </c>
      <c r="N153" s="29" t="s">
        <v>38</v>
      </c>
      <c r="O153" s="31">
        <v>6.13</v>
      </c>
      <c r="P153" s="45"/>
      <c r="Q153" s="33"/>
      <c r="R153" s="14"/>
      <c r="S153" s="14"/>
      <c r="T153" s="69"/>
      <c r="U153" s="14"/>
      <c r="V153" s="31"/>
      <c r="W153" s="67"/>
      <c r="AD153" t="s">
        <v>361</v>
      </c>
      <c r="AE153" t="s">
        <v>362</v>
      </c>
      <c r="AF153" t="s">
        <v>363</v>
      </c>
      <c r="AG153" s="102" t="s">
        <v>364</v>
      </c>
      <c r="AH153" t="s">
        <v>365</v>
      </c>
      <c r="AI153"/>
    </row>
    <row r="154" spans="1:35" ht="18" customHeight="1" x14ac:dyDescent="0.25">
      <c r="A154" s="47" t="s">
        <v>366</v>
      </c>
      <c r="B154" s="23" t="s">
        <v>367</v>
      </c>
      <c r="C154" s="24" t="s">
        <v>181</v>
      </c>
      <c r="D154" s="25"/>
      <c r="E154" s="86"/>
      <c r="F154" s="37"/>
      <c r="G154" s="28">
        <v>2</v>
      </c>
      <c r="H154" s="29">
        <v>10.28</v>
      </c>
      <c r="I154" s="30">
        <v>10.220000000000001</v>
      </c>
      <c r="J154" s="26" t="s">
        <v>38</v>
      </c>
      <c r="K154" s="30">
        <v>10.33</v>
      </c>
      <c r="L154" s="29">
        <v>10.33</v>
      </c>
      <c r="M154" s="29">
        <v>10.08</v>
      </c>
      <c r="N154" s="29">
        <v>10.19</v>
      </c>
      <c r="O154" s="31">
        <v>11.05</v>
      </c>
      <c r="P154" s="45"/>
      <c r="Q154" s="33"/>
      <c r="R154" s="14"/>
      <c r="S154" s="14"/>
      <c r="T154" s="69"/>
      <c r="U154" s="14"/>
      <c r="V154" s="31"/>
      <c r="W154" s="67"/>
      <c r="AD154"/>
      <c r="AE154"/>
      <c r="AF154"/>
      <c r="AG154"/>
      <c r="AH154"/>
      <c r="AI154"/>
    </row>
    <row r="155" spans="1:35" ht="18" customHeight="1" x14ac:dyDescent="0.25">
      <c r="A155" s="47" t="s">
        <v>368</v>
      </c>
      <c r="B155" s="23" t="s">
        <v>71</v>
      </c>
      <c r="C155" s="24">
        <v>28</v>
      </c>
      <c r="D155" s="25"/>
      <c r="E155" s="86"/>
      <c r="F155" s="165"/>
      <c r="G155" s="28">
        <v>12</v>
      </c>
      <c r="H155" s="29">
        <v>1.1499999999999999</v>
      </c>
      <c r="I155" s="30">
        <v>0.89</v>
      </c>
      <c r="J155" s="75">
        <v>0.65</v>
      </c>
      <c r="K155" s="166">
        <v>0.81</v>
      </c>
      <c r="L155" s="73">
        <v>0.64</v>
      </c>
      <c r="M155" s="75">
        <v>0.68</v>
      </c>
      <c r="N155" s="75">
        <v>0.7</v>
      </c>
      <c r="O155" s="31">
        <v>1.89</v>
      </c>
      <c r="P155" s="45"/>
      <c r="Q155" s="77"/>
      <c r="R155" s="14"/>
      <c r="S155" s="14"/>
      <c r="T155" s="69"/>
      <c r="U155" s="14"/>
      <c r="V155" s="31"/>
      <c r="W155" s="67"/>
      <c r="AD155"/>
      <c r="AE155"/>
      <c r="AF155"/>
      <c r="AG155"/>
      <c r="AH155"/>
      <c r="AI155"/>
    </row>
    <row r="156" spans="1:35" ht="18" customHeight="1" x14ac:dyDescent="0.25">
      <c r="A156" s="47" t="s">
        <v>368</v>
      </c>
      <c r="B156" s="23" t="s">
        <v>71</v>
      </c>
      <c r="C156" s="24">
        <v>100</v>
      </c>
      <c r="D156" s="25"/>
      <c r="E156" s="86"/>
      <c r="F156" s="165"/>
      <c r="G156" s="167">
        <v>3</v>
      </c>
      <c r="H156" s="29"/>
      <c r="I156" s="30">
        <v>3.03</v>
      </c>
      <c r="J156" s="30">
        <v>1</v>
      </c>
      <c r="K156" s="29">
        <v>3.29</v>
      </c>
      <c r="L156" s="44">
        <v>0.8</v>
      </c>
      <c r="M156" s="29">
        <v>2.76</v>
      </c>
      <c r="N156" s="159">
        <v>2.2000000000000002</v>
      </c>
      <c r="O156" s="31"/>
      <c r="P156" s="45"/>
      <c r="Q156" s="77"/>
      <c r="R156" s="14"/>
      <c r="S156" s="14"/>
      <c r="T156" s="69"/>
      <c r="U156" s="14"/>
      <c r="V156" s="31"/>
      <c r="W156" s="67"/>
      <c r="AD156"/>
      <c r="AE156"/>
      <c r="AF156"/>
      <c r="AG156"/>
      <c r="AH156"/>
      <c r="AI156"/>
    </row>
    <row r="157" spans="1:35" ht="18" customHeight="1" x14ac:dyDescent="0.25">
      <c r="A157" s="47" t="s">
        <v>368</v>
      </c>
      <c r="B157" s="51" t="s">
        <v>164</v>
      </c>
      <c r="C157" s="24">
        <v>56</v>
      </c>
      <c r="D157" s="25"/>
      <c r="E157" s="86"/>
      <c r="F157" s="37"/>
      <c r="G157" s="28">
        <v>8</v>
      </c>
      <c r="H157" s="29">
        <v>1.21</v>
      </c>
      <c r="I157" s="30">
        <v>1.1399999999999999</v>
      </c>
      <c r="J157" s="26" t="s">
        <v>369</v>
      </c>
      <c r="K157" s="29">
        <v>1.25</v>
      </c>
      <c r="L157" s="44">
        <v>1.1499999999999999</v>
      </c>
      <c r="M157" s="44">
        <v>0.98</v>
      </c>
      <c r="N157" s="29">
        <v>1.1200000000000001</v>
      </c>
      <c r="O157" s="31">
        <v>2.57</v>
      </c>
      <c r="P157" s="45"/>
      <c r="Q157" s="33"/>
      <c r="R157" s="14"/>
      <c r="S157" s="14"/>
      <c r="T157" s="69"/>
      <c r="U157" s="14"/>
      <c r="V157" s="31"/>
      <c r="W157" s="67"/>
      <c r="AD157"/>
      <c r="AE157"/>
      <c r="AF157"/>
      <c r="AG157"/>
      <c r="AH157"/>
      <c r="AI157"/>
    </row>
    <row r="158" spans="1:35" ht="18" customHeight="1" x14ac:dyDescent="0.25">
      <c r="A158" s="47" t="s">
        <v>368</v>
      </c>
      <c r="B158" s="51" t="s">
        <v>164</v>
      </c>
      <c r="C158" s="24">
        <v>100</v>
      </c>
      <c r="D158" s="25" t="s">
        <v>41</v>
      </c>
      <c r="E158" s="86"/>
      <c r="F158" s="37"/>
      <c r="G158" s="28"/>
      <c r="H158" s="29"/>
      <c r="I158" s="30">
        <v>2.48</v>
      </c>
      <c r="J158" s="30">
        <v>2.14</v>
      </c>
      <c r="K158" s="29" t="s">
        <v>35</v>
      </c>
      <c r="L158" s="44">
        <v>2.4</v>
      </c>
      <c r="M158" s="29">
        <v>2.1</v>
      </c>
      <c r="N158" s="29">
        <v>2.2999999999999998</v>
      </c>
      <c r="O158" s="31"/>
      <c r="P158" s="45"/>
      <c r="Q158" s="50"/>
      <c r="R158" s="14"/>
      <c r="S158" s="14"/>
      <c r="T158" s="69"/>
      <c r="U158" s="14"/>
      <c r="V158" s="31"/>
      <c r="W158" s="67"/>
      <c r="AD158" t="s" s="406">
        <v>3090</v>
      </c>
      <c r="AE158" t="s">
        <v>3091</v>
      </c>
      <c r="AF158" t="s">
        <v>371</v>
      </c>
      <c r="AG158" t="s">
        <v>3092</v>
      </c>
      <c r="AH158" t="s">
        <v>373</v>
      </c>
      <c r="AI158" t="s">
        <v>373</v>
      </c>
    </row>
    <row r="159" spans="1:35" ht="18" customHeight="1" x14ac:dyDescent="0.25">
      <c r="A159" s="47" t="s">
        <v>374</v>
      </c>
      <c r="B159" s="54"/>
      <c r="C159" s="24" t="s">
        <v>375</v>
      </c>
      <c r="D159" s="25"/>
      <c r="E159" s="36"/>
      <c r="F159" s="37"/>
      <c r="G159" s="28"/>
      <c r="H159" s="29"/>
      <c r="I159" s="30"/>
      <c r="J159" s="26">
        <v>5.27</v>
      </c>
      <c r="K159" s="30">
        <v>5.5</v>
      </c>
      <c r="L159" s="30"/>
      <c r="M159" s="30" t="s">
        <v>35</v>
      </c>
      <c r="N159" s="30" t="s">
        <v>38</v>
      </c>
      <c r="O159" s="31"/>
      <c r="P159" s="35"/>
      <c r="Q159" s="168"/>
      <c r="R159" s="14"/>
      <c r="S159" s="14"/>
      <c r="T159" s="31"/>
      <c r="U159" s="31"/>
      <c r="V159" s="31"/>
      <c r="W159" s="131"/>
      <c r="AD159"/>
      <c r="AE159"/>
      <c r="AF159"/>
      <c r="AG159"/>
      <c r="AH159"/>
      <c r="AI159"/>
    </row>
    <row r="160" spans="1:35" ht="18" customHeight="1" x14ac:dyDescent="0.25">
      <c r="A160" s="47" t="s">
        <v>376</v>
      </c>
      <c r="B160" s="51" t="s">
        <v>40</v>
      </c>
      <c r="C160" s="24">
        <v>4</v>
      </c>
      <c r="D160" s="25"/>
      <c r="E160" s="86"/>
      <c r="F160" s="37"/>
      <c r="G160" s="28">
        <v>0</v>
      </c>
      <c r="H160" s="29">
        <v>0.55000000000000004</v>
      </c>
      <c r="I160" s="30">
        <f>0.99/6*4</f>
        <v>0.66</v>
      </c>
      <c r="J160" s="30">
        <v>0.61</v>
      </c>
      <c r="K160" s="44">
        <v>0.59</v>
      </c>
      <c r="L160" s="44">
        <v>2.99</v>
      </c>
      <c r="M160" s="29">
        <v>0.43</v>
      </c>
      <c r="N160" s="29">
        <v>0.4</v>
      </c>
      <c r="O160" s="31"/>
      <c r="P160" s="45"/>
      <c r="Q160" s="50"/>
      <c r="R160" s="14"/>
      <c r="S160" s="14"/>
      <c r="T160" s="69"/>
      <c r="U160" s="14"/>
      <c r="V160" s="31"/>
      <c r="W160" s="67"/>
      <c r="AD160"/>
      <c r="AE160"/>
      <c r="AF160"/>
      <c r="AG160"/>
      <c r="AH160"/>
      <c r="AI160"/>
    </row>
    <row r="161" spans="1:35" ht="18" customHeight="1" x14ac:dyDescent="0.25">
      <c r="A161" s="47" t="s">
        <v>377</v>
      </c>
      <c r="B161" s="51" t="s">
        <v>378</v>
      </c>
      <c r="C161" s="24" t="s">
        <v>379</v>
      </c>
      <c r="D161" s="25"/>
      <c r="E161" s="86"/>
      <c r="F161" s="37"/>
      <c r="G161" s="28">
        <v>3</v>
      </c>
      <c r="H161" s="30" t="s">
        <v>38</v>
      </c>
      <c r="I161" s="30" t="s">
        <v>38</v>
      </c>
      <c r="J161" s="30" t="s">
        <v>38</v>
      </c>
      <c r="K161" s="30" t="s">
        <v>38</v>
      </c>
      <c r="L161" s="44" t="s">
        <v>38</v>
      </c>
      <c r="M161" s="30" t="s">
        <v>38</v>
      </c>
      <c r="N161" s="44">
        <v>4.05</v>
      </c>
      <c r="O161" s="31"/>
      <c r="P161" s="45"/>
      <c r="Q161" s="50"/>
      <c r="R161" s="14"/>
      <c r="S161" s="14"/>
      <c r="T161" s="69"/>
      <c r="U161" s="14"/>
      <c r="V161" s="31"/>
      <c r="W161" s="67"/>
      <c r="AD161"/>
      <c r="AE161"/>
      <c r="AF161"/>
      <c r="AG161"/>
      <c r="AH161"/>
      <c r="AI161"/>
    </row>
    <row r="162" spans="1:35" ht="18" customHeight="1" x14ac:dyDescent="0.25">
      <c r="A162" s="47" t="s">
        <v>377</v>
      </c>
      <c r="B162" s="51" t="s">
        <v>378</v>
      </c>
      <c r="C162" s="24" t="s">
        <v>380</v>
      </c>
      <c r="D162" s="25"/>
      <c r="E162" s="86"/>
      <c r="F162" s="37"/>
      <c r="G162" s="28"/>
      <c r="H162" s="29">
        <v>6.45</v>
      </c>
      <c r="I162" s="30">
        <v>6.15</v>
      </c>
      <c r="J162" s="30"/>
      <c r="K162" s="29"/>
      <c r="L162" s="44" t="s">
        <v>35</v>
      </c>
      <c r="M162" s="29">
        <v>7.72</v>
      </c>
      <c r="N162" s="29">
        <v>7.39</v>
      </c>
      <c r="O162" s="31"/>
      <c r="P162" s="45"/>
      <c r="Q162" s="50"/>
      <c r="R162" s="14"/>
      <c r="S162" s="14"/>
      <c r="T162" s="69"/>
      <c r="U162" s="14"/>
      <c r="V162" s="31"/>
      <c r="W162" s="67"/>
      <c r="AD162"/>
      <c r="AE162"/>
      <c r="AF162"/>
      <c r="AG162"/>
      <c r="AH162"/>
      <c r="AI162"/>
    </row>
    <row r="163" spans="1:35" ht="18" customHeight="1" x14ac:dyDescent="0.25">
      <c r="A163" s="53" t="s">
        <v>381</v>
      </c>
      <c r="B163" s="51" t="s">
        <v>40</v>
      </c>
      <c r="C163" s="24">
        <v>4</v>
      </c>
      <c r="D163" s="25"/>
      <c r="E163" s="36"/>
      <c r="F163" s="37"/>
      <c r="G163" s="28">
        <v>12</v>
      </c>
      <c r="H163" s="29">
        <v>0.46</v>
      </c>
      <c r="I163" s="30">
        <v>0.49</v>
      </c>
      <c r="J163" s="84" t="s">
        <v>38</v>
      </c>
      <c r="K163" s="30">
        <v>0.56000000000000005</v>
      </c>
      <c r="L163" s="49">
        <v>0.43</v>
      </c>
      <c r="M163" s="29">
        <v>0.44</v>
      </c>
      <c r="N163" s="29">
        <v>0.49</v>
      </c>
      <c r="O163" s="31"/>
      <c r="P163" s="45"/>
      <c r="Q163" s="50"/>
      <c r="R163" s="14"/>
      <c r="S163" s="14"/>
      <c r="T163" s="69"/>
      <c r="U163" s="14"/>
      <c r="V163" s="31"/>
      <c r="W163" s="67"/>
      <c r="X163" s="21">
        <v>1.36</v>
      </c>
      <c r="Y163" s="21" t="s">
        <v>53</v>
      </c>
      <c r="AD163"/>
      <c r="AE163"/>
      <c r="AF163"/>
      <c r="AG163"/>
      <c r="AH163"/>
      <c r="AI163"/>
    </row>
    <row r="164" spans="1:35" ht="18" customHeight="1" x14ac:dyDescent="0.25">
      <c r="A164" s="47" t="s">
        <v>381</v>
      </c>
      <c r="B164" s="51" t="s">
        <v>187</v>
      </c>
      <c r="C164" s="24">
        <v>3</v>
      </c>
      <c r="D164" s="25"/>
      <c r="E164" s="86"/>
      <c r="F164" s="37"/>
      <c r="G164" s="28">
        <v>4</v>
      </c>
      <c r="H164" s="29">
        <v>0.7</v>
      </c>
      <c r="I164" s="30">
        <v>0.46</v>
      </c>
      <c r="J164" s="26">
        <v>0.45</v>
      </c>
      <c r="K164" s="30">
        <v>0.65</v>
      </c>
      <c r="L164" s="30">
        <v>0.46</v>
      </c>
      <c r="M164" s="29">
        <v>0.62</v>
      </c>
      <c r="N164" s="29">
        <v>0.5</v>
      </c>
      <c r="O164" s="31"/>
      <c r="P164" s="45"/>
      <c r="Q164" s="50"/>
      <c r="R164" s="14"/>
      <c r="S164" s="14"/>
      <c r="T164" s="69"/>
      <c r="U164" s="14"/>
      <c r="V164" s="31"/>
      <c r="W164" s="67"/>
      <c r="AD164"/>
      <c r="AE164"/>
      <c r="AF164"/>
      <c r="AG164"/>
      <c r="AH164"/>
      <c r="AI164"/>
    </row>
    <row r="165" spans="1:35" ht="18" customHeight="1" x14ac:dyDescent="0.25">
      <c r="A165" s="47" t="s">
        <v>382</v>
      </c>
      <c r="B165" s="51" t="s">
        <v>181</v>
      </c>
      <c r="C165" s="24">
        <v>1</v>
      </c>
      <c r="D165" s="25"/>
      <c r="E165" s="86"/>
      <c r="F165" s="37"/>
      <c r="G165" s="28">
        <v>4</v>
      </c>
      <c r="H165" s="29">
        <v>6.31</v>
      </c>
      <c r="I165" s="30" t="s">
        <v>35</v>
      </c>
      <c r="J165" s="26" t="s">
        <v>383</v>
      </c>
      <c r="K165" s="30" t="s">
        <v>35</v>
      </c>
      <c r="L165" s="44" t="s">
        <v>38</v>
      </c>
      <c r="M165" s="44">
        <v>6.26</v>
      </c>
      <c r="N165" s="29">
        <v>6.71</v>
      </c>
      <c r="O165" s="31">
        <v>6.92</v>
      </c>
      <c r="P165" s="45"/>
      <c r="Q165" s="50"/>
      <c r="R165" s="14"/>
      <c r="S165" s="14"/>
      <c r="T165" s="69"/>
      <c r="U165" s="14"/>
      <c r="V165" s="31"/>
      <c r="W165" s="67"/>
      <c r="AD165"/>
      <c r="AE165"/>
      <c r="AF165"/>
      <c r="AG165"/>
      <c r="AH165"/>
      <c r="AI165"/>
    </row>
    <row r="166" spans="1:35" ht="18" customHeight="1" x14ac:dyDescent="0.25">
      <c r="A166" s="47" t="s">
        <v>384</v>
      </c>
      <c r="B166" s="51" t="s">
        <v>385</v>
      </c>
      <c r="C166" s="24" t="s">
        <v>386</v>
      </c>
      <c r="D166" s="25"/>
      <c r="E166" s="86"/>
      <c r="F166" s="130"/>
      <c r="G166" s="28">
        <v>12</v>
      </c>
      <c r="H166" s="29">
        <v>4.83</v>
      </c>
      <c r="I166" s="30">
        <v>6.32</v>
      </c>
      <c r="J166" s="30">
        <v>4.1100000000000003</v>
      </c>
      <c r="K166" s="30">
        <v>4.75</v>
      </c>
      <c r="L166" s="163">
        <v>3.5</v>
      </c>
      <c r="M166" s="44">
        <v>3.99</v>
      </c>
      <c r="N166" s="29">
        <v>4.75</v>
      </c>
      <c r="O166" s="31"/>
      <c r="P166" s="45"/>
      <c r="Q166" s="50"/>
      <c r="R166" s="14"/>
      <c r="S166" s="14"/>
      <c r="T166" s="69"/>
      <c r="U166" s="14"/>
      <c r="V166" s="31"/>
      <c r="W166" s="67"/>
      <c r="AD166"/>
      <c r="AE166"/>
      <c r="AF166"/>
      <c r="AG166"/>
      <c r="AH166"/>
      <c r="AI166"/>
    </row>
    <row r="167" spans="1:35" ht="18" customHeight="1" x14ac:dyDescent="0.25">
      <c r="A167" s="47" t="s">
        <v>387</v>
      </c>
      <c r="B167" s="51" t="s">
        <v>68</v>
      </c>
      <c r="C167" s="24">
        <v>84</v>
      </c>
      <c r="D167" s="25"/>
      <c r="E167" s="86"/>
      <c r="F167" s="37"/>
      <c r="G167" s="28">
        <v>8</v>
      </c>
      <c r="H167" s="29">
        <v>1.82</v>
      </c>
      <c r="I167" s="30" t="s">
        <v>388</v>
      </c>
      <c r="J167" s="30">
        <v>1.3</v>
      </c>
      <c r="K167" s="30">
        <v>1.1599999999999999</v>
      </c>
      <c r="L167" s="30" t="s">
        <v>38</v>
      </c>
      <c r="M167" s="26">
        <v>1.06</v>
      </c>
      <c r="N167" s="169" t="s">
        <v>162</v>
      </c>
      <c r="O167" s="31"/>
      <c r="P167" s="45"/>
      <c r="Q167" s="50"/>
      <c r="R167" s="14"/>
      <c r="S167" s="14"/>
      <c r="T167" s="69"/>
      <c r="U167" s="14"/>
      <c r="V167" s="31"/>
      <c r="W167" s="67"/>
      <c r="AD167"/>
      <c r="AE167"/>
      <c r="AF167"/>
      <c r="AG167"/>
      <c r="AH167"/>
      <c r="AI167"/>
    </row>
    <row r="168" spans="1:35" ht="18" customHeight="1" x14ac:dyDescent="0.25">
      <c r="A168" s="53" t="s">
        <v>389</v>
      </c>
      <c r="B168" s="78" t="s">
        <v>390</v>
      </c>
      <c r="C168" s="24">
        <v>10</v>
      </c>
      <c r="D168" s="72"/>
      <c r="E168" s="170"/>
      <c r="F168" s="56"/>
      <c r="G168" s="57"/>
      <c r="H168" s="29">
        <v>4.0199999999999996</v>
      </c>
      <c r="I168" s="30">
        <v>5.26</v>
      </c>
      <c r="J168" s="30" t="s">
        <v>391</v>
      </c>
      <c r="K168" s="29"/>
      <c r="L168" s="44">
        <v>3.02</v>
      </c>
      <c r="M168" s="44">
        <v>5.61</v>
      </c>
      <c r="N168" s="30" t="s">
        <v>35</v>
      </c>
      <c r="O168" s="31"/>
      <c r="P168" s="76"/>
      <c r="Q168" s="50"/>
      <c r="R168" s="14"/>
      <c r="S168" s="14"/>
      <c r="T168" s="69"/>
      <c r="U168" s="14"/>
      <c r="V168" s="31"/>
      <c r="W168" s="67"/>
      <c r="AD168"/>
      <c r="AE168"/>
      <c r="AF168"/>
      <c r="AG168"/>
      <c r="AH168"/>
      <c r="AI168"/>
    </row>
    <row r="169" spans="1:35" ht="18" customHeight="1" x14ac:dyDescent="0.25">
      <c r="A169" s="53" t="s">
        <v>392</v>
      </c>
      <c r="B169" s="54"/>
      <c r="C169" s="24" t="s">
        <v>193</v>
      </c>
      <c r="D169" s="72"/>
      <c r="E169" s="26"/>
      <c r="F169" s="100"/>
      <c r="G169" s="57"/>
      <c r="H169" s="29" t="s">
        <v>38</v>
      </c>
      <c r="I169" s="30"/>
      <c r="J169" s="30"/>
      <c r="K169" s="30" t="s">
        <v>38</v>
      </c>
      <c r="L169" s="30" t="s">
        <v>38</v>
      </c>
      <c r="M169" s="44" t="s">
        <v>38</v>
      </c>
      <c r="N169" s="30" t="s">
        <v>35</v>
      </c>
      <c r="O169" s="80"/>
      <c r="P169" s="45"/>
      <c r="Q169" s="46"/>
      <c r="R169" s="14"/>
      <c r="S169" s="14"/>
      <c r="T169" s="69"/>
      <c r="U169" s="14"/>
      <c r="V169" s="31"/>
      <c r="W169" s="67"/>
      <c r="AD169"/>
      <c r="AE169"/>
      <c r="AF169"/>
      <c r="AG169"/>
      <c r="AH169"/>
      <c r="AI169"/>
    </row>
    <row r="170" spans="1:35" ht="18" customHeight="1" x14ac:dyDescent="0.25">
      <c r="A170" s="47" t="s">
        <v>393</v>
      </c>
      <c r="B170" s="23" t="s">
        <v>274</v>
      </c>
      <c r="C170" s="24" t="s">
        <v>274</v>
      </c>
      <c r="D170" s="25"/>
      <c r="E170" s="86"/>
      <c r="F170" s="37"/>
      <c r="G170" s="28"/>
      <c r="H170" s="29" t="s">
        <v>394</v>
      </c>
      <c r="I170" s="30" t="s">
        <v>38</v>
      </c>
      <c r="J170" s="30"/>
      <c r="K170" s="49">
        <v>13.34</v>
      </c>
      <c r="L170" s="44" t="s">
        <v>35</v>
      </c>
      <c r="M170" s="29">
        <v>14.54</v>
      </c>
      <c r="N170" s="29" t="s">
        <v>35</v>
      </c>
      <c r="O170" s="31"/>
      <c r="P170" s="45"/>
      <c r="Q170" s="50"/>
      <c r="R170" s="14"/>
      <c r="S170" s="14"/>
      <c r="T170" s="69"/>
      <c r="U170" s="14"/>
      <c r="V170" s="31"/>
      <c r="W170" s="67"/>
      <c r="AD170"/>
      <c r="AE170"/>
      <c r="AF170"/>
      <c r="AG170"/>
      <c r="AH170"/>
      <c r="AI170"/>
    </row>
    <row r="171" spans="1:35" ht="18" customHeight="1" x14ac:dyDescent="0.25">
      <c r="A171" s="171" t="s">
        <v>395</v>
      </c>
      <c r="B171" s="172"/>
      <c r="C171" s="24">
        <v>5</v>
      </c>
      <c r="D171" s="25"/>
      <c r="E171" s="86"/>
      <c r="F171" s="37"/>
      <c r="G171" s="28"/>
      <c r="H171" s="29"/>
      <c r="I171" s="30"/>
      <c r="J171" s="30">
        <v>11.64</v>
      </c>
      <c r="K171" s="49">
        <v>10.56</v>
      </c>
      <c r="L171" s="44">
        <v>11.6</v>
      </c>
      <c r="M171" s="44" t="s">
        <v>35</v>
      </c>
      <c r="N171" s="29"/>
      <c r="O171" s="86">
        <v>13.48</v>
      </c>
      <c r="P171" s="90">
        <v>7.4999999999999997E-2</v>
      </c>
      <c r="Q171" s="50">
        <f>O171*(1-P171)</f>
        <v>12.469000000000001</v>
      </c>
      <c r="R171" s="14" t="s">
        <v>17</v>
      </c>
      <c r="S171" s="64">
        <f>O171*0.905</f>
        <v>12.199400000000001</v>
      </c>
      <c r="T171" s="91">
        <v>1</v>
      </c>
      <c r="U171" s="14"/>
      <c r="V171" s="31">
        <v>2</v>
      </c>
      <c r="W171" s="67"/>
      <c r="X171" s="21">
        <v>0.23</v>
      </c>
      <c r="Y171" s="21" t="s">
        <v>53</v>
      </c>
      <c r="AD171"/>
      <c r="AE171"/>
      <c r="AF171"/>
      <c r="AG171"/>
      <c r="AH171"/>
      <c r="AI171"/>
    </row>
    <row r="172" spans="1:35" ht="18" customHeight="1" x14ac:dyDescent="0.25">
      <c r="A172" s="47" t="s">
        <v>396</v>
      </c>
      <c r="B172" s="23" t="s">
        <v>397</v>
      </c>
      <c r="C172" s="24">
        <v>100</v>
      </c>
      <c r="D172" s="25">
        <v>1</v>
      </c>
      <c r="E172" s="86" t="s">
        <v>278</v>
      </c>
      <c r="F172" s="37"/>
      <c r="G172" s="112">
        <v>2</v>
      </c>
      <c r="H172" s="29" t="s">
        <v>38</v>
      </c>
      <c r="I172" s="30">
        <v>4.2</v>
      </c>
      <c r="J172" s="75">
        <v>3.95</v>
      </c>
      <c r="K172" s="73">
        <v>3.92</v>
      </c>
      <c r="L172" s="75" t="s">
        <v>35</v>
      </c>
      <c r="M172" s="74">
        <v>4.1900000000000004</v>
      </c>
      <c r="N172" s="173">
        <v>4.4000000000000004</v>
      </c>
      <c r="O172" s="31"/>
      <c r="P172" s="45"/>
      <c r="Q172" s="50"/>
      <c r="R172" s="14"/>
      <c r="S172" s="14"/>
      <c r="T172" s="69"/>
      <c r="U172" s="14"/>
      <c r="V172" s="31"/>
      <c r="W172" s="67"/>
      <c r="AD172" t="s" s="406">
        <v>3093</v>
      </c>
      <c r="AE172" t="s">
        <v>3094</v>
      </c>
      <c r="AF172"/>
      <c r="AG172" t="s">
        <v>3075</v>
      </c>
      <c r="AH172"/>
      <c r="AI172"/>
    </row>
    <row r="173" spans="1:35" ht="18" customHeight="1" x14ac:dyDescent="0.25">
      <c r="A173" s="47" t="s">
        <v>396</v>
      </c>
      <c r="B173" s="23" t="s">
        <v>398</v>
      </c>
      <c r="C173" s="24">
        <v>100</v>
      </c>
      <c r="D173" s="25"/>
      <c r="E173" s="86"/>
      <c r="F173" s="37" t="s">
        <v>399</v>
      </c>
      <c r="G173" s="28">
        <v>1</v>
      </c>
      <c r="H173" s="29">
        <v>4.2699999999999996</v>
      </c>
      <c r="I173" s="30">
        <v>5.57</v>
      </c>
      <c r="J173" s="26">
        <v>3.92</v>
      </c>
      <c r="K173" s="26">
        <v>3.92</v>
      </c>
      <c r="L173" s="44">
        <v>4.24</v>
      </c>
      <c r="M173" s="29">
        <v>4.1900000000000004</v>
      </c>
      <c r="N173" s="29">
        <v>4.67</v>
      </c>
      <c r="O173" s="31">
        <v>7.9</v>
      </c>
      <c r="P173" s="45"/>
      <c r="Q173" s="50"/>
      <c r="R173" s="14"/>
      <c r="S173" s="14"/>
      <c r="T173" s="69"/>
      <c r="U173" s="14"/>
      <c r="V173" s="31"/>
      <c r="W173" s="67"/>
      <c r="X173" s="21">
        <v>0.25</v>
      </c>
      <c r="Y173" s="21" t="s">
        <v>53</v>
      </c>
      <c r="AD173"/>
      <c r="AE173"/>
      <c r="AF173"/>
      <c r="AG173"/>
      <c r="AH173"/>
      <c r="AI173"/>
    </row>
    <row r="174" spans="1:35" ht="18" customHeight="1" x14ac:dyDescent="0.25">
      <c r="A174" s="47" t="s">
        <v>400</v>
      </c>
      <c r="B174" s="23" t="s">
        <v>401</v>
      </c>
      <c r="C174" s="24">
        <v>100</v>
      </c>
      <c r="D174" s="25"/>
      <c r="E174" s="36"/>
      <c r="F174" s="37"/>
      <c r="G174" s="28">
        <v>2</v>
      </c>
      <c r="H174" s="29">
        <v>4.0999999999999996</v>
      </c>
      <c r="I174" s="30">
        <v>4.24</v>
      </c>
      <c r="J174" s="26">
        <v>3.85</v>
      </c>
      <c r="K174" s="30"/>
      <c r="L174" s="29">
        <v>4.22</v>
      </c>
      <c r="M174" s="29">
        <v>4.22</v>
      </c>
      <c r="N174" s="29">
        <v>4.3899999999999997</v>
      </c>
      <c r="O174" s="31"/>
      <c r="P174" s="45"/>
      <c r="Q174" s="50"/>
      <c r="R174" s="14"/>
      <c r="S174" s="14"/>
      <c r="T174" s="69"/>
      <c r="U174" s="14"/>
      <c r="V174" s="31"/>
      <c r="W174" s="67"/>
      <c r="X174" s="21">
        <v>0.59</v>
      </c>
      <c r="Y174" s="21" t="s">
        <v>53</v>
      </c>
      <c r="AD174"/>
      <c r="AE174"/>
      <c r="AF174"/>
      <c r="AG174"/>
      <c r="AH174"/>
      <c r="AI174"/>
    </row>
    <row r="175" spans="1:35" ht="18" customHeight="1" x14ac:dyDescent="0.25">
      <c r="A175" s="47" t="s">
        <v>402</v>
      </c>
      <c r="B175" s="23" t="s">
        <v>403</v>
      </c>
      <c r="C175" s="24">
        <v>100</v>
      </c>
      <c r="D175" s="25"/>
      <c r="E175" s="86"/>
      <c r="F175" s="37"/>
      <c r="G175" s="28"/>
      <c r="H175" s="29"/>
      <c r="I175" s="30"/>
      <c r="J175" s="30"/>
      <c r="K175" s="29"/>
      <c r="L175" s="44"/>
      <c r="M175" s="29">
        <v>5.91</v>
      </c>
      <c r="N175" s="29"/>
      <c r="O175" s="31">
        <v>6.77</v>
      </c>
      <c r="P175" s="45"/>
      <c r="Q175" s="50"/>
      <c r="R175" s="14"/>
      <c r="S175" s="14"/>
      <c r="T175" s="69"/>
      <c r="U175" s="14"/>
      <c r="V175" s="31"/>
      <c r="W175" s="67"/>
      <c r="AD175"/>
      <c r="AE175"/>
      <c r="AF175"/>
      <c r="AG175"/>
      <c r="AH175"/>
      <c r="AI175"/>
    </row>
    <row r="176" spans="1:35" ht="18" customHeight="1" x14ac:dyDescent="0.25">
      <c r="A176" s="47" t="s">
        <v>404</v>
      </c>
      <c r="B176" s="174">
        <v>5.0000000000000001E-4</v>
      </c>
      <c r="C176" s="24" t="s">
        <v>405</v>
      </c>
      <c r="D176" s="25"/>
      <c r="E176" s="86"/>
      <c r="F176" s="37"/>
      <c r="G176" s="28">
        <v>5</v>
      </c>
      <c r="H176" s="29">
        <v>1.99</v>
      </c>
      <c r="I176" s="26">
        <v>1.8</v>
      </c>
      <c r="J176" s="30" t="s">
        <v>406</v>
      </c>
      <c r="K176" s="29" t="s">
        <v>407</v>
      </c>
      <c r="L176" s="29">
        <v>3.06</v>
      </c>
      <c r="M176" s="29">
        <v>1.88</v>
      </c>
      <c r="N176" s="29">
        <v>1.89</v>
      </c>
      <c r="O176" s="31">
        <v>2.59</v>
      </c>
      <c r="P176" s="45"/>
      <c r="Q176" s="50"/>
      <c r="R176" s="14"/>
      <c r="S176" s="14"/>
      <c r="T176" s="69"/>
      <c r="U176" s="14"/>
      <c r="V176" s="31"/>
      <c r="W176" s="67"/>
      <c r="AD176"/>
      <c r="AE176"/>
      <c r="AF176"/>
      <c r="AG176"/>
      <c r="AH176"/>
      <c r="AI176"/>
    </row>
    <row r="177" spans="1:35" ht="18" customHeight="1" x14ac:dyDescent="0.25">
      <c r="A177" s="47" t="s">
        <v>408</v>
      </c>
      <c r="B177" s="174">
        <v>5.0000000000000001E-4</v>
      </c>
      <c r="C177" s="24" t="s">
        <v>405</v>
      </c>
      <c r="D177" s="25"/>
      <c r="E177" s="86"/>
      <c r="F177" s="37"/>
      <c r="G177" s="28">
        <v>4</v>
      </c>
      <c r="H177" s="29" t="s">
        <v>38</v>
      </c>
      <c r="I177" s="30" t="s">
        <v>38</v>
      </c>
      <c r="J177" s="30" t="s">
        <v>38</v>
      </c>
      <c r="K177" s="26" t="s">
        <v>409</v>
      </c>
      <c r="L177" s="87">
        <v>3.06</v>
      </c>
      <c r="M177" s="49">
        <v>1.86</v>
      </c>
      <c r="N177" s="29">
        <v>2.25</v>
      </c>
      <c r="O177" s="31"/>
      <c r="P177" s="45"/>
      <c r="Q177" s="50"/>
      <c r="R177" s="14"/>
      <c r="S177" s="14"/>
      <c r="T177" s="69"/>
      <c r="U177" s="14"/>
      <c r="V177" s="31"/>
      <c r="W177" s="67"/>
      <c r="AD177"/>
      <c r="AE177"/>
      <c r="AF177"/>
      <c r="AG177"/>
      <c r="AH177"/>
      <c r="AI177"/>
    </row>
    <row r="178" spans="1:35" ht="18" customHeight="1" x14ac:dyDescent="0.25">
      <c r="A178" s="53" t="s">
        <v>410</v>
      </c>
      <c r="B178" s="105"/>
      <c r="C178" s="24" t="s">
        <v>405</v>
      </c>
      <c r="D178" s="25"/>
      <c r="E178" s="26"/>
      <c r="F178" s="56"/>
      <c r="G178" s="57">
        <v>3</v>
      </c>
      <c r="H178" s="30">
        <v>2.63</v>
      </c>
      <c r="I178" s="30" t="s">
        <v>35</v>
      </c>
      <c r="J178" s="26">
        <v>2.4</v>
      </c>
      <c r="K178" s="30">
        <v>2.5</v>
      </c>
      <c r="L178" s="44" t="s">
        <v>35</v>
      </c>
      <c r="M178" s="113" t="s">
        <v>411</v>
      </c>
      <c r="N178" s="29" t="s">
        <v>412</v>
      </c>
      <c r="O178" s="80">
        <v>2.63</v>
      </c>
      <c r="P178" s="76"/>
      <c r="Q178" s="77"/>
      <c r="R178" s="14"/>
      <c r="S178" s="14"/>
      <c r="T178" s="69"/>
      <c r="U178" s="14"/>
      <c r="V178" s="31"/>
      <c r="W178" s="67"/>
      <c r="AD178"/>
      <c r="AE178"/>
      <c r="AF178"/>
      <c r="AG178"/>
      <c r="AH178"/>
      <c r="AI178"/>
    </row>
    <row r="179" spans="1:35" ht="18" customHeight="1" x14ac:dyDescent="0.25">
      <c r="A179" s="47" t="s">
        <v>413</v>
      </c>
      <c r="B179" s="175"/>
      <c r="C179" s="24" t="s">
        <v>414</v>
      </c>
      <c r="D179" s="25"/>
      <c r="E179" s="86"/>
      <c r="F179" s="70" t="s">
        <v>415</v>
      </c>
      <c r="G179" s="28"/>
      <c r="H179" s="29">
        <v>6.22</v>
      </c>
      <c r="I179" s="30" t="s">
        <v>416</v>
      </c>
      <c r="J179" s="30" t="s">
        <v>38</v>
      </c>
      <c r="K179" s="29">
        <v>6.4</v>
      </c>
      <c r="L179" s="44">
        <v>6</v>
      </c>
      <c r="M179" s="29">
        <v>6.33</v>
      </c>
      <c r="N179" s="29" t="s">
        <v>35</v>
      </c>
      <c r="O179" s="31">
        <v>7.49</v>
      </c>
      <c r="P179" s="45"/>
      <c r="Q179" s="33"/>
      <c r="R179" s="14"/>
      <c r="S179" s="14"/>
      <c r="T179" s="69"/>
      <c r="U179" s="14"/>
      <c r="V179" s="31"/>
      <c r="W179" s="67"/>
      <c r="AD179"/>
      <c r="AE179"/>
      <c r="AF179"/>
      <c r="AG179"/>
      <c r="AH179"/>
      <c r="AI179"/>
    </row>
    <row r="180" spans="1:35" ht="18" customHeight="1" x14ac:dyDescent="0.25">
      <c r="A180" s="47" t="s">
        <v>413</v>
      </c>
      <c r="B180" s="175"/>
      <c r="C180" s="24" t="s">
        <v>417</v>
      </c>
      <c r="D180" s="25"/>
      <c r="E180" s="86"/>
      <c r="F180" s="70" t="s">
        <v>415</v>
      </c>
      <c r="G180" s="28"/>
      <c r="H180" s="29">
        <v>4.45</v>
      </c>
      <c r="I180" s="30" t="s">
        <v>418</v>
      </c>
      <c r="J180" s="30" t="s">
        <v>38</v>
      </c>
      <c r="K180" s="29">
        <v>4.6399999999999997</v>
      </c>
      <c r="L180" s="44">
        <v>4.3899999999999997</v>
      </c>
      <c r="M180" s="29">
        <v>4.59</v>
      </c>
      <c r="N180" s="29" t="s">
        <v>35</v>
      </c>
      <c r="O180" s="31">
        <v>2.91</v>
      </c>
      <c r="P180" s="45"/>
      <c r="Q180" s="33"/>
      <c r="R180" s="14"/>
      <c r="S180" s="14"/>
      <c r="T180" s="69"/>
      <c r="U180" s="14"/>
      <c r="V180" s="31"/>
      <c r="W180" s="67"/>
      <c r="X180" s="21">
        <v>53.19</v>
      </c>
      <c r="AA180" s="145">
        <f>X180-M180</f>
        <v>48.599999999999994</v>
      </c>
      <c r="AD180"/>
      <c r="AE180"/>
      <c r="AF180"/>
      <c r="AG180"/>
      <c r="AH180"/>
      <c r="AI180"/>
    </row>
    <row r="181" spans="1:35" ht="18" customHeight="1" x14ac:dyDescent="0.25">
      <c r="A181" s="47" t="s">
        <v>419</v>
      </c>
      <c r="B181" s="51" t="s">
        <v>99</v>
      </c>
      <c r="C181" s="24">
        <v>28</v>
      </c>
      <c r="D181" s="25"/>
      <c r="E181" s="26"/>
      <c r="F181" s="37" t="s">
        <v>143</v>
      </c>
      <c r="G181" s="28">
        <v>50</v>
      </c>
      <c r="H181" s="29">
        <v>0.15</v>
      </c>
      <c r="I181" s="30">
        <v>0.2</v>
      </c>
      <c r="J181" s="30">
        <v>0.14000000000000001</v>
      </c>
      <c r="K181" s="49">
        <v>0.12</v>
      </c>
      <c r="L181" s="49" t="s">
        <v>420</v>
      </c>
      <c r="M181" s="26">
        <v>0.13</v>
      </c>
      <c r="N181" s="29" t="s">
        <v>421</v>
      </c>
      <c r="O181" s="31"/>
      <c r="P181" s="45"/>
      <c r="Q181" s="50"/>
      <c r="R181" s="14"/>
      <c r="S181" s="14"/>
      <c r="T181" s="69"/>
      <c r="U181" s="14"/>
      <c r="V181" s="31"/>
      <c r="W181" s="67"/>
      <c r="AD181"/>
      <c r="AE181"/>
      <c r="AF181"/>
      <c r="AG181"/>
      <c r="AH181"/>
      <c r="AI181"/>
    </row>
    <row r="182" spans="1:35" ht="18" customHeight="1" x14ac:dyDescent="0.25">
      <c r="A182" s="47" t="s">
        <v>419</v>
      </c>
      <c r="B182" s="51" t="s">
        <v>159</v>
      </c>
      <c r="C182" s="24">
        <v>28</v>
      </c>
      <c r="D182" s="25"/>
      <c r="E182" s="86"/>
      <c r="F182" s="37"/>
      <c r="G182" s="28">
        <v>6</v>
      </c>
      <c r="H182" s="29">
        <v>0.55000000000000004</v>
      </c>
      <c r="I182" s="30">
        <v>0.37</v>
      </c>
      <c r="J182" s="26">
        <v>0.25</v>
      </c>
      <c r="K182" s="30">
        <v>0.15</v>
      </c>
      <c r="L182" s="29">
        <v>0.26</v>
      </c>
      <c r="M182" s="30">
        <v>0.25</v>
      </c>
      <c r="N182" s="29">
        <v>0.33</v>
      </c>
      <c r="O182" s="31">
        <f>10.53*1.8</f>
        <v>18.954000000000001</v>
      </c>
      <c r="P182" s="45"/>
      <c r="Q182" s="50"/>
      <c r="R182" s="14"/>
      <c r="S182" s="14"/>
      <c r="T182" s="69"/>
      <c r="U182" s="14"/>
      <c r="V182" s="31"/>
      <c r="W182" s="67"/>
      <c r="AD182"/>
      <c r="AE182"/>
      <c r="AF182"/>
      <c r="AG182"/>
      <c r="AH182"/>
      <c r="AI182"/>
    </row>
    <row r="183" spans="1:35" ht="18" customHeight="1" x14ac:dyDescent="0.25">
      <c r="A183" s="47" t="s">
        <v>422</v>
      </c>
      <c r="B183" s="174"/>
      <c r="C183" s="24"/>
      <c r="D183" s="25"/>
      <c r="E183" s="40"/>
      <c r="F183" s="37"/>
      <c r="G183" s="28"/>
      <c r="H183" s="29" t="s">
        <v>38</v>
      </c>
      <c r="I183" s="30"/>
      <c r="J183" s="30" t="s">
        <v>423</v>
      </c>
      <c r="K183" s="29">
        <v>5.13</v>
      </c>
      <c r="L183" s="44"/>
      <c r="M183" s="29">
        <v>5.3</v>
      </c>
      <c r="N183" s="30"/>
      <c r="O183" s="31"/>
      <c r="P183" s="45"/>
      <c r="Q183" s="33"/>
      <c r="R183" s="14"/>
      <c r="S183" s="14"/>
      <c r="T183" s="69"/>
      <c r="U183" s="14"/>
      <c r="V183" s="31"/>
      <c r="W183" s="67"/>
      <c r="AD183"/>
      <c r="AE183"/>
      <c r="AF183"/>
      <c r="AG183"/>
      <c r="AH183"/>
      <c r="AI183"/>
    </row>
    <row r="184" spans="1:35" ht="18" customHeight="1" x14ac:dyDescent="0.25">
      <c r="A184" s="53" t="s">
        <v>424</v>
      </c>
      <c r="B184" s="54" t="s">
        <v>425</v>
      </c>
      <c r="C184" s="24" t="s">
        <v>426</v>
      </c>
      <c r="D184" s="55"/>
      <c r="E184" s="26"/>
      <c r="F184" s="100"/>
      <c r="G184" s="57">
        <v>1</v>
      </c>
      <c r="H184" s="29" t="s">
        <v>35</v>
      </c>
      <c r="I184" s="30" t="s">
        <v>35</v>
      </c>
      <c r="J184" s="30" t="s">
        <v>35</v>
      </c>
      <c r="K184" s="30" t="s">
        <v>35</v>
      </c>
      <c r="L184" s="30" t="s">
        <v>35</v>
      </c>
      <c r="M184" s="44" t="s">
        <v>35</v>
      </c>
      <c r="N184" s="30" t="s">
        <v>35</v>
      </c>
      <c r="O184" s="80">
        <v>13.14</v>
      </c>
      <c r="P184" s="76"/>
      <c r="Q184" s="77"/>
      <c r="R184" s="14"/>
      <c r="S184" s="14"/>
      <c r="T184" s="119"/>
      <c r="U184" s="31"/>
      <c r="V184" s="54"/>
      <c r="W184" s="83"/>
      <c r="AD184"/>
      <c r="AE184"/>
      <c r="AF184"/>
      <c r="AG184"/>
      <c r="AH184"/>
      <c r="AI184"/>
    </row>
    <row r="185" spans="1:35" ht="18" customHeight="1" x14ac:dyDescent="0.25">
      <c r="A185" s="53" t="s">
        <v>424</v>
      </c>
      <c r="B185" s="54" t="s">
        <v>425</v>
      </c>
      <c r="C185" s="24" t="s">
        <v>427</v>
      </c>
      <c r="D185" s="55"/>
      <c r="E185" s="26"/>
      <c r="F185" s="100"/>
      <c r="G185" s="57">
        <v>0</v>
      </c>
      <c r="H185" s="29" t="s">
        <v>35</v>
      </c>
      <c r="I185" s="30" t="s">
        <v>35</v>
      </c>
      <c r="J185" s="30" t="s">
        <v>35</v>
      </c>
      <c r="K185" s="30" t="s">
        <v>35</v>
      </c>
      <c r="L185" s="30" t="s">
        <v>35</v>
      </c>
      <c r="M185" s="44" t="s">
        <v>35</v>
      </c>
      <c r="N185" s="30" t="s">
        <v>35</v>
      </c>
      <c r="O185" s="80">
        <v>26.28</v>
      </c>
      <c r="P185" s="76"/>
      <c r="Q185" s="77"/>
      <c r="R185" s="14"/>
      <c r="S185" s="14"/>
      <c r="T185" s="119"/>
      <c r="U185" s="31"/>
      <c r="V185" s="31"/>
      <c r="W185" s="83"/>
      <c r="AD185"/>
      <c r="AE185"/>
      <c r="AF185"/>
      <c r="AG185"/>
      <c r="AH185"/>
      <c r="AI185"/>
    </row>
    <row r="186" spans="1:35" ht="18" customHeight="1" x14ac:dyDescent="0.25">
      <c r="A186" s="53" t="s">
        <v>424</v>
      </c>
      <c r="B186" s="54" t="s">
        <v>428</v>
      </c>
      <c r="C186" s="24" t="s">
        <v>426</v>
      </c>
      <c r="D186" s="55"/>
      <c r="E186" s="26"/>
      <c r="F186" s="100"/>
      <c r="G186" s="57">
        <v>0</v>
      </c>
      <c r="H186" s="29">
        <v>11.95</v>
      </c>
      <c r="I186" s="30">
        <v>11.8</v>
      </c>
      <c r="J186" s="26">
        <v>10.65</v>
      </c>
      <c r="K186" s="30" t="s">
        <v>429</v>
      </c>
      <c r="L186" s="30" t="s">
        <v>35</v>
      </c>
      <c r="M186" s="44" t="s">
        <v>38</v>
      </c>
      <c r="N186" s="30" t="s">
        <v>35</v>
      </c>
      <c r="O186" s="80">
        <v>8.92</v>
      </c>
      <c r="P186" s="76"/>
      <c r="Q186" s="77"/>
      <c r="R186" s="14"/>
      <c r="S186" s="14"/>
      <c r="T186" s="119"/>
      <c r="U186" s="31"/>
      <c r="V186" s="54"/>
      <c r="W186" s="83"/>
      <c r="X186" s="21">
        <v>4.57</v>
      </c>
      <c r="Y186" s="21" t="s">
        <v>53</v>
      </c>
      <c r="AD186"/>
      <c r="AE186"/>
      <c r="AF186"/>
      <c r="AG186"/>
      <c r="AH186"/>
      <c r="AI186"/>
    </row>
    <row r="187" spans="1:35" ht="18" customHeight="1" x14ac:dyDescent="0.25">
      <c r="A187" s="53" t="s">
        <v>424</v>
      </c>
      <c r="B187" s="54" t="s">
        <v>428</v>
      </c>
      <c r="C187" s="24" t="s">
        <v>427</v>
      </c>
      <c r="D187" s="55"/>
      <c r="E187" s="26"/>
      <c r="F187" s="100"/>
      <c r="G187" s="57">
        <v>2</v>
      </c>
      <c r="H187" s="49">
        <v>19.16</v>
      </c>
      <c r="I187" s="30">
        <v>23.5</v>
      </c>
      <c r="J187" s="30">
        <v>26.1</v>
      </c>
      <c r="K187" s="30" t="s">
        <v>429</v>
      </c>
      <c r="L187" s="30" t="s">
        <v>35</v>
      </c>
      <c r="M187" s="44">
        <v>24.27</v>
      </c>
      <c r="N187" s="30" t="s">
        <v>35</v>
      </c>
      <c r="O187" s="80">
        <v>19.170000000000002</v>
      </c>
      <c r="P187" s="76"/>
      <c r="Q187" s="77"/>
      <c r="R187" s="14"/>
      <c r="S187" s="14"/>
      <c r="T187" s="119"/>
      <c r="U187" s="31"/>
      <c r="V187" s="31"/>
      <c r="W187" s="83"/>
      <c r="AD187"/>
      <c r="AE187"/>
      <c r="AF187"/>
      <c r="AG187"/>
      <c r="AH187"/>
      <c r="AI187"/>
    </row>
    <row r="188" spans="1:35" ht="18" customHeight="1" x14ac:dyDescent="0.25">
      <c r="A188" s="47" t="s">
        <v>430</v>
      </c>
      <c r="B188" s="176">
        <v>1.5E-3</v>
      </c>
      <c r="C188" s="24" t="s">
        <v>386</v>
      </c>
      <c r="D188" s="25"/>
      <c r="E188" s="86"/>
      <c r="F188" s="37"/>
      <c r="G188" s="28"/>
      <c r="H188" s="29">
        <v>5.76</v>
      </c>
      <c r="I188" s="30">
        <v>4.55</v>
      </c>
      <c r="J188" s="30" t="s">
        <v>38</v>
      </c>
      <c r="K188" s="29">
        <v>4.6500000000000004</v>
      </c>
      <c r="L188" s="177">
        <v>4.79</v>
      </c>
      <c r="M188" s="29">
        <v>4.09</v>
      </c>
      <c r="N188" s="49">
        <v>4.3</v>
      </c>
      <c r="O188" s="31"/>
      <c r="P188" s="45"/>
      <c r="Q188" s="77"/>
      <c r="R188" s="14"/>
      <c r="S188" s="14"/>
      <c r="T188" s="69"/>
      <c r="U188" s="14"/>
      <c r="V188" s="31"/>
      <c r="W188" s="67"/>
      <c r="AD188"/>
      <c r="AE188"/>
      <c r="AF188"/>
      <c r="AG188"/>
      <c r="AH188"/>
      <c r="AI188"/>
    </row>
    <row r="189" spans="1:35" ht="18" customHeight="1" x14ac:dyDescent="0.25">
      <c r="A189" s="47" t="s">
        <v>431</v>
      </c>
      <c r="B189" s="175">
        <v>1.5E-3</v>
      </c>
      <c r="C189" s="24" t="s">
        <v>380</v>
      </c>
      <c r="D189" s="25"/>
      <c r="E189" s="86"/>
      <c r="F189" s="37"/>
      <c r="G189" s="28"/>
      <c r="H189" s="29">
        <v>2.08</v>
      </c>
      <c r="I189" s="30">
        <v>1.76</v>
      </c>
      <c r="J189" s="30">
        <v>3.4</v>
      </c>
      <c r="K189" s="49">
        <v>2.99</v>
      </c>
      <c r="L189" s="29" t="s">
        <v>432</v>
      </c>
      <c r="M189" s="29">
        <v>3.15</v>
      </c>
      <c r="N189" s="29">
        <v>3.1</v>
      </c>
      <c r="O189" s="31"/>
      <c r="P189" s="45"/>
      <c r="Q189" s="33"/>
      <c r="R189" s="14"/>
      <c r="S189" s="14"/>
      <c r="T189" s="69"/>
      <c r="U189" s="14"/>
      <c r="V189" s="31"/>
      <c r="W189" s="67"/>
      <c r="AD189"/>
      <c r="AE189"/>
      <c r="AF189"/>
      <c r="AG189"/>
      <c r="AH189"/>
      <c r="AI189"/>
    </row>
    <row r="190" spans="1:35" ht="18" customHeight="1" x14ac:dyDescent="0.25">
      <c r="A190" s="47" t="s">
        <v>433</v>
      </c>
      <c r="B190" s="109"/>
      <c r="C190" s="24">
        <v>15</v>
      </c>
      <c r="D190" s="25"/>
      <c r="E190" s="86"/>
      <c r="F190" s="37"/>
      <c r="G190" s="28"/>
      <c r="H190" s="29" t="s">
        <v>38</v>
      </c>
      <c r="I190" s="30" t="s">
        <v>38</v>
      </c>
      <c r="J190" s="30"/>
      <c r="K190" s="29"/>
      <c r="L190" s="44" t="s">
        <v>35</v>
      </c>
      <c r="M190" s="29">
        <v>3.65</v>
      </c>
      <c r="N190" s="29" t="s">
        <v>35</v>
      </c>
      <c r="O190" s="31"/>
      <c r="P190" s="45"/>
      <c r="Q190" s="33"/>
      <c r="R190" s="14"/>
      <c r="S190" s="14"/>
      <c r="T190" s="69"/>
      <c r="U190" s="14"/>
      <c r="V190" s="31"/>
      <c r="W190" s="67"/>
      <c r="AD190"/>
      <c r="AE190"/>
      <c r="AF190"/>
      <c r="AG190"/>
      <c r="AH190"/>
      <c r="AI190"/>
    </row>
    <row r="191" spans="1:35" ht="18" customHeight="1" x14ac:dyDescent="0.25">
      <c r="A191" s="47" t="s">
        <v>434</v>
      </c>
      <c r="B191" s="175">
        <v>1E-3</v>
      </c>
      <c r="C191" s="24">
        <v>1</v>
      </c>
      <c r="D191" s="25"/>
      <c r="E191" s="86"/>
      <c r="F191" s="37"/>
      <c r="G191" s="28">
        <v>3</v>
      </c>
      <c r="H191" s="29">
        <v>3.94</v>
      </c>
      <c r="I191" s="30" t="s">
        <v>435</v>
      </c>
      <c r="J191" s="30" t="s">
        <v>35</v>
      </c>
      <c r="K191" s="30">
        <v>3.9</v>
      </c>
      <c r="L191" s="44" t="s">
        <v>35</v>
      </c>
      <c r="M191" s="30" t="s">
        <v>436</v>
      </c>
      <c r="N191" s="29" t="s">
        <v>38</v>
      </c>
      <c r="O191" s="31">
        <v>3.94</v>
      </c>
      <c r="P191" s="45"/>
      <c r="Q191" s="33"/>
      <c r="R191" s="14"/>
      <c r="S191" s="14"/>
      <c r="T191" s="69"/>
      <c r="U191" s="14"/>
      <c r="V191" s="31"/>
      <c r="W191" s="67"/>
      <c r="AD191"/>
      <c r="AE191"/>
      <c r="AF191"/>
      <c r="AG191"/>
      <c r="AH191"/>
      <c r="AI191"/>
    </row>
    <row r="192" spans="1:35" ht="18" customHeight="1" x14ac:dyDescent="0.25">
      <c r="A192" s="47" t="s">
        <v>437</v>
      </c>
      <c r="B192" s="51" t="s">
        <v>438</v>
      </c>
      <c r="C192" s="24">
        <v>84</v>
      </c>
      <c r="D192" s="25"/>
      <c r="E192" s="86"/>
      <c r="F192" s="37"/>
      <c r="G192" s="112">
        <v>5</v>
      </c>
      <c r="H192" s="29">
        <v>8.85</v>
      </c>
      <c r="I192" s="30">
        <v>8.8000000000000007</v>
      </c>
      <c r="J192" s="30">
        <v>6.5</v>
      </c>
      <c r="K192" s="30">
        <v>8.9499999999999993</v>
      </c>
      <c r="L192" s="30">
        <v>7.99</v>
      </c>
      <c r="M192" s="30" t="s">
        <v>439</v>
      </c>
      <c r="N192" s="44">
        <v>8.4700000000000006</v>
      </c>
      <c r="O192" s="31">
        <v>0.95</v>
      </c>
      <c r="P192" s="45"/>
      <c r="Q192" s="50"/>
      <c r="R192" s="14"/>
      <c r="S192" s="14"/>
      <c r="T192" s="69"/>
      <c r="U192" s="14"/>
      <c r="V192" s="31"/>
      <c r="W192" s="67"/>
      <c r="AD192"/>
      <c r="AE192"/>
      <c r="AF192"/>
      <c r="AG192"/>
      <c r="AH192"/>
      <c r="AI192"/>
    </row>
    <row r="193" spans="1:35" ht="18" customHeight="1" x14ac:dyDescent="0.25">
      <c r="A193" s="47" t="s">
        <v>440</v>
      </c>
      <c r="B193" s="51" t="s">
        <v>441</v>
      </c>
      <c r="C193" s="24">
        <v>84</v>
      </c>
      <c r="D193" s="25"/>
      <c r="E193" s="86"/>
      <c r="F193" s="37"/>
      <c r="G193" s="28">
        <v>5</v>
      </c>
      <c r="H193" s="29">
        <v>4.4800000000000004</v>
      </c>
      <c r="I193" s="30" t="s">
        <v>38</v>
      </c>
      <c r="J193" s="30">
        <v>3.44</v>
      </c>
      <c r="K193" s="30">
        <v>4.5199999999999996</v>
      </c>
      <c r="L193" s="30">
        <v>3.79</v>
      </c>
      <c r="M193" s="26">
        <v>3.37</v>
      </c>
      <c r="N193" s="30">
        <v>4.3</v>
      </c>
      <c r="O193" s="31"/>
      <c r="P193" s="45"/>
      <c r="Q193" s="50"/>
      <c r="R193" s="14"/>
      <c r="S193" s="14"/>
      <c r="T193" s="69"/>
      <c r="U193" s="14"/>
      <c r="V193" s="31"/>
      <c r="W193" s="67"/>
      <c r="AD193" t="s">
        <v>442</v>
      </c>
      <c r="AE193" t="s">
        <v>443</v>
      </c>
      <c r="AF193"/>
      <c r="AG193" t="s">
        <v>444</v>
      </c>
      <c r="AH193" t="s">
        <v>445</v>
      </c>
      <c r="AI193"/>
    </row>
    <row r="194" spans="1:35" ht="18" customHeight="1" x14ac:dyDescent="0.25">
      <c r="A194" s="47" t="s">
        <v>446</v>
      </c>
      <c r="B194" s="51" t="s">
        <v>447</v>
      </c>
      <c r="C194" s="24">
        <v>100</v>
      </c>
      <c r="D194" s="25"/>
      <c r="E194" s="86"/>
      <c r="F194" s="37"/>
      <c r="G194" s="28"/>
      <c r="H194" s="29">
        <v>18</v>
      </c>
      <c r="I194" s="30">
        <v>17.989999999999998</v>
      </c>
      <c r="J194" s="30" t="s">
        <v>38</v>
      </c>
      <c r="K194" s="29">
        <v>16.649999999999999</v>
      </c>
      <c r="L194" s="44">
        <v>16.95</v>
      </c>
      <c r="M194" s="29">
        <v>15.6</v>
      </c>
      <c r="N194" s="29">
        <v>16.5</v>
      </c>
      <c r="O194" s="31"/>
      <c r="P194" s="45"/>
      <c r="Q194" s="50"/>
      <c r="R194" s="14"/>
      <c r="S194" s="14"/>
      <c r="T194" s="69"/>
      <c r="U194" s="14"/>
      <c r="V194" s="31"/>
      <c r="W194" s="67"/>
      <c r="X194" s="21">
        <v>7.07</v>
      </c>
      <c r="AA194" s="145">
        <f>X194-M194</f>
        <v>-8.5299999999999994</v>
      </c>
      <c r="AD194"/>
      <c r="AE194"/>
      <c r="AF194"/>
      <c r="AG194"/>
      <c r="AH194"/>
      <c r="AI194"/>
    </row>
    <row r="195" spans="1:35" ht="18" customHeight="1" x14ac:dyDescent="0.25">
      <c r="A195" s="47" t="s">
        <v>448</v>
      </c>
      <c r="B195" s="35">
        <v>1E-3</v>
      </c>
      <c r="C195" s="24" t="s">
        <v>449</v>
      </c>
      <c r="D195" s="25">
        <v>1</v>
      </c>
      <c r="E195" s="86"/>
      <c r="F195" s="37"/>
      <c r="G195" s="112">
        <v>4</v>
      </c>
      <c r="H195" s="74" t="s">
        <v>38</v>
      </c>
      <c r="I195" s="30" t="s">
        <v>38</v>
      </c>
      <c r="J195" s="75" t="s">
        <v>197</v>
      </c>
      <c r="K195" s="75" t="s">
        <v>38</v>
      </c>
      <c r="L195" s="166" t="s">
        <v>38</v>
      </c>
      <c r="M195" s="75" t="s">
        <v>38</v>
      </c>
      <c r="N195" s="74" t="s">
        <v>38</v>
      </c>
      <c r="O195" s="31"/>
      <c r="P195" s="45"/>
      <c r="Q195" s="50"/>
      <c r="R195" s="14"/>
      <c r="S195" s="14"/>
      <c r="T195" s="69"/>
      <c r="U195" s="14"/>
      <c r="V195" s="31"/>
      <c r="W195" s="67"/>
      <c r="AD195" t="s">
        <v>3095</v>
      </c>
      <c r="AE195" t="s">
        <v>451</v>
      </c>
      <c r="AF195"/>
      <c r="AG195" t="s">
        <v>3096</v>
      </c>
      <c r="AH195" t="s">
        <v>453</v>
      </c>
      <c r="AI195"/>
    </row>
    <row r="196" spans="1:35" ht="18" customHeight="1" x14ac:dyDescent="0.25">
      <c r="A196" s="47" t="s">
        <v>448</v>
      </c>
      <c r="B196" s="35">
        <v>1E-3</v>
      </c>
      <c r="C196" s="24" t="s">
        <v>454</v>
      </c>
      <c r="D196" s="25">
        <v>2</v>
      </c>
      <c r="E196" s="26"/>
      <c r="F196" s="37"/>
      <c r="G196" s="28">
        <v>2</v>
      </c>
      <c r="H196" s="29" t="s">
        <v>455</v>
      </c>
      <c r="I196" s="30" t="s">
        <v>456</v>
      </c>
      <c r="J196" s="75" t="s">
        <v>457</v>
      </c>
      <c r="K196" s="73" t="s">
        <v>458</v>
      </c>
      <c r="L196" s="75" t="s">
        <v>459</v>
      </c>
      <c r="M196" s="75" t="s">
        <v>38</v>
      </c>
      <c r="N196" s="74" t="s">
        <v>38</v>
      </c>
      <c r="O196" s="31">
        <v>5.74</v>
      </c>
      <c r="P196" s="90"/>
      <c r="Q196" s="50"/>
      <c r="R196" s="14"/>
      <c r="S196" s="14"/>
      <c r="T196" s="69"/>
      <c r="U196" s="14"/>
      <c r="V196" s="31"/>
      <c r="W196" s="67"/>
      <c r="AD196" t="s">
        <v>3097</v>
      </c>
      <c r="AE196" t="s">
        <v>3098</v>
      </c>
      <c r="AF196"/>
      <c r="AG196" t="s">
        <v>3099</v>
      </c>
      <c r="AH196" t="s">
        <v>3100</v>
      </c>
      <c r="AI196"/>
    </row>
    <row r="197" spans="1:35" ht="18" customHeight="1" x14ac:dyDescent="0.25">
      <c r="A197" s="47" t="s">
        <v>460</v>
      </c>
      <c r="B197" s="35">
        <v>1E-3</v>
      </c>
      <c r="C197" s="24" t="s">
        <v>449</v>
      </c>
      <c r="D197" s="25"/>
      <c r="E197" s="86"/>
      <c r="F197" s="37"/>
      <c r="G197" s="28"/>
      <c r="H197" s="29"/>
      <c r="I197" s="30" t="s">
        <v>38</v>
      </c>
      <c r="J197" s="30" t="s">
        <v>38</v>
      </c>
      <c r="K197" s="30" t="s">
        <v>461</v>
      </c>
      <c r="L197" s="30" t="s">
        <v>38</v>
      </c>
      <c r="M197" s="30" t="s">
        <v>38</v>
      </c>
      <c r="N197" s="30" t="s">
        <v>38</v>
      </c>
      <c r="O197" s="31"/>
      <c r="P197" s="45"/>
      <c r="Q197" s="50"/>
      <c r="R197" s="14"/>
      <c r="S197" s="14"/>
      <c r="T197" s="69"/>
      <c r="U197" s="14"/>
      <c r="V197" s="31"/>
      <c r="W197" s="67"/>
      <c r="AD197"/>
      <c r="AE197"/>
      <c r="AF197"/>
      <c r="AG197"/>
      <c r="AH197"/>
      <c r="AI197"/>
    </row>
    <row r="198" spans="1:35" ht="18" customHeight="1" x14ac:dyDescent="0.25">
      <c r="A198" s="47" t="s">
        <v>460</v>
      </c>
      <c r="B198" s="35">
        <v>1E-3</v>
      </c>
      <c r="C198" s="24" t="s">
        <v>454</v>
      </c>
      <c r="D198" s="25">
        <v>1</v>
      </c>
      <c r="E198" s="86"/>
      <c r="F198" s="37"/>
      <c r="G198" s="28"/>
      <c r="H198" s="74" t="s">
        <v>38</v>
      </c>
      <c r="I198" s="30" t="s">
        <v>38</v>
      </c>
      <c r="J198" s="75" t="s">
        <v>63</v>
      </c>
      <c r="K198" s="85" t="s">
        <v>38</v>
      </c>
      <c r="L198" s="75" t="s">
        <v>38</v>
      </c>
      <c r="M198" s="75" t="s">
        <v>38</v>
      </c>
      <c r="N198" s="74" t="s">
        <v>38</v>
      </c>
      <c r="O198" s="31"/>
      <c r="P198" s="45"/>
      <c r="Q198" s="50"/>
      <c r="R198" s="14"/>
      <c r="S198" s="14"/>
      <c r="T198" s="69"/>
      <c r="U198" s="14"/>
      <c r="V198" s="31"/>
      <c r="W198" s="67"/>
      <c r="AD198" t="s">
        <v>3101</v>
      </c>
      <c r="AE198" t="s">
        <v>463</v>
      </c>
      <c r="AF198"/>
      <c r="AG198" t="s">
        <v>3102</v>
      </c>
      <c r="AH198" t="s">
        <v>465</v>
      </c>
      <c r="AI198"/>
    </row>
    <row r="199" spans="1:35" ht="18" customHeight="1" x14ac:dyDescent="0.25">
      <c r="A199" s="162" t="s">
        <v>466</v>
      </c>
      <c r="B199" s="35" t="s">
        <v>71</v>
      </c>
      <c r="C199" s="24">
        <v>30</v>
      </c>
      <c r="D199" s="25"/>
      <c r="E199" s="86"/>
      <c r="F199" s="178" t="s">
        <v>467</v>
      </c>
      <c r="G199" s="28">
        <v>6</v>
      </c>
      <c r="H199" s="179" t="s">
        <v>468</v>
      </c>
      <c r="I199" s="30"/>
      <c r="J199" s="30"/>
      <c r="K199" s="103"/>
      <c r="L199" s="44"/>
      <c r="M199" s="180">
        <v>28.49</v>
      </c>
      <c r="N199" s="29"/>
      <c r="O199" s="31">
        <v>29</v>
      </c>
      <c r="P199" s="90">
        <v>0.08</v>
      </c>
      <c r="Q199" s="181">
        <f>O199*(1-P199)</f>
        <v>26.68</v>
      </c>
      <c r="R199" s="14"/>
      <c r="S199" s="14"/>
      <c r="T199" s="69"/>
      <c r="U199" s="14"/>
      <c r="V199" s="31"/>
      <c r="W199" s="67"/>
      <c r="AD199"/>
      <c r="AE199"/>
      <c r="AF199"/>
      <c r="AG199"/>
      <c r="AH199"/>
      <c r="AI199"/>
    </row>
    <row r="200" spans="1:35" ht="18" customHeight="1" x14ac:dyDescent="0.25">
      <c r="A200" s="162" t="s">
        <v>466</v>
      </c>
      <c r="B200" s="35" t="s">
        <v>164</v>
      </c>
      <c r="C200" s="24">
        <v>30</v>
      </c>
      <c r="D200" s="25"/>
      <c r="E200" s="86"/>
      <c r="F200" s="178" t="s">
        <v>467</v>
      </c>
      <c r="G200" s="28">
        <v>6</v>
      </c>
      <c r="H200" s="179" t="s">
        <v>469</v>
      </c>
      <c r="I200" s="30" t="s">
        <v>35</v>
      </c>
      <c r="J200" s="182">
        <v>28.36</v>
      </c>
      <c r="K200" s="103" t="s">
        <v>38</v>
      </c>
      <c r="L200" s="182">
        <v>28.86</v>
      </c>
      <c r="M200" s="180">
        <v>28.13</v>
      </c>
      <c r="N200" s="29" t="s">
        <v>38</v>
      </c>
      <c r="O200" s="31">
        <v>29</v>
      </c>
      <c r="P200" s="90">
        <v>0.08</v>
      </c>
      <c r="Q200" s="181">
        <f>O200*(1-P200)</f>
        <v>26.68</v>
      </c>
      <c r="R200" s="14"/>
      <c r="S200" s="14"/>
      <c r="T200" s="69"/>
      <c r="U200" s="14"/>
      <c r="V200" s="31"/>
      <c r="W200" s="67"/>
      <c r="AD200"/>
      <c r="AE200"/>
      <c r="AF200"/>
      <c r="AG200"/>
      <c r="AH200"/>
      <c r="AI200"/>
    </row>
    <row r="201" spans="1:35" ht="18" customHeight="1" x14ac:dyDescent="0.25">
      <c r="A201" s="47" t="s">
        <v>470</v>
      </c>
      <c r="B201" s="51" t="s">
        <v>55</v>
      </c>
      <c r="C201" s="24" t="s">
        <v>471</v>
      </c>
      <c r="D201" s="25"/>
      <c r="E201" s="86"/>
      <c r="F201" s="37"/>
      <c r="G201" s="28">
        <v>4</v>
      </c>
      <c r="H201" s="29">
        <v>4.5999999999999996</v>
      </c>
      <c r="I201" s="30">
        <v>4.57</v>
      </c>
      <c r="J201" s="26">
        <v>3.75</v>
      </c>
      <c r="K201" s="30">
        <v>4.74</v>
      </c>
      <c r="L201" s="30" t="s">
        <v>472</v>
      </c>
      <c r="M201" s="29">
        <v>4.58</v>
      </c>
      <c r="N201" s="29">
        <v>4.5999999999999996</v>
      </c>
      <c r="O201" s="31"/>
      <c r="P201" s="45"/>
      <c r="Q201" s="50"/>
      <c r="R201" s="14"/>
      <c r="S201" s="14"/>
      <c r="T201" s="69"/>
      <c r="U201" s="14"/>
      <c r="V201" s="31"/>
      <c r="W201" s="67"/>
      <c r="AD201"/>
      <c r="AE201"/>
      <c r="AF201"/>
      <c r="AG201"/>
      <c r="AH201"/>
      <c r="AI201"/>
    </row>
    <row r="202" spans="1:35" ht="18" customHeight="1" x14ac:dyDescent="0.25">
      <c r="A202" s="47" t="s">
        <v>473</v>
      </c>
      <c r="B202" s="23" t="s">
        <v>474</v>
      </c>
      <c r="C202" s="24">
        <v>10</v>
      </c>
      <c r="D202" s="25"/>
      <c r="E202" s="86"/>
      <c r="F202" s="37"/>
      <c r="G202" s="28"/>
      <c r="H202" s="29">
        <v>23.9</v>
      </c>
      <c r="I202" s="30" t="s">
        <v>475</v>
      </c>
      <c r="J202" s="26">
        <v>23.3</v>
      </c>
      <c r="K202" s="44">
        <v>23.64</v>
      </c>
      <c r="L202" s="44" t="s">
        <v>35</v>
      </c>
      <c r="M202" s="29" t="s">
        <v>476</v>
      </c>
      <c r="N202" s="29" t="s">
        <v>35</v>
      </c>
      <c r="O202" s="31">
        <v>25</v>
      </c>
      <c r="P202" s="90">
        <v>0.05</v>
      </c>
      <c r="Q202" s="183">
        <f>O202*(1-P202)</f>
        <v>23.75</v>
      </c>
      <c r="R202" s="14" t="s">
        <v>17</v>
      </c>
      <c r="S202" s="64">
        <f>O202*0.905</f>
        <v>22.625</v>
      </c>
      <c r="T202" s="69">
        <v>1</v>
      </c>
      <c r="U202" s="122">
        <f>(S202-K202)*T202</f>
        <v>-1.0150000000000006</v>
      </c>
      <c r="V202" s="31">
        <v>2</v>
      </c>
      <c r="W202" s="67"/>
      <c r="X202" s="21">
        <v>3.38</v>
      </c>
      <c r="Y202" s="21" t="s">
        <v>103</v>
      </c>
      <c r="AD202"/>
      <c r="AE202"/>
      <c r="AF202"/>
      <c r="AG202"/>
      <c r="AH202"/>
      <c r="AI202"/>
    </row>
    <row r="203" spans="1:35" ht="18" customHeight="1" x14ac:dyDescent="0.25">
      <c r="A203" s="47" t="s">
        <v>477</v>
      </c>
      <c r="B203" s="54" t="s">
        <v>478</v>
      </c>
      <c r="C203" s="24">
        <v>10</v>
      </c>
      <c r="D203" s="25"/>
      <c r="E203" s="26"/>
      <c r="F203" s="100"/>
      <c r="G203" s="57"/>
      <c r="H203" s="29"/>
      <c r="I203" s="30"/>
      <c r="J203" s="30" t="s">
        <v>479</v>
      </c>
      <c r="K203" s="26">
        <v>25.11</v>
      </c>
      <c r="L203" s="84" t="s">
        <v>480</v>
      </c>
      <c r="M203" s="30">
        <v>25.3</v>
      </c>
      <c r="N203" s="30" t="s">
        <v>35</v>
      </c>
      <c r="O203" s="80"/>
      <c r="P203" s="76"/>
      <c r="Q203" s="77"/>
      <c r="R203" s="14"/>
      <c r="S203" s="14"/>
      <c r="T203" s="65"/>
      <c r="U203" s="82"/>
      <c r="V203" s="31"/>
      <c r="W203" s="67"/>
      <c r="AD203"/>
      <c r="AE203"/>
      <c r="AF203"/>
      <c r="AG203"/>
      <c r="AH203"/>
      <c r="AI203"/>
    </row>
    <row r="204" spans="1:35" ht="18" customHeight="1" x14ac:dyDescent="0.25">
      <c r="A204" s="47" t="s">
        <v>481</v>
      </c>
      <c r="B204" s="54" t="s">
        <v>131</v>
      </c>
      <c r="C204" s="24">
        <v>10</v>
      </c>
      <c r="D204" s="25"/>
      <c r="E204" s="26"/>
      <c r="F204" s="100"/>
      <c r="G204" s="57"/>
      <c r="H204" s="29"/>
      <c r="I204" s="30"/>
      <c r="J204" s="26">
        <v>19</v>
      </c>
      <c r="K204" s="84">
        <v>19.149999999999999</v>
      </c>
      <c r="L204" s="84" t="s">
        <v>35</v>
      </c>
      <c r="M204" s="30" t="s">
        <v>35</v>
      </c>
      <c r="N204" s="108"/>
      <c r="O204" s="80"/>
      <c r="P204" s="76"/>
      <c r="Q204" s="77"/>
      <c r="R204" s="14"/>
      <c r="S204" s="14"/>
      <c r="T204" s="65"/>
      <c r="U204" s="82"/>
      <c r="V204" s="31"/>
      <c r="W204" s="67"/>
      <c r="AD204"/>
      <c r="AE204"/>
      <c r="AF204"/>
      <c r="AG204"/>
      <c r="AH204"/>
      <c r="AI204"/>
    </row>
    <row r="205" spans="1:35" ht="18" customHeight="1" x14ac:dyDescent="0.25">
      <c r="A205" s="47" t="s">
        <v>482</v>
      </c>
      <c r="B205" s="51" t="s">
        <v>164</v>
      </c>
      <c r="C205" s="24">
        <v>28</v>
      </c>
      <c r="D205" s="25"/>
      <c r="E205" s="86"/>
      <c r="F205" s="148"/>
      <c r="G205" s="28">
        <v>2</v>
      </c>
      <c r="H205" s="29">
        <v>1.35</v>
      </c>
      <c r="I205" s="30">
        <v>1.5</v>
      </c>
      <c r="J205" s="30">
        <v>1.78</v>
      </c>
      <c r="K205" s="29">
        <v>1.45</v>
      </c>
      <c r="L205" s="29">
        <v>1.75</v>
      </c>
      <c r="M205" s="49">
        <v>1.39</v>
      </c>
      <c r="N205" s="30">
        <v>1.46</v>
      </c>
      <c r="O205" s="31"/>
      <c r="P205" s="45"/>
      <c r="Q205" s="50"/>
      <c r="R205" s="14"/>
      <c r="S205" s="14"/>
      <c r="T205" s="69"/>
      <c r="U205" s="66"/>
      <c r="V205" s="31"/>
      <c r="W205" s="67"/>
      <c r="X205" s="21">
        <v>2.79</v>
      </c>
      <c r="Y205" s="21" t="s">
        <v>53</v>
      </c>
      <c r="AD205"/>
      <c r="AE205"/>
      <c r="AF205"/>
      <c r="AG205"/>
      <c r="AH205"/>
      <c r="AI205"/>
    </row>
    <row r="206" spans="1:35" ht="18" customHeight="1" x14ac:dyDescent="0.25">
      <c r="A206" s="47" t="s">
        <v>482</v>
      </c>
      <c r="B206" s="51" t="s">
        <v>483</v>
      </c>
      <c r="C206" s="24">
        <v>28</v>
      </c>
      <c r="D206" s="25"/>
      <c r="E206" s="86"/>
      <c r="F206" s="37"/>
      <c r="G206" s="28">
        <v>1</v>
      </c>
      <c r="H206" s="29">
        <v>5.47</v>
      </c>
      <c r="I206" s="30">
        <v>1.7</v>
      </c>
      <c r="J206" s="26">
        <v>3.1</v>
      </c>
      <c r="K206" s="30">
        <v>3.7</v>
      </c>
      <c r="L206" s="44">
        <v>3.39</v>
      </c>
      <c r="M206" s="87">
        <v>3.12</v>
      </c>
      <c r="N206" s="29" t="s">
        <v>484</v>
      </c>
      <c r="O206" s="31"/>
      <c r="P206" s="45"/>
      <c r="Q206" s="50"/>
      <c r="R206" s="14"/>
      <c r="S206" s="14"/>
      <c r="T206" s="69"/>
      <c r="U206" s="66"/>
      <c r="V206" s="31"/>
      <c r="W206" s="67"/>
      <c r="AD206"/>
      <c r="AE206"/>
      <c r="AF206"/>
      <c r="AG206"/>
      <c r="AH206"/>
      <c r="AI206"/>
    </row>
    <row r="207" spans="1:35" ht="18" customHeight="1" x14ac:dyDescent="0.25">
      <c r="A207" s="53" t="s">
        <v>485</v>
      </c>
      <c r="B207" s="105">
        <v>1E-3</v>
      </c>
      <c r="C207" s="24" t="s">
        <v>184</v>
      </c>
      <c r="D207" s="72"/>
      <c r="E207" s="40"/>
      <c r="F207" s="56"/>
      <c r="G207" s="57">
        <v>2</v>
      </c>
      <c r="H207" s="29"/>
      <c r="I207" s="30">
        <v>4.17</v>
      </c>
      <c r="J207" s="30" t="s">
        <v>38</v>
      </c>
      <c r="K207" s="30" t="s">
        <v>38</v>
      </c>
      <c r="L207" s="30" t="s">
        <v>38</v>
      </c>
      <c r="M207" s="26">
        <v>4.16</v>
      </c>
      <c r="N207" s="29">
        <v>3.9</v>
      </c>
      <c r="O207" s="58"/>
      <c r="P207" s="59"/>
      <c r="Q207" s="60"/>
      <c r="R207" s="14"/>
      <c r="S207" s="14"/>
      <c r="T207" s="69"/>
      <c r="U207" s="14"/>
      <c r="V207" s="31"/>
      <c r="W207" s="67"/>
      <c r="AD207"/>
      <c r="AE207"/>
      <c r="AF207"/>
      <c r="AG207"/>
      <c r="AH207"/>
      <c r="AI207"/>
    </row>
    <row r="208" spans="1:35" ht="18" customHeight="1" x14ac:dyDescent="0.25">
      <c r="A208" s="53" t="s">
        <v>486</v>
      </c>
      <c r="B208" s="54" t="s">
        <v>487</v>
      </c>
      <c r="C208" s="24" t="s">
        <v>184</v>
      </c>
      <c r="D208" s="72"/>
      <c r="E208" s="40"/>
      <c r="F208" s="56"/>
      <c r="G208" s="57">
        <v>4</v>
      </c>
      <c r="H208" s="29" t="s">
        <v>38</v>
      </c>
      <c r="I208" s="30">
        <v>4.03</v>
      </c>
      <c r="J208" s="30">
        <v>3.5</v>
      </c>
      <c r="K208" s="30">
        <v>3.8</v>
      </c>
      <c r="L208" s="163">
        <v>3.3</v>
      </c>
      <c r="M208" s="29" t="s">
        <v>38</v>
      </c>
      <c r="N208" s="29">
        <v>4.59</v>
      </c>
      <c r="O208" s="80">
        <v>14.16</v>
      </c>
      <c r="P208" s="76">
        <v>0.05</v>
      </c>
      <c r="Q208" s="77">
        <f>O208*(1-P208)</f>
        <v>13.452</v>
      </c>
      <c r="R208" s="14"/>
      <c r="S208" s="14"/>
      <c r="T208" s="69"/>
      <c r="U208" s="14"/>
      <c r="V208" s="31"/>
      <c r="W208" s="67"/>
      <c r="AD208"/>
      <c r="AE208"/>
      <c r="AF208"/>
      <c r="AG208"/>
      <c r="AH208"/>
      <c r="AI208"/>
    </row>
    <row r="209" spans="1:35" ht="18" customHeight="1" x14ac:dyDescent="0.25">
      <c r="A209" s="53" t="s">
        <v>488</v>
      </c>
      <c r="B209" s="54" t="s">
        <v>90</v>
      </c>
      <c r="C209" s="24">
        <v>4</v>
      </c>
      <c r="D209" s="72"/>
      <c r="E209" s="86"/>
      <c r="F209" s="114"/>
      <c r="G209" s="57">
        <v>2</v>
      </c>
      <c r="H209" s="29">
        <v>10.1</v>
      </c>
      <c r="I209" s="30">
        <v>10.130000000000001</v>
      </c>
      <c r="J209" s="113">
        <v>9.4</v>
      </c>
      <c r="K209" s="84">
        <v>10.44</v>
      </c>
      <c r="L209" s="49">
        <v>9.0500000000000007</v>
      </c>
      <c r="M209" s="113">
        <v>9.6999999999999993</v>
      </c>
      <c r="N209" s="29">
        <v>10.5</v>
      </c>
      <c r="O209" s="80"/>
      <c r="P209" s="76"/>
      <c r="Q209" s="77"/>
      <c r="R209" s="14"/>
      <c r="S209" s="14"/>
      <c r="T209" s="69"/>
      <c r="U209" s="14"/>
      <c r="V209" s="31"/>
      <c r="W209" s="67"/>
      <c r="AD209"/>
      <c r="AE209"/>
      <c r="AF209"/>
      <c r="AG209"/>
      <c r="AH209"/>
      <c r="AI209"/>
    </row>
    <row r="210" spans="1:35" ht="18" customHeight="1" x14ac:dyDescent="0.25">
      <c r="A210" s="47" t="s">
        <v>489</v>
      </c>
      <c r="B210" s="51"/>
      <c r="C210" s="24" t="s">
        <v>59</v>
      </c>
      <c r="D210" s="25"/>
      <c r="E210" s="184"/>
      <c r="F210" s="37"/>
      <c r="G210" s="28"/>
      <c r="H210" s="29">
        <v>3.87</v>
      </c>
      <c r="I210" s="30" t="s">
        <v>35</v>
      </c>
      <c r="J210" s="30" t="s">
        <v>41</v>
      </c>
      <c r="K210" s="29">
        <v>3.91</v>
      </c>
      <c r="L210" s="44" t="s">
        <v>35</v>
      </c>
      <c r="M210" s="134">
        <v>4.1900000000000004</v>
      </c>
      <c r="N210" s="29"/>
      <c r="O210" s="31"/>
      <c r="P210" s="35"/>
      <c r="Q210" s="101"/>
      <c r="R210" s="14"/>
      <c r="S210" s="14"/>
      <c r="T210" s="69"/>
      <c r="U210" s="14"/>
      <c r="V210" s="31"/>
      <c r="W210" s="67"/>
      <c r="AD210"/>
      <c r="AE210"/>
      <c r="AF210"/>
      <c r="AG210"/>
      <c r="AH210"/>
      <c r="AI210"/>
    </row>
    <row r="211" spans="1:35" ht="18" customHeight="1" x14ac:dyDescent="0.25">
      <c r="A211" s="47" t="s">
        <v>490</v>
      </c>
      <c r="B211" s="51" t="s">
        <v>159</v>
      </c>
      <c r="C211" s="24">
        <v>60</v>
      </c>
      <c r="D211" s="25"/>
      <c r="E211" s="86"/>
      <c r="F211" s="37"/>
      <c r="G211" s="28"/>
      <c r="H211" s="29">
        <v>3.25</v>
      </c>
      <c r="I211" s="30"/>
      <c r="J211" s="30"/>
      <c r="K211" s="29">
        <v>4.4000000000000004</v>
      </c>
      <c r="L211" s="29">
        <v>4.2</v>
      </c>
      <c r="M211" s="44" t="s">
        <v>491</v>
      </c>
      <c r="N211" s="163" t="s">
        <v>457</v>
      </c>
      <c r="O211" s="31"/>
      <c r="P211" s="45"/>
      <c r="Q211" s="50"/>
      <c r="R211" s="14"/>
      <c r="S211" s="14"/>
      <c r="T211" s="69"/>
      <c r="U211" s="14"/>
      <c r="V211" s="31"/>
      <c r="W211" s="67"/>
      <c r="AD211"/>
      <c r="AE211"/>
      <c r="AF211"/>
      <c r="AG211"/>
      <c r="AH211"/>
      <c r="AI211"/>
    </row>
    <row r="212" spans="1:35" ht="18" customHeight="1" x14ac:dyDescent="0.25">
      <c r="A212" s="47" t="s">
        <v>490</v>
      </c>
      <c r="B212" s="51" t="s">
        <v>159</v>
      </c>
      <c r="C212" s="24">
        <v>100</v>
      </c>
      <c r="D212" s="25"/>
      <c r="E212" s="86"/>
      <c r="F212" s="37"/>
      <c r="G212" s="185">
        <v>4</v>
      </c>
      <c r="H212" s="29"/>
      <c r="I212" s="30">
        <v>7.49</v>
      </c>
      <c r="J212" s="26">
        <v>5.6</v>
      </c>
      <c r="K212" s="30">
        <v>7.59</v>
      </c>
      <c r="L212" s="30">
        <v>5.6</v>
      </c>
      <c r="M212" s="30">
        <v>6.72</v>
      </c>
      <c r="N212" s="44" t="s">
        <v>492</v>
      </c>
      <c r="O212" s="31">
        <v>3.2</v>
      </c>
      <c r="P212" s="45"/>
      <c r="Q212" s="33">
        <f>O212*(1-P212)</f>
        <v>3.2</v>
      </c>
      <c r="R212" s="14"/>
      <c r="S212" s="14"/>
      <c r="T212" s="69"/>
      <c r="U212" s="14"/>
      <c r="V212" s="31"/>
      <c r="W212" s="67"/>
      <c r="AD212"/>
      <c r="AE212"/>
      <c r="AF212"/>
      <c r="AG212"/>
      <c r="AH212"/>
      <c r="AI212"/>
    </row>
    <row r="213" spans="1:35" ht="18" customHeight="1" x14ac:dyDescent="0.25">
      <c r="A213" s="47" t="s">
        <v>493</v>
      </c>
      <c r="B213" s="51" t="s">
        <v>494</v>
      </c>
      <c r="C213" s="24">
        <v>28</v>
      </c>
      <c r="D213" s="25"/>
      <c r="E213" s="86"/>
      <c r="F213" s="37"/>
      <c r="G213" s="28">
        <v>65</v>
      </c>
      <c r="H213" s="29">
        <v>0.28000000000000003</v>
      </c>
      <c r="I213" s="30" t="s">
        <v>38</v>
      </c>
      <c r="J213" s="30" t="s">
        <v>66</v>
      </c>
      <c r="K213" s="30">
        <v>0.34</v>
      </c>
      <c r="L213" s="30">
        <v>0.27</v>
      </c>
      <c r="M213" s="26">
        <v>0.26</v>
      </c>
      <c r="N213" s="30">
        <v>0.26</v>
      </c>
      <c r="O213" s="31"/>
      <c r="P213" s="45"/>
      <c r="Q213" s="50"/>
      <c r="R213" s="14"/>
      <c r="S213" s="14"/>
      <c r="T213" s="69"/>
      <c r="U213" s="14"/>
      <c r="V213" s="31"/>
      <c r="W213" s="67"/>
      <c r="AD213" s="102" t="s">
        <v>140</v>
      </c>
      <c r="AE213" t="s">
        <v>495</v>
      </c>
      <c r="AF213"/>
      <c r="AG213" t="s">
        <v>496</v>
      </c>
      <c r="AH213" t="s">
        <v>497</v>
      </c>
      <c r="AI213"/>
    </row>
    <row r="214" spans="1:35" ht="18" customHeight="1" x14ac:dyDescent="0.25">
      <c r="A214" s="47" t="s">
        <v>493</v>
      </c>
      <c r="B214" s="51" t="s">
        <v>99</v>
      </c>
      <c r="C214" s="24">
        <v>28</v>
      </c>
      <c r="D214" s="25"/>
      <c r="E214" s="86"/>
      <c r="F214" s="37" t="s">
        <v>143</v>
      </c>
      <c r="G214" s="28">
        <v>85</v>
      </c>
      <c r="H214" s="29">
        <v>1.05</v>
      </c>
      <c r="I214" s="30">
        <v>0.68</v>
      </c>
      <c r="J214" s="30">
        <v>0.48</v>
      </c>
      <c r="K214" s="30">
        <v>0.59</v>
      </c>
      <c r="L214" s="73">
        <v>0.45</v>
      </c>
      <c r="M214" s="75">
        <v>0.48</v>
      </c>
      <c r="N214" s="30">
        <v>0.49</v>
      </c>
      <c r="O214" s="31"/>
      <c r="P214" s="45"/>
      <c r="Q214" s="50"/>
      <c r="R214" s="14"/>
      <c r="S214" s="14"/>
      <c r="T214" s="69"/>
      <c r="U214" s="14"/>
      <c r="V214" s="31"/>
      <c r="W214" s="67"/>
      <c r="AD214"/>
      <c r="AE214"/>
      <c r="AF214"/>
      <c r="AG214"/>
      <c r="AH214"/>
      <c r="AI214"/>
    </row>
    <row r="215" spans="1:35" ht="18" customHeight="1" x14ac:dyDescent="0.25">
      <c r="A215" s="47" t="s">
        <v>493</v>
      </c>
      <c r="B215" s="51" t="s">
        <v>498</v>
      </c>
      <c r="C215" s="24">
        <v>28</v>
      </c>
      <c r="D215" s="25"/>
      <c r="E215" s="86"/>
      <c r="F215" s="37" t="s">
        <v>143</v>
      </c>
      <c r="G215" s="28">
        <v>9</v>
      </c>
      <c r="H215" s="29">
        <v>0.35</v>
      </c>
      <c r="I215" s="30">
        <v>0.44</v>
      </c>
      <c r="J215" s="30">
        <v>0.37</v>
      </c>
      <c r="K215" s="87">
        <v>0.48</v>
      </c>
      <c r="L215" s="30">
        <v>0.36</v>
      </c>
      <c r="M215" s="26">
        <v>0.34</v>
      </c>
      <c r="N215" s="30">
        <v>0.36</v>
      </c>
      <c r="O215" s="31"/>
      <c r="P215" s="45"/>
      <c r="Q215" s="50"/>
      <c r="R215" s="14"/>
      <c r="S215" s="14"/>
      <c r="T215" s="69"/>
      <c r="U215" s="14"/>
      <c r="V215" s="31"/>
      <c r="W215" s="67"/>
      <c r="AD215" t="s">
        <v>499</v>
      </c>
      <c r="AE215" t="s">
        <v>500</v>
      </c>
      <c r="AF215"/>
      <c r="AG215" s="102" t="s">
        <v>501</v>
      </c>
      <c r="AH215" t="s">
        <v>502</v>
      </c>
      <c r="AI215"/>
    </row>
    <row r="216" spans="1:35" ht="18" customHeight="1" x14ac:dyDescent="0.25">
      <c r="A216" s="47" t="s">
        <v>493</v>
      </c>
      <c r="B216" s="51" t="s">
        <v>159</v>
      </c>
      <c r="C216" s="24">
        <v>28</v>
      </c>
      <c r="D216" s="25"/>
      <c r="E216" s="86"/>
      <c r="F216" s="37" t="s">
        <v>143</v>
      </c>
      <c r="G216" s="28">
        <v>60</v>
      </c>
      <c r="H216" s="29"/>
      <c r="I216" s="30">
        <v>0.3</v>
      </c>
      <c r="J216" s="75">
        <v>0.26</v>
      </c>
      <c r="K216" s="30">
        <v>0.4</v>
      </c>
      <c r="L216" s="75">
        <v>0.3</v>
      </c>
      <c r="M216" s="73">
        <v>0.25</v>
      </c>
      <c r="N216" s="30">
        <v>0.25</v>
      </c>
      <c r="O216" s="31"/>
      <c r="P216" s="45"/>
      <c r="Q216" s="50"/>
      <c r="R216" s="14"/>
      <c r="S216" s="14"/>
      <c r="T216" s="69"/>
      <c r="U216" s="14"/>
      <c r="V216" s="31"/>
      <c r="W216" s="67"/>
      <c r="AD216" t="s">
        <v>503</v>
      </c>
      <c r="AE216" t="s">
        <v>504</v>
      </c>
      <c r="AF216"/>
      <c r="AG216" s="102" t="s">
        <v>140</v>
      </c>
      <c r="AH216" t="s">
        <v>505</v>
      </c>
      <c r="AI216"/>
    </row>
    <row r="217" spans="1:35" ht="18" customHeight="1" x14ac:dyDescent="0.25">
      <c r="A217" s="47" t="s">
        <v>493</v>
      </c>
      <c r="B217" s="51" t="s">
        <v>506</v>
      </c>
      <c r="C217" s="24">
        <v>28</v>
      </c>
      <c r="D217" s="25"/>
      <c r="E217" s="86"/>
      <c r="F217" s="37" t="s">
        <v>143</v>
      </c>
      <c r="G217" s="28">
        <v>10</v>
      </c>
      <c r="H217" s="29">
        <v>0.39</v>
      </c>
      <c r="I217" s="30">
        <v>0.39</v>
      </c>
      <c r="J217" s="26">
        <v>0.38</v>
      </c>
      <c r="K217" s="87">
        <v>0.53</v>
      </c>
      <c r="L217" s="30">
        <v>0.39</v>
      </c>
      <c r="M217" s="30">
        <v>0.42</v>
      </c>
      <c r="N217" s="30">
        <v>0.38</v>
      </c>
      <c r="O217" s="31"/>
      <c r="P217" s="45"/>
      <c r="Q217" s="50"/>
      <c r="R217" s="14"/>
      <c r="S217" s="14"/>
      <c r="T217" s="69"/>
      <c r="U217" s="14"/>
      <c r="V217" s="31"/>
      <c r="W217" s="67"/>
      <c r="AD217" s="102" t="s">
        <v>507</v>
      </c>
      <c r="AE217" t="s">
        <v>508</v>
      </c>
      <c r="AF217"/>
      <c r="AG217" t="s">
        <v>509</v>
      </c>
      <c r="AH217" t="s">
        <v>510</v>
      </c>
      <c r="AI217"/>
    </row>
    <row r="218" spans="1:35" ht="18" customHeight="1" x14ac:dyDescent="0.25">
      <c r="A218" s="47" t="s">
        <v>493</v>
      </c>
      <c r="B218" s="51" t="s">
        <v>68</v>
      </c>
      <c r="C218" s="24">
        <v>28</v>
      </c>
      <c r="D218" s="25"/>
      <c r="E218" s="86"/>
      <c r="F218" s="37" t="s">
        <v>143</v>
      </c>
      <c r="G218" s="28">
        <v>25</v>
      </c>
      <c r="H218" s="29">
        <v>0.28000000000000003</v>
      </c>
      <c r="I218" s="30">
        <v>0.28000000000000003</v>
      </c>
      <c r="J218" s="30" t="s">
        <v>287</v>
      </c>
      <c r="K218" s="113">
        <v>0.39</v>
      </c>
      <c r="L218" s="30">
        <v>0.28999999999999998</v>
      </c>
      <c r="M218" s="26">
        <v>0.26</v>
      </c>
      <c r="N218" s="30">
        <v>0.28999999999999998</v>
      </c>
      <c r="O218" s="31"/>
      <c r="P218" s="45"/>
      <c r="Q218" s="50"/>
      <c r="R218" s="14"/>
      <c r="S218" s="14"/>
      <c r="T218" s="69"/>
      <c r="U218" s="14"/>
      <c r="V218" s="31"/>
      <c r="W218" s="67"/>
      <c r="AD218" s="102" t="s">
        <v>496</v>
      </c>
      <c r="AE218" t="s">
        <v>511</v>
      </c>
      <c r="AF218"/>
      <c r="AG218" s="102" t="s">
        <v>496</v>
      </c>
      <c r="AH218" t="s">
        <v>512</v>
      </c>
      <c r="AI218"/>
    </row>
    <row r="219" spans="1:35" ht="18" customHeight="1" x14ac:dyDescent="0.25">
      <c r="A219" s="53" t="s">
        <v>513</v>
      </c>
      <c r="B219" s="54"/>
      <c r="C219" s="24">
        <v>20</v>
      </c>
      <c r="D219" s="72"/>
      <c r="E219" s="26"/>
      <c r="F219" s="56"/>
      <c r="G219" s="57">
        <v>3</v>
      </c>
      <c r="H219" s="29"/>
      <c r="I219" s="30" t="s">
        <v>35</v>
      </c>
      <c r="J219" s="30" t="s">
        <v>35</v>
      </c>
      <c r="K219" s="30" t="s">
        <v>38</v>
      </c>
      <c r="L219" s="30" t="s">
        <v>35</v>
      </c>
      <c r="M219" s="29" t="s">
        <v>38</v>
      </c>
      <c r="N219" s="30" t="s">
        <v>38</v>
      </c>
      <c r="O219" s="80">
        <v>5.4</v>
      </c>
      <c r="P219" s="76"/>
      <c r="Q219" s="77"/>
      <c r="R219" s="14"/>
      <c r="S219" s="14"/>
      <c r="T219" s="69"/>
      <c r="U219" s="14"/>
      <c r="V219" s="31"/>
      <c r="W219" s="67"/>
      <c r="AD219"/>
      <c r="AE219"/>
      <c r="AF219"/>
      <c r="AG219"/>
      <c r="AH219"/>
      <c r="AI219"/>
    </row>
    <row r="220" spans="1:35" ht="18" customHeight="1" x14ac:dyDescent="0.25">
      <c r="A220" s="47" t="s">
        <v>514</v>
      </c>
      <c r="B220" s="109" t="s">
        <v>311</v>
      </c>
      <c r="C220" s="24">
        <v>56</v>
      </c>
      <c r="D220" s="25">
        <v>1</v>
      </c>
      <c r="E220" s="25"/>
      <c r="F220" s="37"/>
      <c r="G220" s="28">
        <v>2</v>
      </c>
      <c r="H220" s="29">
        <v>52.59</v>
      </c>
      <c r="I220" s="30">
        <v>52.9</v>
      </c>
      <c r="J220" s="26">
        <v>52</v>
      </c>
      <c r="K220" s="29">
        <v>54.05</v>
      </c>
      <c r="L220" s="26">
        <v>52</v>
      </c>
      <c r="M220" s="87" t="s">
        <v>515</v>
      </c>
      <c r="N220" s="29">
        <v>52.59</v>
      </c>
      <c r="O220" s="31">
        <v>54.6</v>
      </c>
      <c r="P220" s="45"/>
      <c r="Q220" s="33"/>
      <c r="R220" s="14"/>
      <c r="S220" s="14"/>
      <c r="T220" s="69"/>
      <c r="U220" s="14"/>
      <c r="V220" s="31"/>
      <c r="W220" s="67"/>
      <c r="AD220" t="s" s="406">
        <v>3103</v>
      </c>
      <c r="AE220" t="s">
        <v>3104</v>
      </c>
      <c r="AF220"/>
      <c r="AG220" t="s" s="406">
        <v>3103</v>
      </c>
      <c r="AH220" t="s">
        <v>3105</v>
      </c>
      <c r="AI220"/>
    </row>
    <row r="221" spans="1:35" ht="18" customHeight="1" x14ac:dyDescent="0.25">
      <c r="A221" s="47" t="s">
        <v>514</v>
      </c>
      <c r="B221" s="109" t="s">
        <v>516</v>
      </c>
      <c r="C221" s="24">
        <v>56</v>
      </c>
      <c r="D221" s="25"/>
      <c r="E221" s="86"/>
      <c r="F221" s="186"/>
      <c r="G221" s="112">
        <v>5</v>
      </c>
      <c r="H221" s="113">
        <v>54.05</v>
      </c>
      <c r="I221" s="30">
        <v>54</v>
      </c>
      <c r="J221" s="30" t="s">
        <v>517</v>
      </c>
      <c r="K221" s="29" t="s">
        <v>518</v>
      </c>
      <c r="L221" s="26">
        <v>52.69</v>
      </c>
      <c r="M221" s="187">
        <v>52.96</v>
      </c>
      <c r="N221" s="29">
        <v>53.19</v>
      </c>
      <c r="O221" s="31">
        <v>54.6</v>
      </c>
      <c r="P221" s="45"/>
      <c r="Q221" s="33"/>
      <c r="R221" s="14"/>
      <c r="S221" s="14"/>
      <c r="T221" s="69"/>
      <c r="U221" s="14"/>
      <c r="V221" s="31"/>
      <c r="W221" s="67"/>
      <c r="AD221"/>
      <c r="AE221"/>
      <c r="AF221"/>
      <c r="AG221"/>
      <c r="AH221"/>
      <c r="AI221"/>
    </row>
    <row r="222" spans="1:35" ht="18" customHeight="1" x14ac:dyDescent="0.25">
      <c r="A222" s="47" t="s">
        <v>519</v>
      </c>
      <c r="B222" s="35">
        <v>2E-3</v>
      </c>
      <c r="C222" s="24" t="s">
        <v>181</v>
      </c>
      <c r="D222" s="25"/>
      <c r="E222" s="86"/>
      <c r="F222" s="37"/>
      <c r="G222" s="28">
        <v>2</v>
      </c>
      <c r="H222" s="29">
        <v>5.0599999999999996</v>
      </c>
      <c r="I222" s="30">
        <v>4.18</v>
      </c>
      <c r="J222" s="30">
        <v>2.12</v>
      </c>
      <c r="K222" s="30">
        <v>4.55</v>
      </c>
      <c r="L222" s="26">
        <v>1.95</v>
      </c>
      <c r="M222" s="30">
        <v>2.66</v>
      </c>
      <c r="N222" s="30">
        <v>3.65</v>
      </c>
      <c r="O222" s="31"/>
      <c r="P222" s="45"/>
      <c r="Q222" s="50"/>
      <c r="R222" s="14"/>
      <c r="S222" s="14"/>
      <c r="T222" s="69"/>
      <c r="U222" s="14"/>
      <c r="V222" s="31"/>
      <c r="W222" s="67"/>
      <c r="AD222"/>
      <c r="AE222"/>
      <c r="AF222"/>
      <c r="AG222"/>
      <c r="AH222"/>
      <c r="AI222"/>
    </row>
    <row r="223" spans="1:35" ht="18" customHeight="1" x14ac:dyDescent="0.25">
      <c r="A223" s="53" t="s">
        <v>520</v>
      </c>
      <c r="B223" s="78"/>
      <c r="C223" s="24" t="s">
        <v>181</v>
      </c>
      <c r="D223" s="55"/>
      <c r="E223" s="26"/>
      <c r="F223" s="100"/>
      <c r="G223" s="57" t="s">
        <v>521</v>
      </c>
      <c r="H223" s="30">
        <v>8.8000000000000007</v>
      </c>
      <c r="I223" s="30" t="s">
        <v>35</v>
      </c>
      <c r="J223" s="30" t="s">
        <v>35</v>
      </c>
      <c r="K223" s="26" t="s">
        <v>522</v>
      </c>
      <c r="L223" s="30" t="s">
        <v>38</v>
      </c>
      <c r="M223" s="26">
        <v>8.6999999999999993</v>
      </c>
      <c r="N223" s="30" t="s">
        <v>35</v>
      </c>
      <c r="O223" s="80">
        <v>9.4</v>
      </c>
      <c r="P223" s="76"/>
      <c r="Q223" s="77"/>
      <c r="R223" s="14"/>
      <c r="S223" s="14"/>
      <c r="T223" s="81"/>
      <c r="U223" s="82"/>
      <c r="V223" s="54"/>
      <c r="W223" s="83"/>
      <c r="AD223"/>
      <c r="AE223"/>
      <c r="AF223"/>
      <c r="AG223"/>
      <c r="AH223"/>
      <c r="AI223"/>
    </row>
    <row r="224" spans="1:35" ht="18" customHeight="1" x14ac:dyDescent="0.25">
      <c r="A224" s="53" t="s">
        <v>523</v>
      </c>
      <c r="B224" s="54" t="s">
        <v>68</v>
      </c>
      <c r="C224" s="24">
        <v>28</v>
      </c>
      <c r="D224" s="72"/>
      <c r="E224" s="40"/>
      <c r="F224" s="56"/>
      <c r="G224" s="57">
        <v>2</v>
      </c>
      <c r="H224" s="29">
        <v>22</v>
      </c>
      <c r="I224" s="30">
        <v>20.65</v>
      </c>
      <c r="J224" s="26">
        <v>19.05</v>
      </c>
      <c r="K224" s="30">
        <v>20.79</v>
      </c>
      <c r="L224" s="108">
        <v>20.5</v>
      </c>
      <c r="M224" s="30">
        <v>19.350000000000001</v>
      </c>
      <c r="N224" s="87">
        <v>24.01</v>
      </c>
      <c r="O224" s="31">
        <v>27.72</v>
      </c>
      <c r="P224" s="76"/>
      <c r="Q224" s="77"/>
      <c r="R224" s="14"/>
      <c r="S224" s="14"/>
      <c r="T224" s="69"/>
      <c r="U224" s="14"/>
      <c r="V224" s="31"/>
      <c r="W224" s="67"/>
      <c r="AD224"/>
      <c r="AE224"/>
      <c r="AF224"/>
      <c r="AG224"/>
      <c r="AH224"/>
      <c r="AI224"/>
    </row>
    <row r="225" spans="1:35" ht="18" customHeight="1" x14ac:dyDescent="0.25">
      <c r="A225" s="53" t="s">
        <v>523</v>
      </c>
      <c r="B225" s="23" t="s">
        <v>159</v>
      </c>
      <c r="C225" s="24">
        <v>28</v>
      </c>
      <c r="D225" s="25"/>
      <c r="E225" s="36"/>
      <c r="F225" s="37"/>
      <c r="G225" s="28">
        <v>1</v>
      </c>
      <c r="H225" s="29">
        <v>11.19</v>
      </c>
      <c r="I225" s="30">
        <v>11.92</v>
      </c>
      <c r="J225" s="26">
        <v>10.199999999999999</v>
      </c>
      <c r="K225" s="29">
        <v>11.09</v>
      </c>
      <c r="L225" s="44">
        <v>11.15</v>
      </c>
      <c r="M225" s="44" t="s">
        <v>524</v>
      </c>
      <c r="N225" s="44">
        <v>11.58</v>
      </c>
      <c r="O225" s="31">
        <v>27.72</v>
      </c>
      <c r="P225" s="45"/>
      <c r="Q225" s="33"/>
      <c r="R225" s="14"/>
      <c r="S225" s="66"/>
      <c r="T225" s="34"/>
      <c r="U225" s="14"/>
      <c r="V225" s="31"/>
      <c r="W225" s="67"/>
      <c r="AD225"/>
      <c r="AE225"/>
      <c r="AF225"/>
      <c r="AG225"/>
      <c r="AH225"/>
      <c r="AI225"/>
    </row>
    <row r="226" spans="1:35" ht="18" customHeight="1" x14ac:dyDescent="0.25">
      <c r="A226" s="53" t="s">
        <v>523</v>
      </c>
      <c r="B226" s="54" t="s">
        <v>322</v>
      </c>
      <c r="C226" s="24">
        <v>28</v>
      </c>
      <c r="D226" s="72"/>
      <c r="E226" s="40"/>
      <c r="F226" s="56"/>
      <c r="G226" s="188">
        <v>2.5</v>
      </c>
      <c r="H226" s="179" t="s">
        <v>35</v>
      </c>
      <c r="I226" s="180" t="s">
        <v>35</v>
      </c>
      <c r="J226" s="180" t="s">
        <v>35</v>
      </c>
      <c r="K226" s="180" t="s">
        <v>35</v>
      </c>
      <c r="L226" s="179" t="s">
        <v>35</v>
      </c>
      <c r="M226" s="179" t="s">
        <v>35</v>
      </c>
      <c r="N226" s="180" t="s">
        <v>35</v>
      </c>
      <c r="O226" s="31">
        <v>27.72</v>
      </c>
      <c r="P226" s="76"/>
      <c r="Q226" s="77"/>
      <c r="R226" s="14"/>
      <c r="S226" s="14"/>
      <c r="T226" s="69"/>
      <c r="U226" s="14"/>
      <c r="V226" s="31"/>
      <c r="W226" s="67"/>
      <c r="AD226"/>
      <c r="AE226"/>
      <c r="AF226"/>
      <c r="AG226"/>
      <c r="AH226"/>
      <c r="AI226"/>
    </row>
    <row r="227" spans="1:35" ht="18" customHeight="1" x14ac:dyDescent="0.25">
      <c r="A227" s="47" t="s">
        <v>525</v>
      </c>
      <c r="B227" s="51" t="s">
        <v>526</v>
      </c>
      <c r="C227" s="24" t="s">
        <v>181</v>
      </c>
      <c r="D227" s="25"/>
      <c r="E227" s="86"/>
      <c r="F227" s="37"/>
      <c r="G227" s="112">
        <v>4</v>
      </c>
      <c r="H227" s="29">
        <v>4.55</v>
      </c>
      <c r="I227" s="30">
        <v>4.67</v>
      </c>
      <c r="J227" s="30">
        <v>4.6500000000000004</v>
      </c>
      <c r="K227" s="30" t="s">
        <v>38</v>
      </c>
      <c r="L227" s="189">
        <v>4.5</v>
      </c>
      <c r="M227" s="30">
        <v>4.8099999999999996</v>
      </c>
      <c r="N227" s="30">
        <v>4.59</v>
      </c>
      <c r="O227" s="31"/>
      <c r="P227" s="45"/>
      <c r="Q227" s="50"/>
      <c r="R227" s="14"/>
      <c r="S227" s="14"/>
      <c r="T227" s="69"/>
      <c r="U227" s="14"/>
      <c r="V227" s="31"/>
      <c r="W227" s="67"/>
      <c r="AD227"/>
      <c r="AE227"/>
      <c r="AF227"/>
      <c r="AG227"/>
      <c r="AH227"/>
      <c r="AI227"/>
    </row>
    <row r="228" spans="1:35" ht="18" customHeight="1" x14ac:dyDescent="0.25">
      <c r="A228" s="53" t="s">
        <v>527</v>
      </c>
      <c r="B228" s="78" t="s">
        <v>181</v>
      </c>
      <c r="C228" s="24">
        <v>1</v>
      </c>
      <c r="D228" s="55"/>
      <c r="E228" s="26"/>
      <c r="F228" s="100"/>
      <c r="G228" s="57">
        <v>2</v>
      </c>
      <c r="H228" s="30" t="s">
        <v>528</v>
      </c>
      <c r="I228" s="30">
        <v>10.95</v>
      </c>
      <c r="J228" s="30" t="s">
        <v>38</v>
      </c>
      <c r="K228" s="30" t="s">
        <v>529</v>
      </c>
      <c r="L228" s="30" t="s">
        <v>38</v>
      </c>
      <c r="M228" s="30" t="s">
        <v>530</v>
      </c>
      <c r="N228" s="84" t="s">
        <v>531</v>
      </c>
      <c r="O228" s="80"/>
      <c r="P228" s="76"/>
      <c r="Q228" s="77"/>
      <c r="R228" s="14"/>
      <c r="S228" s="14"/>
      <c r="T228" s="81"/>
      <c r="U228" s="82"/>
      <c r="V228" s="54"/>
      <c r="W228" s="83"/>
      <c r="AD228"/>
      <c r="AE228"/>
      <c r="AF228"/>
      <c r="AG228"/>
      <c r="AH228"/>
      <c r="AI228"/>
    </row>
    <row r="229" spans="1:35" ht="18" customHeight="1" x14ac:dyDescent="0.25">
      <c r="A229" s="190" t="s">
        <v>532</v>
      </c>
      <c r="B229" s="191" t="s">
        <v>164</v>
      </c>
      <c r="C229" s="24">
        <v>56</v>
      </c>
      <c r="D229" s="72"/>
      <c r="E229" s="40"/>
      <c r="F229" s="56" t="s">
        <v>533</v>
      </c>
      <c r="G229" s="57"/>
      <c r="H229" s="29" t="s">
        <v>534</v>
      </c>
      <c r="I229" s="30">
        <v>86.99</v>
      </c>
      <c r="J229" s="30">
        <v>75</v>
      </c>
      <c r="K229" s="113">
        <v>80.38</v>
      </c>
      <c r="L229" s="30">
        <v>78.81</v>
      </c>
      <c r="M229" s="26">
        <v>73.98</v>
      </c>
      <c r="N229" s="30">
        <v>76.489999999999995</v>
      </c>
      <c r="O229" s="80"/>
      <c r="P229" s="76"/>
      <c r="Q229" s="77"/>
      <c r="R229" s="14"/>
      <c r="S229" s="14"/>
      <c r="T229" s="69"/>
      <c r="U229" s="14"/>
      <c r="V229" s="31"/>
      <c r="W229" s="67"/>
      <c r="AD229"/>
      <c r="AE229"/>
      <c r="AF229"/>
      <c r="AG229"/>
      <c r="AH229"/>
      <c r="AI229"/>
    </row>
    <row r="230" spans="1:35" ht="18" customHeight="1" x14ac:dyDescent="0.25">
      <c r="A230" s="47" t="s">
        <v>535</v>
      </c>
      <c r="B230" s="143" t="s">
        <v>99</v>
      </c>
      <c r="C230" s="24">
        <v>30</v>
      </c>
      <c r="D230" s="25"/>
      <c r="E230" s="36"/>
      <c r="F230" s="192"/>
      <c r="G230" s="28"/>
      <c r="H230" s="29" t="s">
        <v>536</v>
      </c>
      <c r="I230" s="30" t="s">
        <v>35</v>
      </c>
      <c r="J230" s="30">
        <v>39.99</v>
      </c>
      <c r="K230" s="113">
        <v>54.8</v>
      </c>
      <c r="L230" s="44" t="s">
        <v>38</v>
      </c>
      <c r="M230" s="29">
        <v>18.37</v>
      </c>
      <c r="N230" s="29" t="s">
        <v>35</v>
      </c>
      <c r="O230" s="31"/>
      <c r="P230" s="45"/>
      <c r="Q230" s="33"/>
      <c r="R230" s="14"/>
      <c r="S230" s="14"/>
      <c r="T230" s="34"/>
      <c r="U230" s="14"/>
      <c r="V230" s="31"/>
      <c r="W230" s="67"/>
      <c r="AD230"/>
      <c r="AE230"/>
      <c r="AF230"/>
      <c r="AG230"/>
      <c r="AH230"/>
      <c r="AI230"/>
    </row>
    <row r="231" spans="1:35" ht="18" customHeight="1" x14ac:dyDescent="0.25">
      <c r="A231" s="22" t="s">
        <v>537</v>
      </c>
      <c r="B231" s="193" t="s">
        <v>538</v>
      </c>
      <c r="C231" s="24">
        <v>4</v>
      </c>
      <c r="D231" s="25"/>
      <c r="E231" s="86"/>
      <c r="F231" s="37"/>
      <c r="G231" s="28"/>
      <c r="H231" s="29"/>
      <c r="I231" s="30"/>
      <c r="J231" s="30"/>
      <c r="K231" s="113"/>
      <c r="L231" s="29"/>
      <c r="M231" s="29"/>
      <c r="N231" s="29"/>
      <c r="O231" s="31">
        <v>91.5</v>
      </c>
      <c r="P231" s="45"/>
      <c r="Q231" s="33"/>
      <c r="R231" s="14"/>
      <c r="S231" s="14"/>
      <c r="T231" s="69"/>
      <c r="U231" s="14"/>
      <c r="V231" s="31"/>
      <c r="W231" s="67"/>
      <c r="AD231"/>
      <c r="AE231"/>
      <c r="AF231"/>
      <c r="AG231"/>
      <c r="AH231"/>
      <c r="AI231"/>
    </row>
    <row r="232" spans="1:35" ht="18" customHeight="1" x14ac:dyDescent="0.25">
      <c r="A232" s="22" t="s">
        <v>539</v>
      </c>
      <c r="B232" s="193" t="s">
        <v>540</v>
      </c>
      <c r="C232" s="24">
        <v>4</v>
      </c>
      <c r="D232" s="25"/>
      <c r="E232" s="86"/>
      <c r="F232" s="37"/>
      <c r="G232" s="28"/>
      <c r="H232" s="29"/>
      <c r="I232" s="30"/>
      <c r="J232" s="30">
        <f>412.7/1.2</f>
        <v>343.91666666666669</v>
      </c>
      <c r="K232" s="113"/>
      <c r="L232" s="29"/>
      <c r="M232" s="29"/>
      <c r="N232" s="29"/>
      <c r="O232" s="31">
        <v>85.5</v>
      </c>
      <c r="P232" s="45"/>
      <c r="Q232" s="33"/>
      <c r="R232" s="14"/>
      <c r="S232" s="14"/>
      <c r="T232" s="69"/>
      <c r="U232" s="14"/>
      <c r="V232" s="31"/>
      <c r="W232" s="67"/>
      <c r="AD232"/>
      <c r="AE232"/>
      <c r="AF232"/>
      <c r="AG232"/>
      <c r="AH232"/>
      <c r="AI232"/>
    </row>
    <row r="233" spans="1:35" ht="18" customHeight="1" x14ac:dyDescent="0.25">
      <c r="A233" s="47" t="s">
        <v>541</v>
      </c>
      <c r="B233" s="51" t="s">
        <v>201</v>
      </c>
      <c r="C233" s="24" t="s">
        <v>542</v>
      </c>
      <c r="D233" s="25"/>
      <c r="E233" s="86"/>
      <c r="F233" s="37"/>
      <c r="G233" s="28"/>
      <c r="H233" s="29"/>
      <c r="I233" s="30">
        <v>17</v>
      </c>
      <c r="J233" s="87" t="s">
        <v>38</v>
      </c>
      <c r="K233" s="113">
        <v>13.35</v>
      </c>
      <c r="L233" s="87">
        <v>15</v>
      </c>
      <c r="M233" s="26">
        <v>10.8</v>
      </c>
      <c r="N233" s="87">
        <v>18.55</v>
      </c>
      <c r="O233" s="31">
        <v>19.47</v>
      </c>
      <c r="P233" s="45"/>
      <c r="Q233" s="50"/>
      <c r="R233" s="14"/>
      <c r="S233" s="14"/>
      <c r="T233" s="69"/>
      <c r="U233" s="14"/>
      <c r="V233" s="31"/>
      <c r="W233" s="67"/>
      <c r="AD233"/>
      <c r="AE233"/>
      <c r="AF233"/>
      <c r="AG233"/>
      <c r="AH233"/>
      <c r="AI233"/>
    </row>
    <row r="234" spans="1:35" ht="18" customHeight="1" x14ac:dyDescent="0.25">
      <c r="A234" s="47" t="s">
        <v>543</v>
      </c>
      <c r="B234" s="51" t="s">
        <v>544</v>
      </c>
      <c r="C234" s="24" t="s">
        <v>346</v>
      </c>
      <c r="D234" s="25"/>
      <c r="E234" s="86"/>
      <c r="F234" s="37"/>
      <c r="G234" s="28">
        <v>1</v>
      </c>
      <c r="H234" s="29">
        <v>6.31</v>
      </c>
      <c r="I234" s="30" t="s">
        <v>35</v>
      </c>
      <c r="J234" s="26">
        <v>5.95</v>
      </c>
      <c r="K234" s="113">
        <v>6.7</v>
      </c>
      <c r="L234" s="30">
        <v>7.29</v>
      </c>
      <c r="M234" s="29">
        <v>6.23</v>
      </c>
      <c r="N234" s="49">
        <v>5.95</v>
      </c>
      <c r="O234" s="31">
        <v>3.49</v>
      </c>
      <c r="P234" s="90">
        <v>0.06</v>
      </c>
      <c r="Q234" s="50">
        <f>O234*(1-P234)</f>
        <v>3.2806000000000002</v>
      </c>
      <c r="R234" s="14"/>
      <c r="S234" s="14"/>
      <c r="T234" s="69"/>
      <c r="U234" s="14"/>
      <c r="V234" s="31"/>
      <c r="W234" s="67"/>
      <c r="AD234"/>
      <c r="AE234"/>
      <c r="AF234"/>
      <c r="AG234"/>
      <c r="AH234"/>
      <c r="AI234"/>
    </row>
    <row r="235" spans="1:35" ht="18" customHeight="1" x14ac:dyDescent="0.25">
      <c r="A235" s="47" t="s">
        <v>545</v>
      </c>
      <c r="B235" s="51" t="s">
        <v>201</v>
      </c>
      <c r="C235" s="24">
        <v>28</v>
      </c>
      <c r="D235" s="25"/>
      <c r="E235" s="86"/>
      <c r="F235" s="37"/>
      <c r="G235" s="28">
        <v>4</v>
      </c>
      <c r="H235" s="49">
        <v>2.73</v>
      </c>
      <c r="I235" s="30" t="s">
        <v>546</v>
      </c>
      <c r="J235" s="29">
        <v>4.75</v>
      </c>
      <c r="K235" s="29" t="s">
        <v>547</v>
      </c>
      <c r="L235" s="29" t="s">
        <v>548</v>
      </c>
      <c r="M235" s="29">
        <v>3.93</v>
      </c>
      <c r="N235" s="29" t="s">
        <v>38</v>
      </c>
      <c r="O235" s="31"/>
      <c r="P235" s="32"/>
      <c r="Q235" s="77"/>
      <c r="R235" s="14"/>
      <c r="S235" s="14"/>
      <c r="T235" s="69"/>
      <c r="U235" s="14"/>
      <c r="V235" s="31"/>
      <c r="W235" s="67"/>
      <c r="AD235"/>
      <c r="AE235"/>
      <c r="AF235"/>
      <c r="AG235"/>
      <c r="AH235"/>
      <c r="AI235"/>
    </row>
    <row r="236" spans="1:35" ht="18" customHeight="1" x14ac:dyDescent="0.25">
      <c r="A236" s="47" t="s">
        <v>549</v>
      </c>
      <c r="B236" s="51" t="s">
        <v>550</v>
      </c>
      <c r="C236" s="24">
        <v>4</v>
      </c>
      <c r="D236" s="25"/>
      <c r="E236" s="86"/>
      <c r="F236" s="194"/>
      <c r="G236" s="28"/>
      <c r="H236" s="30">
        <v>17.91</v>
      </c>
      <c r="I236" s="30">
        <v>17.32</v>
      </c>
      <c r="J236" s="26" t="s">
        <v>551</v>
      </c>
      <c r="K236" s="113" t="s">
        <v>35</v>
      </c>
      <c r="L236" s="163" t="s">
        <v>38</v>
      </c>
      <c r="M236" s="29" t="s">
        <v>38</v>
      </c>
      <c r="N236" s="29" t="s">
        <v>35</v>
      </c>
      <c r="O236" s="31">
        <v>49.15</v>
      </c>
      <c r="P236" s="45"/>
      <c r="Q236" s="50"/>
      <c r="R236" s="14"/>
      <c r="S236" s="14"/>
      <c r="T236" s="69"/>
      <c r="U236" s="14"/>
      <c r="V236" s="31"/>
      <c r="W236" s="67"/>
      <c r="AD236"/>
      <c r="AE236"/>
      <c r="AF236"/>
      <c r="AG236"/>
      <c r="AH236"/>
      <c r="AI236"/>
    </row>
    <row r="237" spans="1:35" ht="18" customHeight="1" x14ac:dyDescent="0.25">
      <c r="A237" s="47" t="s">
        <v>552</v>
      </c>
      <c r="B237" s="51" t="s">
        <v>553</v>
      </c>
      <c r="C237" s="24">
        <v>4</v>
      </c>
      <c r="D237" s="25"/>
      <c r="E237" s="86"/>
      <c r="F237" s="37"/>
      <c r="G237" s="28"/>
      <c r="H237" s="49">
        <v>9.93</v>
      </c>
      <c r="I237" s="30"/>
      <c r="J237" s="30">
        <v>10.62</v>
      </c>
      <c r="K237" s="113" t="s">
        <v>554</v>
      </c>
      <c r="L237" s="44">
        <v>11.24</v>
      </c>
      <c r="M237" s="49" t="s">
        <v>555</v>
      </c>
      <c r="N237" s="29" t="s">
        <v>35</v>
      </c>
      <c r="O237" s="31"/>
      <c r="P237" s="45"/>
      <c r="Q237" s="50"/>
      <c r="R237" s="14"/>
      <c r="S237" s="14"/>
      <c r="T237" s="69"/>
      <c r="U237" s="14"/>
      <c r="V237" s="31"/>
      <c r="W237" s="67"/>
      <c r="AD237"/>
      <c r="AE237"/>
      <c r="AF237"/>
      <c r="AG237"/>
      <c r="AH237"/>
      <c r="AI237"/>
    </row>
    <row r="238" spans="1:35" ht="18" customHeight="1" x14ac:dyDescent="0.25">
      <c r="A238" s="195" t="s">
        <v>556</v>
      </c>
      <c r="B238" s="51" t="s">
        <v>553</v>
      </c>
      <c r="C238" s="24">
        <v>4</v>
      </c>
      <c r="D238" s="196"/>
      <c r="E238" s="86"/>
      <c r="F238" s="37"/>
      <c r="G238" s="28"/>
      <c r="H238" s="29">
        <v>8.25</v>
      </c>
      <c r="I238" s="30" t="s">
        <v>35</v>
      </c>
      <c r="J238" s="30" t="s">
        <v>557</v>
      </c>
      <c r="K238" s="113" t="s">
        <v>44</v>
      </c>
      <c r="L238" s="44">
        <v>11.24</v>
      </c>
      <c r="M238" s="29" t="s">
        <v>38</v>
      </c>
      <c r="N238" s="29" t="s">
        <v>35</v>
      </c>
      <c r="O238" s="31"/>
      <c r="P238" s="45"/>
      <c r="Q238" s="50"/>
      <c r="R238" s="14"/>
      <c r="S238" s="14"/>
      <c r="T238" s="69"/>
      <c r="U238" s="14"/>
      <c r="V238" s="31"/>
      <c r="W238" s="67"/>
      <c r="AD238"/>
      <c r="AE238"/>
      <c r="AF238"/>
      <c r="AG238"/>
      <c r="AH238"/>
      <c r="AI238"/>
    </row>
    <row r="239" spans="1:35" ht="18" customHeight="1" x14ac:dyDescent="0.25">
      <c r="A239" s="47" t="s">
        <v>558</v>
      </c>
      <c r="B239" s="51" t="s">
        <v>559</v>
      </c>
      <c r="C239" s="24">
        <v>4</v>
      </c>
      <c r="D239" s="25"/>
      <c r="E239" s="86"/>
      <c r="F239" s="178"/>
      <c r="G239" s="28">
        <v>1</v>
      </c>
      <c r="H239" s="29" t="s">
        <v>560</v>
      </c>
      <c r="I239" s="30" t="s">
        <v>38</v>
      </c>
      <c r="J239" s="30">
        <v>5.88</v>
      </c>
      <c r="K239" s="113" t="s">
        <v>44</v>
      </c>
      <c r="L239" s="75">
        <v>5.99</v>
      </c>
      <c r="M239" s="75" t="s">
        <v>38</v>
      </c>
      <c r="N239" s="74" t="s">
        <v>35</v>
      </c>
      <c r="O239" s="31"/>
      <c r="P239" s="45"/>
      <c r="Q239" s="50"/>
      <c r="R239" s="14"/>
      <c r="S239" s="14"/>
      <c r="T239" s="69"/>
      <c r="U239" s="14"/>
      <c r="V239" s="31"/>
      <c r="W239" s="67"/>
      <c r="AD239"/>
      <c r="AE239"/>
      <c r="AF239"/>
      <c r="AG239"/>
      <c r="AH239"/>
      <c r="AI239"/>
    </row>
    <row r="240" spans="1:35" ht="18" customHeight="1" x14ac:dyDescent="0.25">
      <c r="A240" s="47" t="s">
        <v>561</v>
      </c>
      <c r="B240" s="51" t="s">
        <v>562</v>
      </c>
      <c r="C240" s="24">
        <v>4</v>
      </c>
      <c r="D240" s="25"/>
      <c r="E240" s="86"/>
      <c r="F240" s="37"/>
      <c r="G240" s="28"/>
      <c r="H240" s="29">
        <v>16.5</v>
      </c>
      <c r="I240" s="30"/>
      <c r="J240" s="30">
        <v>19.68</v>
      </c>
      <c r="K240" s="113" t="s">
        <v>35</v>
      </c>
      <c r="L240" s="44" t="s">
        <v>38</v>
      </c>
      <c r="M240" s="49">
        <v>14.38</v>
      </c>
      <c r="N240" s="44"/>
      <c r="O240" s="31"/>
      <c r="P240" s="45"/>
      <c r="Q240" s="50"/>
      <c r="R240" s="14"/>
      <c r="S240" s="14"/>
      <c r="T240" s="69"/>
      <c r="U240" s="14"/>
      <c r="V240" s="31"/>
      <c r="W240" s="67"/>
      <c r="AD240"/>
      <c r="AE240"/>
      <c r="AF240"/>
      <c r="AG240"/>
      <c r="AH240"/>
      <c r="AI240"/>
    </row>
    <row r="241" spans="1:35" ht="18" customHeight="1" x14ac:dyDescent="0.25">
      <c r="A241" s="47" t="s">
        <v>563</v>
      </c>
      <c r="B241" s="39" t="s">
        <v>564</v>
      </c>
      <c r="C241" s="24">
        <v>7</v>
      </c>
      <c r="D241" s="25"/>
      <c r="E241" s="86"/>
      <c r="F241" s="37"/>
      <c r="G241" s="28"/>
      <c r="H241" s="29">
        <v>1.36</v>
      </c>
      <c r="I241" s="30"/>
      <c r="J241" s="26" t="s">
        <v>565</v>
      </c>
      <c r="K241" s="113" t="s">
        <v>44</v>
      </c>
      <c r="L241" s="43">
        <v>0.72</v>
      </c>
      <c r="M241" s="113" t="s">
        <v>566</v>
      </c>
      <c r="N241" s="29" t="s">
        <v>35</v>
      </c>
      <c r="O241" s="31"/>
      <c r="P241" s="45"/>
      <c r="Q241" s="77"/>
      <c r="R241" s="14"/>
      <c r="S241" s="14"/>
      <c r="T241" s="69"/>
      <c r="U241" s="14"/>
      <c r="V241" s="31"/>
      <c r="W241" s="67"/>
      <c r="AD241"/>
      <c r="AE241"/>
      <c r="AF241"/>
      <c r="AG241"/>
      <c r="AH241"/>
      <c r="AI241"/>
    </row>
    <row r="242" spans="1:35" ht="18" customHeight="1" x14ac:dyDescent="0.25">
      <c r="A242" s="47" t="s">
        <v>567</v>
      </c>
      <c r="B242" s="39" t="s">
        <v>86</v>
      </c>
      <c r="C242" s="24">
        <v>7</v>
      </c>
      <c r="D242" s="25"/>
      <c r="E242" s="86"/>
      <c r="F242" s="37"/>
      <c r="G242" s="28">
        <v>2</v>
      </c>
      <c r="H242" s="44">
        <v>1.63</v>
      </c>
      <c r="I242" s="30" t="s">
        <v>35</v>
      </c>
      <c r="J242" s="26">
        <v>1.22</v>
      </c>
      <c r="K242" s="113" t="s">
        <v>44</v>
      </c>
      <c r="L242" s="113">
        <v>1.32</v>
      </c>
      <c r="M242" s="29" t="s">
        <v>38</v>
      </c>
      <c r="N242" s="87" t="s">
        <v>35</v>
      </c>
      <c r="O242" s="31"/>
      <c r="P242" s="45"/>
      <c r="Q242" s="77"/>
      <c r="R242" s="14"/>
      <c r="S242" s="14"/>
      <c r="T242" s="69"/>
      <c r="U242" s="14"/>
      <c r="V242" s="31"/>
      <c r="W242" s="67"/>
      <c r="AD242"/>
      <c r="AE242"/>
      <c r="AF242"/>
      <c r="AG242"/>
      <c r="AH242"/>
      <c r="AI242"/>
    </row>
    <row r="243" spans="1:35" ht="18" customHeight="1" x14ac:dyDescent="0.25">
      <c r="A243" s="47" t="s">
        <v>567</v>
      </c>
      <c r="B243" s="39" t="s">
        <v>441</v>
      </c>
      <c r="C243" s="24">
        <v>7</v>
      </c>
      <c r="D243" s="25"/>
      <c r="E243" s="86"/>
      <c r="F243" s="37"/>
      <c r="G243" s="28">
        <v>2</v>
      </c>
      <c r="H243" s="29">
        <v>3.38</v>
      </c>
      <c r="I243" s="30" t="s">
        <v>35</v>
      </c>
      <c r="J243" s="30">
        <v>3.19</v>
      </c>
      <c r="K243" s="113" t="s">
        <v>44</v>
      </c>
      <c r="L243" s="49">
        <v>3.1</v>
      </c>
      <c r="M243" s="30" t="s">
        <v>38</v>
      </c>
      <c r="N243" s="87" t="s">
        <v>35</v>
      </c>
      <c r="O243" s="31"/>
      <c r="P243" s="45"/>
      <c r="Q243" s="77"/>
      <c r="R243" s="14"/>
      <c r="S243" s="14"/>
      <c r="T243" s="69"/>
      <c r="U243" s="14"/>
      <c r="V243" s="31"/>
      <c r="W243" s="67"/>
      <c r="AD243"/>
      <c r="AE243"/>
      <c r="AF243"/>
      <c r="AG243"/>
      <c r="AH243"/>
      <c r="AI243"/>
    </row>
    <row r="244" spans="1:35" ht="18" customHeight="1" x14ac:dyDescent="0.25">
      <c r="A244" s="197" t="s">
        <v>568</v>
      </c>
      <c r="B244" s="23" t="s">
        <v>68</v>
      </c>
      <c r="C244" s="24">
        <v>56</v>
      </c>
      <c r="D244" s="25"/>
      <c r="E244" s="86"/>
      <c r="F244" s="37"/>
      <c r="G244" s="28">
        <v>1</v>
      </c>
      <c r="H244" s="29">
        <v>3.77</v>
      </c>
      <c r="I244" s="30" t="s">
        <v>569</v>
      </c>
      <c r="J244" s="75" t="s">
        <v>38</v>
      </c>
      <c r="K244" s="198" t="s">
        <v>570</v>
      </c>
      <c r="L244" s="166" t="s">
        <v>38</v>
      </c>
      <c r="M244" s="74" t="s">
        <v>38</v>
      </c>
      <c r="N244" s="74" t="s">
        <v>35</v>
      </c>
      <c r="O244" s="31">
        <v>3</v>
      </c>
      <c r="P244" s="45"/>
      <c r="Q244" s="33"/>
      <c r="R244" s="14"/>
      <c r="S244" s="14"/>
      <c r="T244" s="69"/>
      <c r="U244" s="14"/>
      <c r="V244" s="31"/>
      <c r="W244" s="67"/>
      <c r="AD244"/>
      <c r="AE244"/>
      <c r="AF244"/>
      <c r="AG244"/>
      <c r="AH244"/>
      <c r="AI244"/>
    </row>
    <row r="245" spans="1:35" ht="18" customHeight="1" x14ac:dyDescent="0.25">
      <c r="A245" s="47" t="s">
        <v>571</v>
      </c>
      <c r="B245" s="51" t="s">
        <v>159</v>
      </c>
      <c r="C245" s="24">
        <v>30</v>
      </c>
      <c r="D245" s="25"/>
      <c r="E245" s="86"/>
      <c r="F245" s="37"/>
      <c r="G245" s="28"/>
      <c r="H245" s="29">
        <v>3.74</v>
      </c>
      <c r="I245" s="30"/>
      <c r="J245" s="30">
        <v>2.4500000000000002</v>
      </c>
      <c r="K245" s="113">
        <v>2.65</v>
      </c>
      <c r="L245" s="44">
        <v>3.49</v>
      </c>
      <c r="M245" s="29" t="s">
        <v>38</v>
      </c>
      <c r="N245" s="29">
        <v>3.78</v>
      </c>
      <c r="O245" s="31"/>
      <c r="P245" s="45"/>
      <c r="Q245" s="50"/>
      <c r="R245" s="14"/>
      <c r="S245" s="14"/>
      <c r="T245" s="69"/>
      <c r="U245" s="14"/>
      <c r="V245" s="31"/>
      <c r="W245" s="67"/>
      <c r="AD245"/>
      <c r="AE245"/>
      <c r="AF245"/>
      <c r="AG245"/>
      <c r="AH245"/>
      <c r="AI245"/>
    </row>
    <row r="246" spans="1:35" ht="18" customHeight="1" x14ac:dyDescent="0.25">
      <c r="A246" s="47" t="s">
        <v>571</v>
      </c>
      <c r="B246" s="51" t="s">
        <v>68</v>
      </c>
      <c r="C246" s="24"/>
      <c r="D246" s="25"/>
      <c r="E246" s="86"/>
      <c r="F246" s="37"/>
      <c r="G246" s="28">
        <v>3</v>
      </c>
      <c r="H246" s="29">
        <v>5.5</v>
      </c>
      <c r="I246" s="30">
        <v>5.9</v>
      </c>
      <c r="J246" s="26">
        <v>2.75</v>
      </c>
      <c r="K246" s="113">
        <v>5.72</v>
      </c>
      <c r="L246" s="44">
        <v>3.2</v>
      </c>
      <c r="M246" s="29">
        <v>2.79</v>
      </c>
      <c r="N246" s="29">
        <v>2.89</v>
      </c>
      <c r="O246" s="31"/>
      <c r="P246" s="45"/>
      <c r="Q246" s="50"/>
      <c r="R246" s="14"/>
      <c r="S246" s="14"/>
      <c r="T246" s="69"/>
      <c r="U246" s="14"/>
      <c r="V246" s="31"/>
      <c r="W246" s="67"/>
      <c r="AD246"/>
      <c r="AE246"/>
      <c r="AF246"/>
      <c r="AG246"/>
      <c r="AH246"/>
      <c r="AI246"/>
    </row>
    <row r="247" spans="1:35" ht="18" customHeight="1" x14ac:dyDescent="0.25">
      <c r="A247" s="53" t="s">
        <v>572</v>
      </c>
      <c r="B247" s="54" t="s">
        <v>573</v>
      </c>
      <c r="C247" s="24">
        <v>8</v>
      </c>
      <c r="D247" s="72"/>
      <c r="E247" s="26"/>
      <c r="F247" s="100"/>
      <c r="G247" s="57"/>
      <c r="H247" s="29" t="s">
        <v>38</v>
      </c>
      <c r="I247" s="30">
        <v>24.99</v>
      </c>
      <c r="J247" s="30" t="s">
        <v>38</v>
      </c>
      <c r="K247" s="113" t="s">
        <v>38</v>
      </c>
      <c r="L247" s="108" t="s">
        <v>35</v>
      </c>
      <c r="M247" s="29" t="s">
        <v>38</v>
      </c>
      <c r="N247" s="30" t="s">
        <v>35</v>
      </c>
      <c r="O247" s="80"/>
      <c r="P247" s="76"/>
      <c r="Q247" s="77"/>
      <c r="R247" s="14"/>
      <c r="S247" s="14"/>
      <c r="T247" s="69"/>
      <c r="U247" s="14"/>
      <c r="V247" s="31"/>
      <c r="W247" s="67"/>
      <c r="AD247"/>
      <c r="AE247"/>
      <c r="AF247"/>
      <c r="AG247"/>
      <c r="AH247"/>
      <c r="AI247"/>
    </row>
    <row r="248" spans="1:35" ht="18" customHeight="1" x14ac:dyDescent="0.25">
      <c r="A248" s="47" t="s">
        <v>574</v>
      </c>
      <c r="B248" s="109"/>
      <c r="C248" s="24" t="s">
        <v>575</v>
      </c>
      <c r="D248" s="25"/>
      <c r="E248" s="86"/>
      <c r="F248" s="37"/>
      <c r="G248" s="28"/>
      <c r="H248" s="29" t="s">
        <v>38</v>
      </c>
      <c r="I248" s="30" t="s">
        <v>38</v>
      </c>
      <c r="J248" s="30" t="s">
        <v>38</v>
      </c>
      <c r="K248" s="113">
        <v>1.05</v>
      </c>
      <c r="L248" s="44" t="s">
        <v>38</v>
      </c>
      <c r="M248" s="29" t="s">
        <v>38</v>
      </c>
      <c r="N248" s="29" t="s">
        <v>35</v>
      </c>
      <c r="O248" s="31"/>
      <c r="P248" s="45"/>
      <c r="Q248" s="33"/>
      <c r="R248" s="14"/>
      <c r="S248" s="14"/>
      <c r="T248" s="69"/>
      <c r="U248" s="14"/>
      <c r="V248" s="31"/>
      <c r="W248" s="67"/>
      <c r="AD248"/>
      <c r="AE248"/>
      <c r="AF248"/>
      <c r="AG248"/>
      <c r="AH248"/>
      <c r="AI248"/>
    </row>
    <row r="249" spans="1:35" ht="18" customHeight="1" x14ac:dyDescent="0.25">
      <c r="A249" s="47" t="s">
        <v>576</v>
      </c>
      <c r="B249" s="51" t="s">
        <v>577</v>
      </c>
      <c r="C249" s="24" t="s">
        <v>578</v>
      </c>
      <c r="D249" s="25"/>
      <c r="E249" s="86"/>
      <c r="F249" s="37">
        <f>3.34*4</f>
        <v>13.36</v>
      </c>
      <c r="G249" s="28"/>
      <c r="H249" s="29">
        <v>18.100000000000001</v>
      </c>
      <c r="I249" s="30" t="s">
        <v>35</v>
      </c>
      <c r="J249" s="73" t="s">
        <v>579</v>
      </c>
      <c r="K249" s="198">
        <v>18.37</v>
      </c>
      <c r="L249" s="44" t="s">
        <v>35</v>
      </c>
      <c r="M249" s="74" t="s">
        <v>580</v>
      </c>
      <c r="N249" s="29">
        <v>20.6</v>
      </c>
      <c r="O249" s="31"/>
      <c r="P249" s="45"/>
      <c r="Q249" s="50"/>
      <c r="R249" s="14"/>
      <c r="S249" s="14"/>
      <c r="T249" s="69"/>
      <c r="U249" s="14"/>
      <c r="V249" s="31"/>
      <c r="W249" s="67"/>
      <c r="AD249"/>
      <c r="AE249"/>
      <c r="AF249"/>
      <c r="AG249"/>
      <c r="AH249"/>
      <c r="AI249"/>
    </row>
    <row r="250" spans="1:35" ht="18" customHeight="1" x14ac:dyDescent="0.25">
      <c r="A250" s="47" t="s">
        <v>576</v>
      </c>
      <c r="B250" s="51" t="s">
        <v>577</v>
      </c>
      <c r="C250" s="24" t="s">
        <v>426</v>
      </c>
      <c r="D250" s="25"/>
      <c r="E250" s="86"/>
      <c r="F250" s="37"/>
      <c r="G250" s="28">
        <v>6</v>
      </c>
      <c r="H250" s="29">
        <v>4.91</v>
      </c>
      <c r="I250" s="30" t="s">
        <v>38</v>
      </c>
      <c r="J250" s="26">
        <v>3.8</v>
      </c>
      <c r="K250" s="30">
        <v>5.05</v>
      </c>
      <c r="L250" s="29" t="s">
        <v>581</v>
      </c>
      <c r="M250" s="29">
        <v>5.05</v>
      </c>
      <c r="N250" s="30">
        <v>4.95</v>
      </c>
      <c r="O250" s="31"/>
      <c r="P250" s="45"/>
      <c r="Q250" s="50"/>
      <c r="R250" s="14"/>
      <c r="S250" s="14"/>
      <c r="T250" s="69"/>
      <c r="U250" s="14"/>
      <c r="V250" s="31"/>
      <c r="W250" s="67"/>
      <c r="AD250"/>
      <c r="AE250"/>
      <c r="AF250"/>
      <c r="AG250"/>
      <c r="AH250"/>
      <c r="AI250"/>
    </row>
    <row r="251" spans="1:35" ht="18" customHeight="1" x14ac:dyDescent="0.25">
      <c r="A251" s="47" t="s">
        <v>576</v>
      </c>
      <c r="B251" s="51" t="s">
        <v>577</v>
      </c>
      <c r="C251" s="24" t="s">
        <v>427</v>
      </c>
      <c r="D251" s="25"/>
      <c r="E251" s="86"/>
      <c r="F251" s="37"/>
      <c r="G251" s="28">
        <v>1</v>
      </c>
      <c r="H251" s="29"/>
      <c r="I251" s="30"/>
      <c r="J251" s="26">
        <v>8.9</v>
      </c>
      <c r="K251" s="113">
        <v>9.25</v>
      </c>
      <c r="L251" s="44" t="s">
        <v>35</v>
      </c>
      <c r="M251" s="29" t="s">
        <v>38</v>
      </c>
      <c r="N251" s="87" t="s">
        <v>582</v>
      </c>
      <c r="O251" s="31"/>
      <c r="P251" s="45"/>
      <c r="Q251" s="50"/>
      <c r="R251" s="14"/>
      <c r="S251" s="14"/>
      <c r="T251" s="69"/>
      <c r="U251" s="14"/>
      <c r="V251" s="31"/>
      <c r="W251" s="67"/>
      <c r="AD251"/>
      <c r="AE251"/>
      <c r="AF251"/>
      <c r="AG251"/>
      <c r="AH251"/>
      <c r="AI251"/>
    </row>
    <row r="252" spans="1:35" ht="18" customHeight="1" x14ac:dyDescent="0.25">
      <c r="A252" s="47" t="s">
        <v>583</v>
      </c>
      <c r="B252" s="51" t="s">
        <v>584</v>
      </c>
      <c r="C252" s="24" t="s">
        <v>585</v>
      </c>
      <c r="D252" s="25"/>
      <c r="E252" s="86"/>
      <c r="F252" s="37"/>
      <c r="G252" s="28"/>
      <c r="H252" s="29" t="s">
        <v>35</v>
      </c>
      <c r="I252" s="113" t="s">
        <v>38</v>
      </c>
      <c r="J252" s="30" t="s">
        <v>38</v>
      </c>
      <c r="K252" s="113" t="s">
        <v>38</v>
      </c>
      <c r="L252" s="30" t="s">
        <v>38</v>
      </c>
      <c r="M252" s="29" t="s">
        <v>38</v>
      </c>
      <c r="N252" s="29" t="s">
        <v>35</v>
      </c>
      <c r="O252" s="31"/>
      <c r="P252" s="45"/>
      <c r="Q252" s="33"/>
      <c r="R252" s="14"/>
      <c r="S252" s="14"/>
      <c r="T252" s="69"/>
      <c r="U252" s="14"/>
      <c r="V252" s="31"/>
      <c r="W252" s="67"/>
      <c r="AD252"/>
      <c r="AE252"/>
      <c r="AF252"/>
      <c r="AG252"/>
      <c r="AH252"/>
      <c r="AI252"/>
    </row>
    <row r="253" spans="1:35" ht="18" customHeight="1" x14ac:dyDescent="0.25">
      <c r="A253" s="47" t="s">
        <v>583</v>
      </c>
      <c r="B253" s="51" t="s">
        <v>584</v>
      </c>
      <c r="C253" s="24" t="s">
        <v>586</v>
      </c>
      <c r="D253" s="25"/>
      <c r="E253" s="86"/>
      <c r="F253" s="37"/>
      <c r="G253" s="28"/>
      <c r="H253" s="134"/>
      <c r="I253" s="30" t="s">
        <v>587</v>
      </c>
      <c r="J253" s="30"/>
      <c r="K253" s="29"/>
      <c r="L253" s="44"/>
      <c r="M253" s="29">
        <v>25.85</v>
      </c>
      <c r="N253" s="29"/>
      <c r="O253" s="31"/>
      <c r="P253" s="45"/>
      <c r="Q253" s="50"/>
      <c r="R253" s="14"/>
      <c r="S253" s="14"/>
      <c r="T253" s="69"/>
      <c r="U253" s="14"/>
      <c r="V253" s="31"/>
      <c r="W253" s="67"/>
      <c r="AD253"/>
      <c r="AE253"/>
      <c r="AF253"/>
      <c r="AG253"/>
      <c r="AH253"/>
      <c r="AI253"/>
    </row>
    <row r="254" spans="1:35" ht="18" customHeight="1" x14ac:dyDescent="0.25">
      <c r="A254" s="47" t="s">
        <v>588</v>
      </c>
      <c r="B254" s="51"/>
      <c r="C254" s="24" t="s">
        <v>427</v>
      </c>
      <c r="D254" s="25"/>
      <c r="E254" s="86"/>
      <c r="F254" s="37"/>
      <c r="G254" s="28"/>
      <c r="H254" s="30">
        <v>24.95</v>
      </c>
      <c r="I254" s="30" t="s">
        <v>35</v>
      </c>
      <c r="J254" s="30">
        <v>28.75</v>
      </c>
      <c r="K254" s="30">
        <v>23.69</v>
      </c>
      <c r="L254" s="26">
        <v>22.9</v>
      </c>
      <c r="M254" s="29" t="s">
        <v>589</v>
      </c>
      <c r="N254" s="29" t="s">
        <v>35</v>
      </c>
      <c r="O254" s="31"/>
      <c r="P254" s="45"/>
      <c r="Q254" s="50"/>
      <c r="R254" s="14"/>
      <c r="S254" s="14"/>
      <c r="T254" s="69"/>
      <c r="U254" s="14"/>
      <c r="V254" s="31"/>
      <c r="W254" s="67"/>
      <c r="AD254"/>
      <c r="AE254"/>
      <c r="AF254"/>
      <c r="AG254"/>
      <c r="AH254"/>
      <c r="AI254"/>
    </row>
    <row r="255" spans="1:35" ht="18" customHeight="1" x14ac:dyDescent="0.25">
      <c r="A255" s="47" t="s">
        <v>588</v>
      </c>
      <c r="B255" s="51"/>
      <c r="C255" s="24" t="s">
        <v>590</v>
      </c>
      <c r="D255" s="25"/>
      <c r="E255" s="86"/>
      <c r="F255" s="37"/>
      <c r="G255" s="28"/>
      <c r="H255" s="29" t="s">
        <v>35</v>
      </c>
      <c r="I255" s="30" t="s">
        <v>35</v>
      </c>
      <c r="J255" s="30">
        <v>62</v>
      </c>
      <c r="K255" s="29"/>
      <c r="L255" s="44" t="s">
        <v>35</v>
      </c>
      <c r="M255" s="29" t="s">
        <v>35</v>
      </c>
      <c r="N255" s="29" t="s">
        <v>35</v>
      </c>
      <c r="O255" s="31"/>
      <c r="P255" s="45"/>
      <c r="Q255" s="50"/>
      <c r="R255" s="14"/>
      <c r="S255" s="14"/>
      <c r="T255" s="69"/>
      <c r="U255" s="14"/>
      <c r="V255" s="31"/>
      <c r="W255" s="67"/>
      <c r="AD255"/>
      <c r="AE255"/>
      <c r="AF255"/>
      <c r="AG255"/>
      <c r="AH255"/>
      <c r="AI255"/>
    </row>
    <row r="256" spans="1:35" ht="18" customHeight="1" x14ac:dyDescent="0.25">
      <c r="A256" s="47" t="s">
        <v>591</v>
      </c>
      <c r="B256" s="23"/>
      <c r="C256" s="24" t="s">
        <v>426</v>
      </c>
      <c r="D256" s="25"/>
      <c r="E256" s="86"/>
      <c r="F256" s="37"/>
      <c r="G256" s="28">
        <v>6</v>
      </c>
      <c r="H256" s="29" t="s">
        <v>592</v>
      </c>
      <c r="I256" s="30">
        <v>9.1999999999999993</v>
      </c>
      <c r="J256" s="26">
        <v>9.0500000000000007</v>
      </c>
      <c r="K256" s="113" t="s">
        <v>38</v>
      </c>
      <c r="L256" s="30">
        <v>9.9</v>
      </c>
      <c r="M256" s="26">
        <v>9.07</v>
      </c>
      <c r="N256" s="30" t="s">
        <v>593</v>
      </c>
      <c r="O256" s="31">
        <v>8.65</v>
      </c>
      <c r="P256" s="45"/>
      <c r="Q256" s="33"/>
      <c r="R256" s="14"/>
      <c r="S256" s="14"/>
      <c r="T256" s="69"/>
      <c r="U256" s="14"/>
      <c r="V256" s="31"/>
      <c r="W256" s="67"/>
      <c r="AD256"/>
      <c r="AE256"/>
      <c r="AF256"/>
      <c r="AG256"/>
      <c r="AH256"/>
      <c r="AI256"/>
    </row>
    <row r="257" spans="1:35" ht="18" customHeight="1" x14ac:dyDescent="0.25">
      <c r="A257" s="53" t="s">
        <v>594</v>
      </c>
      <c r="B257" s="54" t="s">
        <v>92</v>
      </c>
      <c r="C257" s="24">
        <v>30</v>
      </c>
      <c r="D257" s="72"/>
      <c r="E257" s="26"/>
      <c r="F257" s="56"/>
      <c r="G257" s="57">
        <v>1</v>
      </c>
      <c r="H257" s="49">
        <v>6.14</v>
      </c>
      <c r="I257" s="30" t="s">
        <v>595</v>
      </c>
      <c r="J257" s="30" t="s">
        <v>38</v>
      </c>
      <c r="K257" s="30" t="s">
        <v>596</v>
      </c>
      <c r="L257" s="30" t="s">
        <v>38</v>
      </c>
      <c r="M257" s="30" t="s">
        <v>38</v>
      </c>
      <c r="N257" s="30" t="s">
        <v>35</v>
      </c>
      <c r="O257" s="80"/>
      <c r="P257" s="76"/>
      <c r="Q257" s="77"/>
      <c r="R257" s="14"/>
      <c r="S257" s="14"/>
      <c r="T257" s="69"/>
      <c r="U257" s="14"/>
      <c r="V257" s="31"/>
      <c r="W257" s="67"/>
      <c r="X257" s="21">
        <v>2.3199999999999998</v>
      </c>
      <c r="Y257" s="21" t="s">
        <v>103</v>
      </c>
      <c r="AD257"/>
      <c r="AE257"/>
      <c r="AF257"/>
      <c r="AG257"/>
      <c r="AH257"/>
      <c r="AI257"/>
    </row>
    <row r="258" spans="1:35" ht="18" customHeight="1" x14ac:dyDescent="0.25">
      <c r="A258" s="53" t="s">
        <v>594</v>
      </c>
      <c r="B258" s="51" t="s">
        <v>96</v>
      </c>
      <c r="C258" s="24">
        <v>30</v>
      </c>
      <c r="D258" s="25"/>
      <c r="E258" s="86"/>
      <c r="F258" s="37" t="s">
        <v>597</v>
      </c>
      <c r="G258" s="28">
        <v>1</v>
      </c>
      <c r="H258" s="29" t="s">
        <v>598</v>
      </c>
      <c r="I258" s="30" t="s">
        <v>599</v>
      </c>
      <c r="J258" s="30" t="s">
        <v>600</v>
      </c>
      <c r="K258" s="30">
        <v>6.6</v>
      </c>
      <c r="L258" s="44" t="s">
        <v>35</v>
      </c>
      <c r="M258" s="29" t="s">
        <v>38</v>
      </c>
      <c r="N258" s="29" t="s">
        <v>35</v>
      </c>
      <c r="O258" s="31">
        <v>9.68</v>
      </c>
      <c r="P258" s="45"/>
      <c r="Q258" s="50"/>
      <c r="R258" s="14"/>
      <c r="S258" s="14"/>
      <c r="T258" s="69"/>
      <c r="U258" s="14"/>
      <c r="V258" s="31"/>
      <c r="W258" s="67"/>
      <c r="AD258"/>
      <c r="AE258"/>
      <c r="AF258"/>
      <c r="AG258"/>
      <c r="AH258"/>
      <c r="AI258"/>
    </row>
    <row r="259" spans="1:35" ht="18" customHeight="1" x14ac:dyDescent="0.25">
      <c r="A259" s="53" t="s">
        <v>601</v>
      </c>
      <c r="B259" s="54"/>
      <c r="C259" s="24">
        <v>200</v>
      </c>
      <c r="D259" s="72"/>
      <c r="E259" s="26"/>
      <c r="F259" s="56"/>
      <c r="G259" s="57"/>
      <c r="H259" s="29" t="s">
        <v>38</v>
      </c>
      <c r="I259" s="30">
        <v>5.82</v>
      </c>
      <c r="J259" s="26">
        <v>5.01</v>
      </c>
      <c r="K259" s="44">
        <v>5.8</v>
      </c>
      <c r="L259" s="30">
        <v>4.99</v>
      </c>
      <c r="M259" s="29" t="s">
        <v>38</v>
      </c>
      <c r="N259" s="44" t="s">
        <v>35</v>
      </c>
      <c r="O259" s="80">
        <v>4.78</v>
      </c>
      <c r="P259" s="76"/>
      <c r="Q259" s="77"/>
      <c r="R259" s="14"/>
      <c r="S259" s="14"/>
      <c r="T259" s="69"/>
      <c r="U259" s="14"/>
      <c r="V259" s="31"/>
      <c r="W259" s="67"/>
      <c r="AD259"/>
      <c r="AE259"/>
      <c r="AF259"/>
      <c r="AG259"/>
      <c r="AH259"/>
      <c r="AI259"/>
    </row>
    <row r="260" spans="1:35" ht="18" customHeight="1" x14ac:dyDescent="0.25">
      <c r="A260" s="53" t="s">
        <v>602</v>
      </c>
      <c r="B260" s="39">
        <v>120</v>
      </c>
      <c r="C260" s="24" t="s">
        <v>575</v>
      </c>
      <c r="D260" s="152"/>
      <c r="E260" s="40"/>
      <c r="F260" s="56"/>
      <c r="G260" s="199"/>
      <c r="H260" s="29" t="s">
        <v>603</v>
      </c>
      <c r="I260" s="30" t="s">
        <v>38</v>
      </c>
      <c r="J260" s="30"/>
      <c r="K260" s="30" t="s">
        <v>604</v>
      </c>
      <c r="L260" s="44" t="s">
        <v>38</v>
      </c>
      <c r="M260" s="29" t="s">
        <v>605</v>
      </c>
      <c r="N260" s="44"/>
      <c r="O260" s="31"/>
      <c r="P260" s="45"/>
      <c r="Q260" s="77"/>
      <c r="R260" s="14"/>
      <c r="S260" s="14"/>
      <c r="T260" s="69"/>
      <c r="U260" s="14"/>
      <c r="V260" s="31"/>
      <c r="W260" s="67"/>
      <c r="AD260"/>
      <c r="AE260"/>
      <c r="AF260"/>
      <c r="AG260"/>
      <c r="AH260"/>
      <c r="AI260"/>
    </row>
    <row r="261" spans="1:35" ht="18" customHeight="1" x14ac:dyDescent="0.25">
      <c r="A261" s="53" t="s">
        <v>602</v>
      </c>
      <c r="B261" s="39">
        <v>120</v>
      </c>
      <c r="C261" s="24" t="s">
        <v>111</v>
      </c>
      <c r="D261" s="152"/>
      <c r="E261" s="40"/>
      <c r="F261" s="56"/>
      <c r="G261" s="199"/>
      <c r="H261" s="29" t="s">
        <v>38</v>
      </c>
      <c r="I261" s="30" t="s">
        <v>38</v>
      </c>
      <c r="J261" s="30"/>
      <c r="K261" s="26" t="s">
        <v>606</v>
      </c>
      <c r="L261" s="44" t="s">
        <v>38</v>
      </c>
      <c r="M261" s="111">
        <v>2.13</v>
      </c>
      <c r="N261" s="30"/>
      <c r="O261" s="31"/>
      <c r="P261" s="45"/>
      <c r="Q261" s="77"/>
      <c r="R261" s="14"/>
      <c r="S261" s="14"/>
      <c r="T261" s="69"/>
      <c r="U261" s="14"/>
      <c r="V261" s="31"/>
      <c r="W261" s="67"/>
      <c r="AD261"/>
      <c r="AE261"/>
      <c r="AF261"/>
      <c r="AG261"/>
      <c r="AH261"/>
      <c r="AI261"/>
    </row>
    <row r="262" spans="1:35" ht="18" customHeight="1" x14ac:dyDescent="0.25">
      <c r="A262" s="200" t="s">
        <v>607</v>
      </c>
      <c r="B262" s="51" t="s">
        <v>86</v>
      </c>
      <c r="C262" s="24">
        <v>7</v>
      </c>
      <c r="D262" s="25">
        <v>6</v>
      </c>
      <c r="E262" s="86" t="s">
        <v>53</v>
      </c>
      <c r="F262" s="37"/>
      <c r="G262" s="28">
        <v>6</v>
      </c>
      <c r="H262" s="29">
        <v>0.4</v>
      </c>
      <c r="I262" s="30">
        <v>0.62</v>
      </c>
      <c r="J262" s="75">
        <v>0.24</v>
      </c>
      <c r="K262" s="75">
        <v>0.37</v>
      </c>
      <c r="L262" s="74">
        <v>0.37</v>
      </c>
      <c r="M262" s="73">
        <v>0.23</v>
      </c>
      <c r="N262" s="85">
        <v>0.26</v>
      </c>
      <c r="O262" s="31"/>
      <c r="P262" s="45"/>
      <c r="Q262" s="50"/>
      <c r="R262" s="14"/>
      <c r="S262" s="14"/>
      <c r="T262" s="69"/>
      <c r="U262" s="14"/>
      <c r="V262" s="31"/>
      <c r="W262" s="67"/>
      <c r="AD262" t="s">
        <v>3106</v>
      </c>
      <c r="AE262" t="s">
        <v>3107</v>
      </c>
      <c r="AF262"/>
      <c r="AG262" t="s" s="406">
        <v>3108</v>
      </c>
      <c r="AH262" t="s">
        <v>3109</v>
      </c>
      <c r="AI262"/>
    </row>
    <row r="263" spans="1:35" ht="18" customHeight="1" x14ac:dyDescent="0.25">
      <c r="A263" s="53" t="s">
        <v>608</v>
      </c>
      <c r="B263" s="51" t="s">
        <v>609</v>
      </c>
      <c r="C263" s="24">
        <v>28</v>
      </c>
      <c r="D263" s="25">
        <v>4</v>
      </c>
      <c r="E263" s="86" t="s">
        <v>87</v>
      </c>
      <c r="F263" s="37"/>
      <c r="G263" s="28">
        <v>16</v>
      </c>
      <c r="H263" s="29">
        <v>1.75</v>
      </c>
      <c r="I263" s="30">
        <v>0.56999999999999995</v>
      </c>
      <c r="J263" s="73">
        <v>0.48</v>
      </c>
      <c r="K263" s="75">
        <v>0.68</v>
      </c>
      <c r="L263" s="75">
        <v>0.6</v>
      </c>
      <c r="M263" s="75">
        <v>0.53</v>
      </c>
      <c r="N263" s="75">
        <v>0.53</v>
      </c>
      <c r="O263" s="31"/>
      <c r="P263" s="45"/>
      <c r="Q263" s="50"/>
      <c r="R263" s="14"/>
      <c r="S263" s="14"/>
      <c r="T263" s="69"/>
      <c r="U263" s="14"/>
      <c r="V263" s="31"/>
      <c r="W263" s="67"/>
      <c r="AD263" t="s" s="406">
        <v>3110</v>
      </c>
      <c r="AE263" t="s">
        <v>611</v>
      </c>
      <c r="AF263"/>
      <c r="AG263" t="s">
        <v>3111</v>
      </c>
      <c r="AH263" t="s">
        <v>613</v>
      </c>
      <c r="AI263"/>
    </row>
    <row r="264" spans="1:35" ht="18" customHeight="1" x14ac:dyDescent="0.25">
      <c r="A264" s="47" t="s">
        <v>607</v>
      </c>
      <c r="B264" s="51" t="s">
        <v>441</v>
      </c>
      <c r="C264" s="24">
        <v>28</v>
      </c>
      <c r="D264" s="25">
        <v>6</v>
      </c>
      <c r="E264" s="36" t="s">
        <v>53</v>
      </c>
      <c r="F264" s="37" t="s">
        <v>143</v>
      </c>
      <c r="G264" s="28">
        <v>36</v>
      </c>
      <c r="H264" s="29"/>
      <c r="I264" s="30"/>
      <c r="J264" s="75">
        <v>0.55000000000000004</v>
      </c>
      <c r="K264" s="75">
        <v>0.61</v>
      </c>
      <c r="L264" s="75">
        <v>0.64</v>
      </c>
      <c r="M264" s="73">
        <v>0.5</v>
      </c>
      <c r="N264" s="74">
        <v>0.61</v>
      </c>
      <c r="O264" s="31"/>
      <c r="P264" s="45"/>
      <c r="Q264" s="50"/>
      <c r="R264" s="14"/>
      <c r="S264" s="14"/>
      <c r="T264" s="69"/>
      <c r="U264" s="14"/>
      <c r="V264" s="31"/>
      <c r="W264" s="67"/>
      <c r="AD264" t="s">
        <v>3112</v>
      </c>
      <c r="AE264" t="s">
        <v>615</v>
      </c>
      <c r="AF264"/>
      <c r="AG264" t="s" s="406">
        <v>3113</v>
      </c>
      <c r="AH264" t="s">
        <v>616</v>
      </c>
      <c r="AI264"/>
    </row>
    <row r="265" spans="1:35" ht="18" customHeight="1" x14ac:dyDescent="0.25">
      <c r="A265" s="47" t="s">
        <v>607</v>
      </c>
      <c r="B265" s="51" t="s">
        <v>438</v>
      </c>
      <c r="C265" s="24">
        <v>28</v>
      </c>
      <c r="D265" s="25"/>
      <c r="E265" s="36"/>
      <c r="F265" s="37" t="s">
        <v>143</v>
      </c>
      <c r="G265" s="28">
        <v>11</v>
      </c>
      <c r="H265" s="29">
        <v>1.1000000000000001</v>
      </c>
      <c r="I265" s="26">
        <v>0.69</v>
      </c>
      <c r="J265" s="30">
        <v>0.7</v>
      </c>
      <c r="K265" s="30">
        <v>0.79</v>
      </c>
      <c r="L265" s="26">
        <v>0.69</v>
      </c>
      <c r="M265" s="30">
        <v>0.7</v>
      </c>
      <c r="N265" s="30">
        <v>0.77</v>
      </c>
      <c r="O265" s="31"/>
      <c r="P265" s="45"/>
      <c r="Q265" s="50"/>
      <c r="R265" s="14"/>
      <c r="S265" s="14"/>
      <c r="T265" s="69"/>
      <c r="U265" s="14"/>
      <c r="V265" s="31"/>
      <c r="W265" s="67"/>
      <c r="AD265" s="102" t="s">
        <v>617</v>
      </c>
      <c r="AE265" t="s">
        <v>618</v>
      </c>
      <c r="AF265"/>
      <c r="AG265" s="102" t="s">
        <v>617</v>
      </c>
      <c r="AH265" t="s">
        <v>619</v>
      </c>
      <c r="AI265"/>
    </row>
    <row r="266" spans="1:35" ht="18" customHeight="1" x14ac:dyDescent="0.25">
      <c r="A266" s="47" t="s">
        <v>607</v>
      </c>
      <c r="B266" s="51" t="s">
        <v>620</v>
      </c>
      <c r="C266" s="24">
        <v>28</v>
      </c>
      <c r="D266" s="25"/>
      <c r="E266" s="36"/>
      <c r="F266" s="37" t="s">
        <v>143</v>
      </c>
      <c r="G266" s="28">
        <v>7</v>
      </c>
      <c r="H266" s="29">
        <v>0.98</v>
      </c>
      <c r="I266" s="30">
        <v>1.1399999999999999</v>
      </c>
      <c r="J266" s="26">
        <v>0.75</v>
      </c>
      <c r="K266" s="30">
        <v>0.95</v>
      </c>
      <c r="L266" s="44">
        <v>0.9</v>
      </c>
      <c r="M266" s="87">
        <v>0.79</v>
      </c>
      <c r="N266" s="29">
        <v>0.8</v>
      </c>
      <c r="O266" s="31"/>
      <c r="P266" s="45"/>
      <c r="Q266" s="50"/>
      <c r="R266" s="14"/>
      <c r="S266" s="66"/>
      <c r="T266" s="69"/>
      <c r="U266" s="14"/>
      <c r="V266" s="31"/>
      <c r="W266" s="67"/>
      <c r="X266" s="21">
        <v>0.53</v>
      </c>
      <c r="Y266" s="21" t="s">
        <v>53</v>
      </c>
      <c r="AD266" s="102" t="s">
        <v>190</v>
      </c>
      <c r="AE266" t="s">
        <v>621</v>
      </c>
      <c r="AF266"/>
      <c r="AG266" s="102" t="s">
        <v>190</v>
      </c>
      <c r="AH266" t="s">
        <v>622</v>
      </c>
      <c r="AI266"/>
    </row>
    <row r="267" spans="1:35" ht="18" customHeight="1" x14ac:dyDescent="0.25">
      <c r="A267" s="47" t="s">
        <v>623</v>
      </c>
      <c r="B267" s="115">
        <v>0.02</v>
      </c>
      <c r="C267" s="24" t="s">
        <v>624</v>
      </c>
      <c r="D267" s="25"/>
      <c r="E267" s="36"/>
      <c r="F267" s="37"/>
      <c r="G267" s="28">
        <v>2</v>
      </c>
      <c r="H267" s="29">
        <v>5.55</v>
      </c>
      <c r="I267" s="30" t="s">
        <v>625</v>
      </c>
      <c r="J267" s="26">
        <v>3.65</v>
      </c>
      <c r="K267" s="29">
        <v>5.32</v>
      </c>
      <c r="L267" s="29" t="s">
        <v>38</v>
      </c>
      <c r="M267" s="29">
        <v>3.84</v>
      </c>
      <c r="N267" s="30">
        <v>3.79</v>
      </c>
      <c r="O267" s="31">
        <v>3.68</v>
      </c>
      <c r="P267" s="45"/>
      <c r="Q267" s="33"/>
      <c r="R267" s="14"/>
      <c r="S267" s="14"/>
      <c r="T267" s="69"/>
      <c r="U267" s="14"/>
      <c r="V267" s="31"/>
      <c r="W267" s="67"/>
      <c r="AD267"/>
      <c r="AE267"/>
      <c r="AF267"/>
      <c r="AG267"/>
      <c r="AH267"/>
      <c r="AI267"/>
    </row>
    <row r="268" spans="1:35" ht="18" customHeight="1" x14ac:dyDescent="0.25">
      <c r="A268" s="47" t="s">
        <v>626</v>
      </c>
      <c r="B268" s="51" t="s">
        <v>627</v>
      </c>
      <c r="C268" s="24">
        <v>1</v>
      </c>
      <c r="D268" s="25"/>
      <c r="E268" s="36"/>
      <c r="F268" s="37"/>
      <c r="G268" s="28"/>
      <c r="H268" s="29">
        <v>6.9</v>
      </c>
      <c r="I268" s="30">
        <v>6.95</v>
      </c>
      <c r="J268" s="30"/>
      <c r="K268" s="29"/>
      <c r="L268" s="44"/>
      <c r="M268" s="29">
        <v>7.3</v>
      </c>
      <c r="N268" s="29" t="s">
        <v>35</v>
      </c>
      <c r="O268" s="31"/>
      <c r="P268" s="45"/>
      <c r="Q268" s="33"/>
      <c r="R268" s="14"/>
      <c r="S268" s="14"/>
      <c r="T268" s="69"/>
      <c r="U268" s="14"/>
      <c r="V268" s="31"/>
      <c r="W268" s="67"/>
      <c r="AD268"/>
      <c r="AE268"/>
      <c r="AF268"/>
      <c r="AG268"/>
      <c r="AH268"/>
      <c r="AI268"/>
    </row>
    <row r="269" spans="1:35" ht="18" customHeight="1" x14ac:dyDescent="0.25">
      <c r="A269" s="47" t="s">
        <v>628</v>
      </c>
      <c r="B269" s="54" t="s">
        <v>111</v>
      </c>
      <c r="C269" s="24">
        <v>42</v>
      </c>
      <c r="D269" s="25"/>
      <c r="E269" s="36"/>
      <c r="F269" s="37"/>
      <c r="G269" s="28"/>
      <c r="H269" s="29">
        <v>6.92</v>
      </c>
      <c r="I269" s="30"/>
      <c r="J269" s="30" t="s">
        <v>35</v>
      </c>
      <c r="K269" s="29"/>
      <c r="L269" s="44" t="s">
        <v>35</v>
      </c>
      <c r="M269" s="187">
        <v>12.88</v>
      </c>
      <c r="N269" s="29" t="s">
        <v>35</v>
      </c>
      <c r="O269" s="31"/>
      <c r="P269" s="45"/>
      <c r="Q269" s="33"/>
      <c r="R269" s="14"/>
      <c r="S269" s="14"/>
      <c r="T269" s="69"/>
      <c r="U269" s="14"/>
      <c r="V269" s="31"/>
      <c r="W269" s="67"/>
      <c r="AD269"/>
      <c r="AE269"/>
      <c r="AF269"/>
      <c r="AG269"/>
      <c r="AH269"/>
      <c r="AI269"/>
    </row>
    <row r="270" spans="1:35" ht="18" customHeight="1" x14ac:dyDescent="0.25">
      <c r="A270" s="47" t="s">
        <v>629</v>
      </c>
      <c r="B270" s="143" t="s">
        <v>630</v>
      </c>
      <c r="C270" s="24">
        <v>24</v>
      </c>
      <c r="D270" s="25"/>
      <c r="E270" s="36"/>
      <c r="F270" s="37"/>
      <c r="G270" s="28"/>
      <c r="H270" s="29" t="s">
        <v>631</v>
      </c>
      <c r="I270" s="30" t="s">
        <v>35</v>
      </c>
      <c r="J270" s="30"/>
      <c r="K270" s="29"/>
      <c r="L270" s="44" t="s">
        <v>35</v>
      </c>
      <c r="M270" s="169" t="s">
        <v>632</v>
      </c>
      <c r="N270" s="29"/>
      <c r="O270" s="31"/>
      <c r="P270" s="45"/>
      <c r="Q270" s="33"/>
      <c r="R270" s="14"/>
      <c r="S270" s="14"/>
      <c r="T270" s="69"/>
      <c r="U270" s="14"/>
      <c r="V270" s="31"/>
      <c r="W270" s="67"/>
      <c r="AD270"/>
      <c r="AE270"/>
      <c r="AF270"/>
      <c r="AG270"/>
      <c r="AH270"/>
      <c r="AI270"/>
    </row>
    <row r="271" spans="1:35" ht="18" customHeight="1" x14ac:dyDescent="0.25">
      <c r="A271" s="47" t="s">
        <v>633</v>
      </c>
      <c r="B271" s="143" t="s">
        <v>575</v>
      </c>
      <c r="C271" s="24">
        <v>20</v>
      </c>
      <c r="D271" s="25"/>
      <c r="E271" s="36"/>
      <c r="F271" s="37"/>
      <c r="G271" s="28"/>
      <c r="H271" s="29">
        <v>4.8</v>
      </c>
      <c r="I271" s="30" t="s">
        <v>35</v>
      </c>
      <c r="J271" s="30"/>
      <c r="K271" s="29"/>
      <c r="L271" s="44" t="s">
        <v>35</v>
      </c>
      <c r="M271" s="29">
        <v>5.33</v>
      </c>
      <c r="N271" s="29" t="s">
        <v>35</v>
      </c>
      <c r="O271" s="31"/>
      <c r="P271" s="45"/>
      <c r="Q271" s="33"/>
      <c r="R271" s="14"/>
      <c r="S271" s="14"/>
      <c r="T271" s="69"/>
      <c r="U271" s="14"/>
      <c r="V271" s="31"/>
      <c r="W271" s="67"/>
      <c r="AD271"/>
      <c r="AE271"/>
      <c r="AF271"/>
      <c r="AG271"/>
      <c r="AH271"/>
      <c r="AI271"/>
    </row>
    <row r="272" spans="1:35" ht="18" customHeight="1" x14ac:dyDescent="0.25">
      <c r="A272" s="47" t="s">
        <v>634</v>
      </c>
      <c r="B272" s="143" t="s">
        <v>386</v>
      </c>
      <c r="C272" s="24">
        <v>20</v>
      </c>
      <c r="D272" s="25"/>
      <c r="E272" s="36"/>
      <c r="F272" s="37"/>
      <c r="G272" s="28"/>
      <c r="H272" s="29">
        <v>5.69</v>
      </c>
      <c r="I272" s="30" t="s">
        <v>35</v>
      </c>
      <c r="J272" s="30"/>
      <c r="K272" s="29"/>
      <c r="L272" s="44" t="s">
        <v>35</v>
      </c>
      <c r="M272" s="29">
        <v>6.24</v>
      </c>
      <c r="N272" s="29" t="s">
        <v>35</v>
      </c>
      <c r="O272" s="31">
        <v>8.49</v>
      </c>
      <c r="P272" s="45"/>
      <c r="Q272" s="33"/>
      <c r="R272" s="14"/>
      <c r="S272" s="14"/>
      <c r="T272" s="69"/>
      <c r="U272" s="14"/>
      <c r="V272" s="31"/>
      <c r="W272" s="67"/>
      <c r="AD272"/>
      <c r="AE272"/>
      <c r="AF272"/>
      <c r="AG272"/>
      <c r="AH272"/>
      <c r="AI272"/>
    </row>
    <row r="273" spans="1:35" ht="18" customHeight="1" x14ac:dyDescent="0.25">
      <c r="A273" s="47" t="s">
        <v>635</v>
      </c>
      <c r="B273" s="143" t="s">
        <v>111</v>
      </c>
      <c r="C273" s="24">
        <v>100</v>
      </c>
      <c r="D273" s="25"/>
      <c r="E273" s="36"/>
      <c r="F273" s="37" t="s">
        <v>636</v>
      </c>
      <c r="G273" s="28"/>
      <c r="H273" s="29">
        <v>15</v>
      </c>
      <c r="I273" s="30" t="s">
        <v>35</v>
      </c>
      <c r="J273" s="30" t="s">
        <v>35</v>
      </c>
      <c r="K273" s="30" t="s">
        <v>44</v>
      </c>
      <c r="L273" s="201" t="s">
        <v>35</v>
      </c>
      <c r="M273" s="29">
        <v>22.31</v>
      </c>
      <c r="N273" s="29" t="s">
        <v>35</v>
      </c>
      <c r="O273" s="31"/>
      <c r="P273" s="45"/>
      <c r="Q273" s="33"/>
      <c r="R273" s="14"/>
      <c r="S273" s="14"/>
      <c r="T273" s="69"/>
      <c r="U273" s="14"/>
      <c r="V273" s="31"/>
      <c r="W273" s="67"/>
      <c r="AD273"/>
      <c r="AE273"/>
      <c r="AF273"/>
      <c r="AG273"/>
      <c r="AH273"/>
      <c r="AI273"/>
    </row>
    <row r="274" spans="1:35" ht="18" customHeight="1" x14ac:dyDescent="0.25">
      <c r="A274" s="47" t="s">
        <v>637</v>
      </c>
      <c r="B274" s="143" t="s">
        <v>630</v>
      </c>
      <c r="C274" s="24">
        <v>100</v>
      </c>
      <c r="D274" s="25"/>
      <c r="E274" s="36"/>
      <c r="F274" s="37"/>
      <c r="G274" s="28"/>
      <c r="H274" s="29"/>
      <c r="I274" s="30"/>
      <c r="J274" s="30"/>
      <c r="K274" s="29"/>
      <c r="L274" s="202" t="s">
        <v>638</v>
      </c>
      <c r="M274" s="29" t="s">
        <v>35</v>
      </c>
      <c r="N274" s="29"/>
      <c r="O274" s="31"/>
      <c r="P274" s="45"/>
      <c r="Q274" s="33"/>
      <c r="R274" s="14"/>
      <c r="S274" s="14"/>
      <c r="T274" s="69"/>
      <c r="U274" s="14"/>
      <c r="V274" s="31"/>
      <c r="W274" s="67"/>
      <c r="AD274"/>
      <c r="AE274"/>
      <c r="AF274"/>
      <c r="AG274"/>
      <c r="AH274"/>
      <c r="AI274"/>
    </row>
    <row r="275" spans="1:35" ht="18" customHeight="1" x14ac:dyDescent="0.25">
      <c r="A275" s="47" t="s">
        <v>639</v>
      </c>
      <c r="B275" s="143" t="s">
        <v>575</v>
      </c>
      <c r="C275" s="24">
        <v>100</v>
      </c>
      <c r="D275" s="25"/>
      <c r="E275" s="36"/>
      <c r="F275" s="37"/>
      <c r="G275" s="28"/>
      <c r="H275" s="29"/>
      <c r="I275" s="30"/>
      <c r="J275" s="30"/>
      <c r="K275" s="29"/>
      <c r="L275" s="44"/>
      <c r="M275" s="29" t="s">
        <v>35</v>
      </c>
      <c r="N275" s="29"/>
      <c r="O275" s="31"/>
      <c r="P275" s="45"/>
      <c r="Q275" s="33"/>
      <c r="R275" s="14"/>
      <c r="S275" s="14"/>
      <c r="T275" s="69"/>
      <c r="U275" s="14"/>
      <c r="V275" s="31"/>
      <c r="W275" s="67"/>
      <c r="AD275"/>
      <c r="AE275"/>
      <c r="AF275"/>
      <c r="AG275"/>
      <c r="AH275"/>
      <c r="AI275"/>
    </row>
    <row r="276" spans="1:35" ht="18" customHeight="1" x14ac:dyDescent="0.25">
      <c r="A276" s="47" t="s">
        <v>640</v>
      </c>
      <c r="B276" s="51" t="s">
        <v>641</v>
      </c>
      <c r="C276" s="24">
        <v>200</v>
      </c>
      <c r="D276" s="25"/>
      <c r="E276" s="36"/>
      <c r="F276" s="37"/>
      <c r="G276" s="28"/>
      <c r="H276" s="29" t="s">
        <v>38</v>
      </c>
      <c r="I276" s="30" t="s">
        <v>35</v>
      </c>
      <c r="J276" s="30" t="s">
        <v>35</v>
      </c>
      <c r="K276" s="29" t="s">
        <v>44</v>
      </c>
      <c r="L276" s="44" t="s">
        <v>35</v>
      </c>
      <c r="M276" s="29">
        <v>22.65</v>
      </c>
      <c r="N276" s="29" t="s">
        <v>35</v>
      </c>
      <c r="O276" s="31"/>
      <c r="P276" s="45"/>
      <c r="Q276" s="33"/>
      <c r="R276" s="14"/>
      <c r="S276" s="14"/>
      <c r="T276" s="69"/>
      <c r="U276" s="14"/>
      <c r="V276" s="31"/>
      <c r="W276" s="67"/>
      <c r="AD276"/>
      <c r="AE276"/>
      <c r="AF276"/>
      <c r="AG276"/>
      <c r="AH276"/>
      <c r="AI276"/>
    </row>
    <row r="277" spans="1:35" ht="18" customHeight="1" x14ac:dyDescent="0.25">
      <c r="A277" s="47" t="s">
        <v>642</v>
      </c>
      <c r="B277" s="54" t="s">
        <v>643</v>
      </c>
      <c r="C277" s="24">
        <v>200</v>
      </c>
      <c r="D277" s="25"/>
      <c r="E277" s="36"/>
      <c r="F277" s="37"/>
      <c r="G277" s="28"/>
      <c r="H277" s="29" t="s">
        <v>644</v>
      </c>
      <c r="I277" s="30" t="s">
        <v>35</v>
      </c>
      <c r="J277" s="30" t="s">
        <v>35</v>
      </c>
      <c r="K277" s="49" t="s">
        <v>44</v>
      </c>
      <c r="L277" s="203">
        <v>8</v>
      </c>
      <c r="M277" s="29">
        <v>30.83</v>
      </c>
      <c r="N277" s="29" t="s">
        <v>35</v>
      </c>
      <c r="O277" s="31"/>
      <c r="P277" s="45"/>
      <c r="Q277" s="33"/>
      <c r="R277" s="14"/>
      <c r="S277" s="14"/>
      <c r="T277" s="69"/>
      <c r="U277" s="14"/>
      <c r="V277" s="31"/>
      <c r="W277" s="67"/>
      <c r="AD277"/>
      <c r="AE277"/>
      <c r="AF277"/>
      <c r="AG277"/>
      <c r="AH277"/>
      <c r="AI277"/>
    </row>
    <row r="278" spans="1:35" ht="18" customHeight="1" x14ac:dyDescent="0.25">
      <c r="A278" s="47" t="s">
        <v>645</v>
      </c>
      <c r="B278" s="204" t="s">
        <v>646</v>
      </c>
      <c r="C278" s="24">
        <v>100</v>
      </c>
      <c r="D278" s="25"/>
      <c r="E278" s="36"/>
      <c r="F278" s="37"/>
      <c r="G278" s="28"/>
      <c r="H278" s="29">
        <v>13.59</v>
      </c>
      <c r="I278" s="30" t="s">
        <v>35</v>
      </c>
      <c r="J278" s="30"/>
      <c r="K278" s="49">
        <v>11.09</v>
      </c>
      <c r="L278" s="44"/>
      <c r="M278" s="29" t="s">
        <v>647</v>
      </c>
      <c r="N278" s="29" t="s">
        <v>35</v>
      </c>
      <c r="O278" s="31"/>
      <c r="P278" s="45"/>
      <c r="Q278" s="33"/>
      <c r="R278" s="14"/>
      <c r="S278" s="14"/>
      <c r="T278" s="69"/>
      <c r="U278" s="14"/>
      <c r="V278" s="31"/>
      <c r="W278" s="67"/>
      <c r="AD278"/>
      <c r="AE278"/>
      <c r="AF278"/>
      <c r="AG278"/>
      <c r="AH278"/>
      <c r="AI278"/>
    </row>
    <row r="279" spans="1:35" ht="18" customHeight="1" x14ac:dyDescent="0.25">
      <c r="A279" s="47" t="s">
        <v>648</v>
      </c>
      <c r="B279" s="205" t="s">
        <v>585</v>
      </c>
      <c r="C279" s="24">
        <v>42</v>
      </c>
      <c r="D279" s="25"/>
      <c r="E279" s="36"/>
      <c r="F279" s="37">
        <f>H279/C279</f>
        <v>0.1573809523809524</v>
      </c>
      <c r="G279" s="28"/>
      <c r="H279" s="29">
        <v>6.61</v>
      </c>
      <c r="I279" s="30" t="s">
        <v>35</v>
      </c>
      <c r="J279" s="30" t="s">
        <v>35</v>
      </c>
      <c r="K279" s="29"/>
      <c r="L279" s="44" t="s">
        <v>35</v>
      </c>
      <c r="M279" s="29">
        <v>11.17</v>
      </c>
      <c r="N279" s="29" t="s">
        <v>35</v>
      </c>
      <c r="O279" s="31"/>
      <c r="P279" s="45"/>
      <c r="Q279" s="33"/>
      <c r="R279" s="14"/>
      <c r="S279" s="14"/>
      <c r="T279" s="69"/>
      <c r="U279" s="14"/>
      <c r="V279" s="31"/>
      <c r="W279" s="67"/>
      <c r="AD279"/>
      <c r="AE279"/>
      <c r="AF279"/>
      <c r="AG279"/>
      <c r="AH279"/>
      <c r="AI279"/>
    </row>
    <row r="280" spans="1:35" ht="18" customHeight="1" x14ac:dyDescent="0.25">
      <c r="A280" s="47" t="s">
        <v>649</v>
      </c>
      <c r="B280" s="51" t="s">
        <v>164</v>
      </c>
      <c r="C280" s="24">
        <v>56</v>
      </c>
      <c r="D280" s="25"/>
      <c r="E280" s="36"/>
      <c r="F280" s="37"/>
      <c r="G280" s="28"/>
      <c r="H280" s="29" t="s">
        <v>650</v>
      </c>
      <c r="I280" s="30" t="s">
        <v>651</v>
      </c>
      <c r="J280" s="30"/>
      <c r="K280" s="29" t="s">
        <v>652</v>
      </c>
      <c r="L280" s="44" t="s">
        <v>653</v>
      </c>
      <c r="M280" s="29" t="s">
        <v>654</v>
      </c>
      <c r="N280" s="29" t="s">
        <v>655</v>
      </c>
      <c r="O280" s="31"/>
      <c r="P280" s="45"/>
      <c r="Q280" s="50"/>
      <c r="R280" s="14"/>
      <c r="S280" s="14"/>
      <c r="T280" s="69"/>
      <c r="U280" s="14"/>
      <c r="V280" s="31"/>
      <c r="W280" s="67"/>
      <c r="AD280"/>
      <c r="AE280"/>
      <c r="AF280"/>
      <c r="AG280"/>
      <c r="AH280"/>
      <c r="AI280"/>
    </row>
    <row r="281" spans="1:35" ht="18" customHeight="1" x14ac:dyDescent="0.25">
      <c r="A281" s="47" t="s">
        <v>656</v>
      </c>
      <c r="B281" s="51" t="s">
        <v>657</v>
      </c>
      <c r="C281" s="24">
        <v>300</v>
      </c>
      <c r="D281" s="25"/>
      <c r="E281" s="36"/>
      <c r="F281" s="37"/>
      <c r="G281" s="28"/>
      <c r="H281" s="49" t="s">
        <v>658</v>
      </c>
      <c r="I281" s="30"/>
      <c r="J281" s="30"/>
      <c r="K281" s="30"/>
      <c r="L281" s="29"/>
      <c r="M281" s="29">
        <v>6.2</v>
      </c>
      <c r="N281" s="29"/>
      <c r="O281" s="31"/>
      <c r="P281" s="45"/>
      <c r="Q281" s="50"/>
      <c r="R281" s="14"/>
      <c r="S281" s="14"/>
      <c r="T281" s="69"/>
      <c r="U281" s="14"/>
      <c r="V281" s="31"/>
      <c r="W281" s="67"/>
      <c r="AD281"/>
      <c r="AE281"/>
      <c r="AF281"/>
      <c r="AG281"/>
      <c r="AH281"/>
      <c r="AI281"/>
    </row>
    <row r="282" spans="1:35" ht="18" customHeight="1" x14ac:dyDescent="0.25">
      <c r="A282" s="47" t="s">
        <v>659</v>
      </c>
      <c r="B282" s="39" t="s">
        <v>159</v>
      </c>
      <c r="C282" s="24">
        <v>100</v>
      </c>
      <c r="D282" s="25"/>
      <c r="E282" s="36"/>
      <c r="F282" s="37"/>
      <c r="G282" s="28"/>
      <c r="H282" s="29">
        <v>1.9</v>
      </c>
      <c r="I282" s="30">
        <v>1.96</v>
      </c>
      <c r="J282" s="30">
        <v>1.25</v>
      </c>
      <c r="K282" s="29">
        <v>1.75</v>
      </c>
      <c r="L282" s="163">
        <v>1.2</v>
      </c>
      <c r="M282" s="29">
        <v>1.7</v>
      </c>
      <c r="N282" s="29" t="s">
        <v>38</v>
      </c>
      <c r="O282" s="31"/>
      <c r="P282" s="45"/>
      <c r="Q282" s="50"/>
      <c r="R282" s="14"/>
      <c r="S282" s="66"/>
      <c r="T282" s="69"/>
      <c r="U282" s="66"/>
      <c r="V282" s="31"/>
      <c r="W282" s="67"/>
      <c r="AD282"/>
      <c r="AE282"/>
      <c r="AF282"/>
      <c r="AG282"/>
      <c r="AH282"/>
      <c r="AI282"/>
    </row>
    <row r="283" spans="1:35" ht="18" customHeight="1" x14ac:dyDescent="0.25">
      <c r="A283" s="47" t="s">
        <v>660</v>
      </c>
      <c r="B283" s="23" t="s">
        <v>322</v>
      </c>
      <c r="C283" s="24">
        <v>100</v>
      </c>
      <c r="D283" s="25"/>
      <c r="E283" s="36"/>
      <c r="F283" s="37"/>
      <c r="G283" s="28"/>
      <c r="H283" s="29">
        <v>2.94</v>
      </c>
      <c r="I283" s="30"/>
      <c r="J283" s="30">
        <v>2.6669999999999998</v>
      </c>
      <c r="K283" s="49">
        <v>1.7</v>
      </c>
      <c r="L283" s="44">
        <v>130</v>
      </c>
      <c r="M283" s="29" t="s">
        <v>661</v>
      </c>
      <c r="N283" s="29"/>
      <c r="O283" s="31"/>
      <c r="P283" s="45"/>
      <c r="Q283" s="50"/>
      <c r="R283" s="14"/>
      <c r="S283" s="14"/>
      <c r="T283" s="69"/>
      <c r="U283" s="14"/>
      <c r="V283" s="31"/>
      <c r="W283" s="67"/>
      <c r="AA283" s="145"/>
      <c r="AD283"/>
      <c r="AE283"/>
      <c r="AF283"/>
      <c r="AG283"/>
      <c r="AH283"/>
      <c r="AI283"/>
    </row>
    <row r="284" spans="1:35" ht="18" customHeight="1" x14ac:dyDescent="0.25">
      <c r="A284" s="47" t="s">
        <v>662</v>
      </c>
      <c r="B284" s="39" t="s">
        <v>663</v>
      </c>
      <c r="C284" s="24">
        <v>120</v>
      </c>
      <c r="D284" s="25"/>
      <c r="E284" s="36"/>
      <c r="F284" s="37"/>
      <c r="G284" s="28">
        <v>24</v>
      </c>
      <c r="H284" s="30">
        <v>5.15</v>
      </c>
      <c r="I284" s="30">
        <v>5.0999999999999996</v>
      </c>
      <c r="J284" s="26">
        <v>3.75</v>
      </c>
      <c r="K284" s="30">
        <v>4.1900000000000004</v>
      </c>
      <c r="L284" s="29">
        <v>3.9</v>
      </c>
      <c r="M284" s="30">
        <v>4.18</v>
      </c>
      <c r="N284" s="30">
        <v>3.87</v>
      </c>
      <c r="O284" s="31"/>
      <c r="P284" s="45"/>
      <c r="Q284" s="77"/>
      <c r="R284" s="14"/>
      <c r="S284" s="14"/>
      <c r="T284" s="69"/>
      <c r="U284" s="14"/>
      <c r="V284" s="31"/>
      <c r="W284" s="67"/>
      <c r="AD284"/>
      <c r="AE284"/>
      <c r="AF284"/>
      <c r="AG284"/>
      <c r="AH284"/>
      <c r="AI284"/>
    </row>
    <row r="285" spans="1:35" ht="18" customHeight="1" x14ac:dyDescent="0.25">
      <c r="A285" s="47" t="s">
        <v>664</v>
      </c>
      <c r="B285" s="39" t="s">
        <v>665</v>
      </c>
      <c r="C285" s="206" t="s">
        <v>386</v>
      </c>
      <c r="D285" s="25">
        <v>2</v>
      </c>
      <c r="E285" s="36" t="s">
        <v>278</v>
      </c>
      <c r="F285" s="37"/>
      <c r="G285" s="28">
        <v>2</v>
      </c>
      <c r="H285" s="29">
        <v>6.61</v>
      </c>
      <c r="I285" s="30">
        <v>8.25</v>
      </c>
      <c r="J285" s="75">
        <v>6.84</v>
      </c>
      <c r="K285" s="73">
        <v>5.8</v>
      </c>
      <c r="L285" s="85" t="s">
        <v>38</v>
      </c>
      <c r="M285" s="85">
        <v>6.58</v>
      </c>
      <c r="N285" s="74" t="s">
        <v>38</v>
      </c>
      <c r="O285" s="31">
        <v>8.01</v>
      </c>
      <c r="P285" s="45"/>
      <c r="Q285" s="77"/>
      <c r="R285" s="14"/>
      <c r="S285" s="14"/>
      <c r="T285" s="69"/>
      <c r="U285" s="14"/>
      <c r="V285" s="31"/>
      <c r="W285" s="67"/>
      <c r="AD285" t="s">
        <v>3114</v>
      </c>
      <c r="AE285" t="s">
        <v>3115</v>
      </c>
      <c r="AF285"/>
      <c r="AG285" t="s" s="406">
        <v>3116</v>
      </c>
      <c r="AH285" t="s">
        <v>3117</v>
      </c>
      <c r="AI285"/>
    </row>
    <row r="286" spans="1:35" ht="18" customHeight="1" x14ac:dyDescent="0.25">
      <c r="A286" s="53" t="s">
        <v>664</v>
      </c>
      <c r="B286" s="54" t="s">
        <v>666</v>
      </c>
      <c r="C286" s="24" t="s">
        <v>111</v>
      </c>
      <c r="D286" s="55"/>
      <c r="E286" s="26"/>
      <c r="F286" s="100"/>
      <c r="G286" s="57"/>
      <c r="H286" s="29" t="s">
        <v>667</v>
      </c>
      <c r="I286" s="30" t="s">
        <v>35</v>
      </c>
      <c r="J286" s="30"/>
      <c r="K286" s="30">
        <v>9.1</v>
      </c>
      <c r="L286" s="30" t="s">
        <v>35</v>
      </c>
      <c r="M286" s="29" t="s">
        <v>38</v>
      </c>
      <c r="N286" s="30"/>
      <c r="O286" s="80"/>
      <c r="P286" s="76"/>
      <c r="Q286" s="77"/>
      <c r="R286" s="14"/>
      <c r="S286" s="14"/>
      <c r="T286" s="81"/>
      <c r="U286" s="82"/>
      <c r="V286" s="54"/>
      <c r="W286" s="83"/>
      <c r="AD286"/>
      <c r="AE286"/>
      <c r="AF286"/>
      <c r="AG286"/>
      <c r="AH286"/>
      <c r="AI286"/>
    </row>
    <row r="287" spans="1:35" ht="18" customHeight="1" x14ac:dyDescent="0.25">
      <c r="A287" s="53" t="s">
        <v>664</v>
      </c>
      <c r="B287" s="54" t="s">
        <v>666</v>
      </c>
      <c r="C287" s="24" t="s">
        <v>575</v>
      </c>
      <c r="D287" s="55"/>
      <c r="E287" s="26"/>
      <c r="F287" s="100"/>
      <c r="G287" s="57"/>
      <c r="H287" s="29" t="s">
        <v>668</v>
      </c>
      <c r="I287" s="30" t="s">
        <v>35</v>
      </c>
      <c r="J287" s="30" t="s">
        <v>38</v>
      </c>
      <c r="K287" s="30" t="s">
        <v>38</v>
      </c>
      <c r="L287" s="30" t="s">
        <v>38</v>
      </c>
      <c r="M287" s="29" t="s">
        <v>38</v>
      </c>
      <c r="N287" s="30"/>
      <c r="O287" s="80"/>
      <c r="P287" s="76"/>
      <c r="Q287" s="77"/>
      <c r="R287" s="14"/>
      <c r="S287" s="14"/>
      <c r="T287" s="81"/>
      <c r="U287" s="82"/>
      <c r="V287" s="54"/>
      <c r="W287" s="83"/>
      <c r="AD287"/>
      <c r="AE287"/>
      <c r="AF287"/>
      <c r="AG287"/>
      <c r="AH287"/>
      <c r="AI287"/>
    </row>
    <row r="288" spans="1:35" ht="18" customHeight="1" x14ac:dyDescent="0.25">
      <c r="A288" s="53" t="s">
        <v>669</v>
      </c>
      <c r="B288" s="54" t="s">
        <v>105</v>
      </c>
      <c r="C288" s="24">
        <v>10</v>
      </c>
      <c r="D288" s="55"/>
      <c r="E288" s="40"/>
      <c r="F288" s="56"/>
      <c r="G288" s="57"/>
      <c r="H288" s="29" t="s">
        <v>35</v>
      </c>
      <c r="I288" s="30">
        <v>30.5</v>
      </c>
      <c r="J288" s="30"/>
      <c r="K288" s="26">
        <v>28.31</v>
      </c>
      <c r="L288" s="44" t="s">
        <v>35</v>
      </c>
      <c r="M288" s="29" t="s">
        <v>35</v>
      </c>
      <c r="N288" s="30" t="s">
        <v>35</v>
      </c>
      <c r="O288" s="80"/>
      <c r="P288" s="59"/>
      <c r="Q288" s="60"/>
      <c r="R288" s="14"/>
      <c r="S288" s="14"/>
      <c r="T288" s="69"/>
      <c r="U288" s="14"/>
      <c r="V288" s="31"/>
      <c r="W288" s="67"/>
      <c r="AD288"/>
      <c r="AE288"/>
      <c r="AF288"/>
      <c r="AG288"/>
      <c r="AH288"/>
      <c r="AI288"/>
    </row>
    <row r="289" spans="1:35" ht="18" customHeight="1" x14ac:dyDescent="0.25">
      <c r="A289" s="47" t="s">
        <v>670</v>
      </c>
      <c r="B289" s="51" t="s">
        <v>46</v>
      </c>
      <c r="C289" s="24">
        <v>1</v>
      </c>
      <c r="D289" s="25">
        <v>2</v>
      </c>
      <c r="E289" s="36"/>
      <c r="F289" s="207" t="s">
        <v>671</v>
      </c>
      <c r="G289" s="28"/>
      <c r="H289" s="29">
        <v>2.5299999999999998</v>
      </c>
      <c r="I289" s="30" t="s">
        <v>38</v>
      </c>
      <c r="J289" s="75" t="s">
        <v>38</v>
      </c>
      <c r="K289" s="75" t="s">
        <v>38</v>
      </c>
      <c r="L289" s="208">
        <v>3.99</v>
      </c>
      <c r="M289" s="75" t="s">
        <v>38</v>
      </c>
      <c r="N289" s="75" t="s">
        <v>38</v>
      </c>
      <c r="O289" s="31"/>
      <c r="P289" s="45"/>
      <c r="Q289" s="50"/>
      <c r="R289" s="14"/>
      <c r="S289" s="14"/>
      <c r="T289" s="69"/>
      <c r="U289" s="14"/>
      <c r="V289" s="31"/>
      <c r="W289" s="67"/>
      <c r="AD289" t="s">
        <v>3118</v>
      </c>
      <c r="AE289" t="s">
        <v>673</v>
      </c>
      <c r="AF289"/>
      <c r="AG289" t="s">
        <v>3119</v>
      </c>
      <c r="AH289" t="s">
        <v>675</v>
      </c>
      <c r="AI289"/>
    </row>
    <row r="290" spans="1:35" ht="18" customHeight="1" x14ac:dyDescent="0.25">
      <c r="A290" s="162" t="s">
        <v>676</v>
      </c>
      <c r="B290" s="35">
        <v>2E-3</v>
      </c>
      <c r="C290" s="24">
        <v>30</v>
      </c>
      <c r="D290" s="25"/>
      <c r="E290" s="36"/>
      <c r="F290" s="48" t="s">
        <v>677</v>
      </c>
      <c r="G290" s="28">
        <v>2</v>
      </c>
      <c r="H290" s="29" t="s">
        <v>678</v>
      </c>
      <c r="I290" s="30" t="s">
        <v>35</v>
      </c>
      <c r="J290" s="30" t="s">
        <v>35</v>
      </c>
      <c r="K290" s="29" t="s">
        <v>35</v>
      </c>
      <c r="L290" s="26">
        <v>5.05</v>
      </c>
      <c r="M290" s="30">
        <v>5.18</v>
      </c>
      <c r="N290" s="29" t="s">
        <v>35</v>
      </c>
      <c r="O290" s="31">
        <v>5.42</v>
      </c>
      <c r="P290" s="35"/>
      <c r="Q290" s="50"/>
      <c r="R290" s="14"/>
      <c r="S290" s="14"/>
      <c r="T290" s="34"/>
      <c r="U290" s="14"/>
      <c r="V290" s="31"/>
      <c r="W290" s="67"/>
      <c r="AD290"/>
      <c r="AE290"/>
      <c r="AF290"/>
      <c r="AG290"/>
      <c r="AH290"/>
      <c r="AI290"/>
    </row>
    <row r="291" spans="1:35" ht="18" customHeight="1" x14ac:dyDescent="0.25">
      <c r="A291" s="47" t="s">
        <v>679</v>
      </c>
      <c r="B291" s="23" t="s">
        <v>441</v>
      </c>
      <c r="C291" s="24">
        <v>28</v>
      </c>
      <c r="D291" s="25"/>
      <c r="E291" s="36"/>
      <c r="F291" s="37"/>
      <c r="G291" s="28"/>
      <c r="H291" s="29" t="s">
        <v>35</v>
      </c>
      <c r="I291" s="30" t="s">
        <v>680</v>
      </c>
      <c r="J291" s="30"/>
      <c r="K291" s="29">
        <v>1.69</v>
      </c>
      <c r="L291" s="44">
        <v>1.69</v>
      </c>
      <c r="M291" s="29" t="s">
        <v>38</v>
      </c>
      <c r="N291" s="29" t="s">
        <v>35</v>
      </c>
      <c r="O291" s="31">
        <v>9.98</v>
      </c>
      <c r="P291" s="45"/>
      <c r="Q291" s="33"/>
      <c r="R291" s="14"/>
      <c r="S291" s="14"/>
      <c r="T291" s="69"/>
      <c r="U291" s="14"/>
      <c r="V291" s="31"/>
      <c r="W291" s="67"/>
      <c r="AD291"/>
      <c r="AE291"/>
      <c r="AF291"/>
      <c r="AG291"/>
      <c r="AH291"/>
      <c r="AI291"/>
    </row>
    <row r="292" spans="1:35" ht="18" customHeight="1" x14ac:dyDescent="0.25">
      <c r="A292" s="47" t="s">
        <v>681</v>
      </c>
      <c r="B292" s="35">
        <v>5.0000000000000001E-3</v>
      </c>
      <c r="C292" s="24" t="s">
        <v>682</v>
      </c>
      <c r="D292" s="25"/>
      <c r="E292" s="36"/>
      <c r="F292" s="37"/>
      <c r="G292" s="28">
        <v>7</v>
      </c>
      <c r="H292" s="29">
        <v>0.83</v>
      </c>
      <c r="I292" s="30">
        <v>0.82</v>
      </c>
      <c r="J292" s="30">
        <v>0.55000000000000004</v>
      </c>
      <c r="K292" s="44">
        <v>0.82</v>
      </c>
      <c r="L292" s="73">
        <v>0.39</v>
      </c>
      <c r="M292" s="166">
        <v>0.46</v>
      </c>
      <c r="N292" s="29" t="s">
        <v>38</v>
      </c>
      <c r="O292" s="31"/>
      <c r="P292" s="45"/>
      <c r="Q292" s="50"/>
      <c r="R292" s="14"/>
      <c r="S292" s="14"/>
      <c r="T292" s="69"/>
      <c r="U292" s="14"/>
      <c r="V292" s="31"/>
      <c r="W292" s="67"/>
      <c r="AD292"/>
      <c r="AE292"/>
      <c r="AF292"/>
      <c r="AG292"/>
      <c r="AH292"/>
      <c r="AI292"/>
    </row>
    <row r="293" spans="1:35" ht="18" customHeight="1" x14ac:dyDescent="0.25">
      <c r="A293" s="47" t="s">
        <v>683</v>
      </c>
      <c r="B293" s="209">
        <v>5.0000000000000001E-3</v>
      </c>
      <c r="C293" s="24">
        <v>30</v>
      </c>
      <c r="D293" s="25"/>
      <c r="E293" s="36"/>
      <c r="F293" s="56"/>
      <c r="G293" s="28"/>
      <c r="H293" s="29">
        <v>5.05</v>
      </c>
      <c r="I293" s="30"/>
      <c r="J293" s="30">
        <v>3.5</v>
      </c>
      <c r="K293" s="30">
        <v>4.32</v>
      </c>
      <c r="L293" s="26">
        <v>3.4</v>
      </c>
      <c r="M293" s="29">
        <v>4.0599999999999996</v>
      </c>
      <c r="N293" s="30">
        <v>4.55</v>
      </c>
      <c r="O293" s="31"/>
      <c r="P293" s="45"/>
      <c r="Q293" s="50"/>
      <c r="R293" s="14"/>
      <c r="S293" s="66"/>
      <c r="T293" s="210"/>
      <c r="U293" s="14"/>
      <c r="V293" s="31"/>
      <c r="W293" s="129"/>
      <c r="AD293"/>
      <c r="AE293"/>
      <c r="AF293"/>
      <c r="AG293"/>
      <c r="AH293"/>
      <c r="AI293"/>
    </row>
    <row r="294" spans="1:35" ht="18" customHeight="1" x14ac:dyDescent="0.25">
      <c r="A294" s="47" t="s">
        <v>683</v>
      </c>
      <c r="B294" s="35">
        <v>0.01</v>
      </c>
      <c r="C294" s="24">
        <v>30</v>
      </c>
      <c r="D294" s="211"/>
      <c r="E294" s="36"/>
      <c r="F294" s="37"/>
      <c r="G294" s="28">
        <v>2</v>
      </c>
      <c r="H294" s="30">
        <v>4.74</v>
      </c>
      <c r="I294" s="30">
        <v>2.73</v>
      </c>
      <c r="J294" s="26">
        <v>2.1800000000000002</v>
      </c>
      <c r="K294" s="29">
        <v>2.59</v>
      </c>
      <c r="L294" s="30">
        <v>2.4</v>
      </c>
      <c r="M294" s="29">
        <v>2.2000000000000002</v>
      </c>
      <c r="N294" s="29">
        <v>2.63</v>
      </c>
      <c r="O294" s="31"/>
      <c r="P294" s="45"/>
      <c r="Q294" s="50"/>
      <c r="R294" s="14"/>
      <c r="S294" s="14"/>
      <c r="T294" s="69"/>
      <c r="U294" s="14"/>
      <c r="V294" s="31"/>
      <c r="W294" s="67"/>
      <c r="AD294"/>
      <c r="AE294"/>
      <c r="AF294"/>
      <c r="AG294"/>
      <c r="AH294"/>
      <c r="AI294"/>
    </row>
    <row r="295" spans="1:35" ht="18" customHeight="1" x14ac:dyDescent="0.25">
      <c r="A295" s="212" t="s">
        <v>684</v>
      </c>
      <c r="B295" s="76">
        <v>5.0000000000000001E-3</v>
      </c>
      <c r="C295" s="24" t="s">
        <v>682</v>
      </c>
      <c r="D295" s="55"/>
      <c r="E295" s="40"/>
      <c r="F295" s="56"/>
      <c r="G295" s="57">
        <v>3</v>
      </c>
      <c r="H295" s="29">
        <v>0.85</v>
      </c>
      <c r="I295" s="30" t="s">
        <v>38</v>
      </c>
      <c r="J295" s="26">
        <v>0.53</v>
      </c>
      <c r="K295" s="30">
        <v>0.76</v>
      </c>
      <c r="L295" s="44" t="s">
        <v>685</v>
      </c>
      <c r="M295" s="29">
        <v>0.67</v>
      </c>
      <c r="N295" s="30" t="s">
        <v>38</v>
      </c>
      <c r="O295" s="58">
        <v>2.88</v>
      </c>
      <c r="P295" s="59"/>
      <c r="Q295" s="60"/>
      <c r="R295" s="14"/>
      <c r="S295" s="14"/>
      <c r="T295" s="69"/>
      <c r="U295" s="14"/>
      <c r="V295" s="31"/>
      <c r="W295" s="67"/>
      <c r="AD295"/>
      <c r="AE295"/>
      <c r="AF295"/>
      <c r="AG295"/>
      <c r="AH295"/>
      <c r="AI295"/>
    </row>
    <row r="296" spans="1:35" ht="18" customHeight="1" x14ac:dyDescent="0.25">
      <c r="A296" s="47" t="s">
        <v>686</v>
      </c>
      <c r="B296" s="143" t="s">
        <v>687</v>
      </c>
      <c r="C296" s="24">
        <v>250</v>
      </c>
      <c r="D296" s="25"/>
      <c r="E296" s="36"/>
      <c r="F296" s="56"/>
      <c r="G296" s="28"/>
      <c r="H296" s="29">
        <v>11.9</v>
      </c>
      <c r="I296" s="30" t="s">
        <v>35</v>
      </c>
      <c r="J296" s="30" t="s">
        <v>35</v>
      </c>
      <c r="K296" s="213">
        <v>9.39</v>
      </c>
      <c r="L296" s="44">
        <v>1.59</v>
      </c>
      <c r="M296" s="29">
        <v>4.21</v>
      </c>
      <c r="N296" s="214" t="s">
        <v>35</v>
      </c>
      <c r="O296" s="31"/>
      <c r="P296" s="45"/>
      <c r="Q296" s="33"/>
      <c r="R296" s="14"/>
      <c r="S296" s="14"/>
      <c r="T296" s="69"/>
      <c r="U296" s="14"/>
      <c r="V296" s="31"/>
      <c r="W296" s="67"/>
      <c r="AD296"/>
      <c r="AE296"/>
      <c r="AF296"/>
      <c r="AG296"/>
      <c r="AH296"/>
      <c r="AI296"/>
    </row>
    <row r="297" spans="1:35" ht="18" customHeight="1" x14ac:dyDescent="0.25">
      <c r="A297" s="47" t="s">
        <v>688</v>
      </c>
      <c r="B297" s="54" t="s">
        <v>689</v>
      </c>
      <c r="C297" s="24">
        <v>250</v>
      </c>
      <c r="D297" s="25"/>
      <c r="E297" s="36"/>
      <c r="F297" s="37"/>
      <c r="G297" s="28"/>
      <c r="H297" s="29">
        <v>1.1000000000000001</v>
      </c>
      <c r="I297" s="30" t="s">
        <v>35</v>
      </c>
      <c r="J297" s="30" t="s">
        <v>35</v>
      </c>
      <c r="K297" s="26">
        <v>5.6</v>
      </c>
      <c r="L297" s="44" t="s">
        <v>35</v>
      </c>
      <c r="M297" s="29" t="s">
        <v>690</v>
      </c>
      <c r="N297" s="29" t="s">
        <v>35</v>
      </c>
      <c r="O297" s="31"/>
      <c r="P297" s="45"/>
      <c r="Q297" s="33"/>
      <c r="R297" s="14"/>
      <c r="S297" s="14"/>
      <c r="T297" s="69"/>
      <c r="U297" s="14"/>
      <c r="V297" s="31"/>
      <c r="W297" s="67"/>
      <c r="AD297"/>
      <c r="AE297"/>
      <c r="AF297"/>
      <c r="AG297"/>
      <c r="AH297"/>
      <c r="AI297"/>
    </row>
    <row r="298" spans="1:35" ht="18" customHeight="1" x14ac:dyDescent="0.25">
      <c r="A298" s="47" t="s">
        <v>691</v>
      </c>
      <c r="B298" s="143" t="s">
        <v>692</v>
      </c>
      <c r="C298" s="24">
        <v>250</v>
      </c>
      <c r="D298" s="25"/>
      <c r="E298" s="36"/>
      <c r="F298" s="37"/>
      <c r="G298" s="28"/>
      <c r="H298" s="29">
        <v>5.0999999999999996</v>
      </c>
      <c r="I298" s="30" t="s">
        <v>35</v>
      </c>
      <c r="J298" s="30" t="s">
        <v>693</v>
      </c>
      <c r="K298" s="49">
        <v>8.09</v>
      </c>
      <c r="L298" s="44" t="s">
        <v>35</v>
      </c>
      <c r="M298" s="29" t="s">
        <v>694</v>
      </c>
      <c r="N298" s="29" t="s">
        <v>35</v>
      </c>
      <c r="O298" s="31"/>
      <c r="P298" s="45"/>
      <c r="Q298" s="33"/>
      <c r="R298" s="14"/>
      <c r="S298" s="14"/>
      <c r="T298" s="69"/>
      <c r="U298" s="14"/>
      <c r="V298" s="31"/>
      <c r="W298" s="67"/>
      <c r="AD298"/>
      <c r="AE298"/>
      <c r="AF298"/>
      <c r="AG298"/>
      <c r="AH298"/>
      <c r="AI298"/>
    </row>
    <row r="299" spans="1:35" ht="18" customHeight="1" x14ac:dyDescent="0.25">
      <c r="A299" s="47" t="s">
        <v>695</v>
      </c>
      <c r="B299" s="143" t="s">
        <v>696</v>
      </c>
      <c r="C299" s="215">
        <v>250</v>
      </c>
      <c r="D299" s="25"/>
      <c r="E299" s="36"/>
      <c r="F299" s="37"/>
      <c r="G299" s="28"/>
      <c r="H299" s="49" t="s">
        <v>697</v>
      </c>
      <c r="I299" s="113" t="s">
        <v>35</v>
      </c>
      <c r="J299" s="113" t="s">
        <v>35</v>
      </c>
      <c r="K299" s="214">
        <v>4.75</v>
      </c>
      <c r="L299" s="44" t="s">
        <v>35</v>
      </c>
      <c r="M299" s="29" t="s">
        <v>38</v>
      </c>
      <c r="N299" s="44" t="s">
        <v>35</v>
      </c>
      <c r="O299" s="31">
        <f>0.88*5</f>
        <v>4.4000000000000004</v>
      </c>
      <c r="P299" s="45"/>
      <c r="Q299" s="33"/>
      <c r="R299" s="14"/>
      <c r="S299" s="14"/>
      <c r="T299" s="69"/>
      <c r="U299" s="14"/>
      <c r="V299" s="31"/>
      <c r="W299" s="67"/>
      <c r="AD299"/>
      <c r="AE299"/>
      <c r="AF299"/>
      <c r="AG299"/>
      <c r="AH299"/>
      <c r="AI299"/>
    </row>
    <row r="300" spans="1:35" ht="18" customHeight="1" x14ac:dyDescent="0.25">
      <c r="A300" s="47" t="s">
        <v>698</v>
      </c>
      <c r="B300" s="143" t="s">
        <v>699</v>
      </c>
      <c r="C300" s="24">
        <v>250</v>
      </c>
      <c r="D300" s="40"/>
      <c r="E300" s="36"/>
      <c r="F300" s="37"/>
      <c r="G300" s="28"/>
      <c r="H300" s="29">
        <v>3.51</v>
      </c>
      <c r="I300" s="113" t="s">
        <v>35</v>
      </c>
      <c r="J300" s="113" t="s">
        <v>35</v>
      </c>
      <c r="K300" s="49">
        <v>4.1500000000000004</v>
      </c>
      <c r="L300" s="44" t="s">
        <v>35</v>
      </c>
      <c r="M300" s="29" t="s">
        <v>38</v>
      </c>
      <c r="N300" s="44" t="s">
        <v>35</v>
      </c>
      <c r="O300" s="31"/>
      <c r="P300" s="45"/>
      <c r="Q300" s="33"/>
      <c r="R300" s="14"/>
      <c r="S300" s="14"/>
      <c r="T300" s="69"/>
      <c r="U300" s="14"/>
      <c r="V300" s="31"/>
      <c r="W300" s="67"/>
      <c r="AD300"/>
      <c r="AE300"/>
      <c r="AF300"/>
      <c r="AG300"/>
      <c r="AH300"/>
      <c r="AI300"/>
    </row>
    <row r="301" spans="1:35" ht="18" customHeight="1" x14ac:dyDescent="0.25">
      <c r="A301" s="47" t="s">
        <v>700</v>
      </c>
      <c r="B301" s="143" t="s">
        <v>701</v>
      </c>
      <c r="C301" s="24">
        <v>50</v>
      </c>
      <c r="D301" s="25"/>
      <c r="E301" s="36"/>
      <c r="F301" s="37"/>
      <c r="G301" s="28"/>
      <c r="H301" s="29">
        <v>6</v>
      </c>
      <c r="I301" s="113" t="s">
        <v>35</v>
      </c>
      <c r="J301" s="113" t="s">
        <v>702</v>
      </c>
      <c r="K301" s="113"/>
      <c r="L301" s="44" t="s">
        <v>35</v>
      </c>
      <c r="M301" s="29">
        <v>3.35</v>
      </c>
      <c r="N301" s="29" t="s">
        <v>35</v>
      </c>
      <c r="O301" s="31"/>
      <c r="P301" s="45"/>
      <c r="Q301" s="33"/>
      <c r="R301" s="14"/>
      <c r="S301" s="14"/>
      <c r="T301" s="69"/>
      <c r="U301" s="14"/>
      <c r="V301" s="31"/>
      <c r="W301" s="67"/>
      <c r="AD301"/>
      <c r="AE301"/>
      <c r="AF301"/>
      <c r="AG301"/>
      <c r="AH301"/>
      <c r="AI301"/>
    </row>
    <row r="302" spans="1:35" ht="18" customHeight="1" x14ac:dyDescent="0.25">
      <c r="A302" s="47" t="s">
        <v>703</v>
      </c>
      <c r="B302" s="143" t="s">
        <v>704</v>
      </c>
      <c r="C302" s="24">
        <v>250</v>
      </c>
      <c r="D302" s="25"/>
      <c r="E302" s="36"/>
      <c r="F302" s="37"/>
      <c r="G302" s="28"/>
      <c r="H302" s="29" t="s">
        <v>668</v>
      </c>
      <c r="I302" s="113" t="s">
        <v>35</v>
      </c>
      <c r="J302" s="30" t="s">
        <v>35</v>
      </c>
      <c r="K302" s="163" t="s">
        <v>705</v>
      </c>
      <c r="L302" s="44" t="s">
        <v>35</v>
      </c>
      <c r="M302" s="29" t="s">
        <v>706</v>
      </c>
      <c r="N302" s="29" t="s">
        <v>35</v>
      </c>
      <c r="O302" s="31"/>
      <c r="P302" s="45"/>
      <c r="Q302" s="33"/>
      <c r="R302" s="14"/>
      <c r="S302" s="14"/>
      <c r="T302" s="69"/>
      <c r="U302" s="14"/>
      <c r="V302" s="31"/>
      <c r="W302" s="67"/>
      <c r="AD302"/>
      <c r="AE302"/>
      <c r="AF302"/>
      <c r="AG302"/>
      <c r="AH302"/>
      <c r="AI302"/>
    </row>
    <row r="303" spans="1:35" ht="18" customHeight="1" x14ac:dyDescent="0.25">
      <c r="A303" s="47" t="s">
        <v>707</v>
      </c>
      <c r="B303" s="143" t="s">
        <v>708</v>
      </c>
      <c r="C303" s="24">
        <v>50</v>
      </c>
      <c r="D303" s="25"/>
      <c r="E303" s="36"/>
      <c r="F303" s="37"/>
      <c r="G303" s="28"/>
      <c r="H303" s="29" t="s">
        <v>709</v>
      </c>
      <c r="I303" s="30" t="s">
        <v>35</v>
      </c>
      <c r="J303" s="30" t="s">
        <v>710</v>
      </c>
      <c r="K303" s="26" t="s">
        <v>711</v>
      </c>
      <c r="L303" s="44" t="s">
        <v>35</v>
      </c>
      <c r="M303" s="29" t="s">
        <v>712</v>
      </c>
      <c r="N303" s="29" t="s">
        <v>35</v>
      </c>
      <c r="O303" s="31"/>
      <c r="P303" s="45"/>
      <c r="Q303" s="33"/>
      <c r="R303" s="14"/>
      <c r="S303" s="14"/>
      <c r="T303" s="69"/>
      <c r="U303" s="14"/>
      <c r="V303" s="31"/>
      <c r="W303" s="67"/>
      <c r="AD303"/>
      <c r="AE303"/>
      <c r="AF303"/>
      <c r="AG303"/>
      <c r="AH303"/>
      <c r="AI303"/>
    </row>
    <row r="304" spans="1:35" ht="18" customHeight="1" x14ac:dyDescent="0.25">
      <c r="A304" s="47" t="s">
        <v>713</v>
      </c>
      <c r="B304" s="143" t="s">
        <v>714</v>
      </c>
      <c r="C304" s="24">
        <v>50</v>
      </c>
      <c r="D304" s="25"/>
      <c r="E304" s="36"/>
      <c r="F304" s="37"/>
      <c r="G304" s="28"/>
      <c r="H304" s="29">
        <v>5.5</v>
      </c>
      <c r="I304" s="30" t="s">
        <v>35</v>
      </c>
      <c r="J304" s="30">
        <v>2.1</v>
      </c>
      <c r="K304" s="134"/>
      <c r="L304" s="44">
        <v>1.6</v>
      </c>
      <c r="M304" s="29">
        <v>2.52</v>
      </c>
      <c r="N304" s="134" t="s">
        <v>35</v>
      </c>
      <c r="O304" s="31"/>
      <c r="P304" s="45"/>
      <c r="Q304" s="33"/>
      <c r="R304" s="14"/>
      <c r="S304" s="14"/>
      <c r="T304" s="69"/>
      <c r="U304" s="14"/>
      <c r="V304" s="31"/>
      <c r="W304" s="67"/>
      <c r="AD304"/>
      <c r="AE304"/>
      <c r="AF304"/>
      <c r="AG304"/>
      <c r="AH304"/>
      <c r="AI304"/>
    </row>
    <row r="305" spans="1:35" ht="18" customHeight="1" x14ac:dyDescent="0.25">
      <c r="A305" s="47" t="s">
        <v>715</v>
      </c>
      <c r="B305" s="143" t="s">
        <v>716</v>
      </c>
      <c r="C305" s="24">
        <v>50</v>
      </c>
      <c r="D305" s="25"/>
      <c r="E305" s="36"/>
      <c r="F305" s="37"/>
      <c r="G305" s="28"/>
      <c r="H305" s="29">
        <v>1.55</v>
      </c>
      <c r="I305" s="30">
        <f>H305*5</f>
        <v>7.75</v>
      </c>
      <c r="J305" s="113" t="s">
        <v>35</v>
      </c>
      <c r="K305" s="49">
        <v>9.09</v>
      </c>
      <c r="L305" s="44" t="s">
        <v>35</v>
      </c>
      <c r="M305" s="29" t="s">
        <v>38</v>
      </c>
      <c r="N305" s="44" t="s">
        <v>35</v>
      </c>
      <c r="O305" s="31">
        <f>1.55*5</f>
        <v>7.75</v>
      </c>
      <c r="P305" s="45"/>
      <c r="Q305" s="33"/>
      <c r="R305" s="14"/>
      <c r="S305" s="14"/>
      <c r="T305" s="69"/>
      <c r="U305" s="14"/>
      <c r="V305" s="31"/>
      <c r="W305" s="67"/>
      <c r="AD305"/>
      <c r="AE305"/>
      <c r="AF305"/>
      <c r="AG305"/>
      <c r="AH305"/>
      <c r="AI305"/>
    </row>
    <row r="306" spans="1:35" ht="18" customHeight="1" x14ac:dyDescent="0.25">
      <c r="A306" s="47" t="s">
        <v>717</v>
      </c>
      <c r="B306" s="51" t="s">
        <v>718</v>
      </c>
      <c r="C306" s="24">
        <v>28</v>
      </c>
      <c r="D306" s="25"/>
      <c r="E306" s="36"/>
      <c r="F306" s="37"/>
      <c r="G306" s="28"/>
      <c r="H306" s="29">
        <v>0.3</v>
      </c>
      <c r="I306" s="30">
        <v>0.3</v>
      </c>
      <c r="J306" s="30"/>
      <c r="K306" s="29"/>
      <c r="L306" s="44">
        <v>0.56999999999999995</v>
      </c>
      <c r="M306" s="29">
        <v>0.42</v>
      </c>
      <c r="N306" s="29">
        <v>0.44</v>
      </c>
      <c r="O306" s="31"/>
      <c r="P306" s="45"/>
      <c r="Q306" s="50"/>
      <c r="R306" s="14"/>
      <c r="S306" s="14"/>
      <c r="T306" s="69"/>
      <c r="U306" s="14"/>
      <c r="V306" s="31"/>
      <c r="W306" s="67"/>
      <c r="AD306"/>
      <c r="AE306"/>
      <c r="AF306"/>
      <c r="AG306"/>
      <c r="AH306"/>
      <c r="AI306"/>
    </row>
    <row r="307" spans="1:35" ht="18" customHeight="1" x14ac:dyDescent="0.25">
      <c r="A307" s="47" t="s">
        <v>717</v>
      </c>
      <c r="B307" s="51" t="s">
        <v>719</v>
      </c>
      <c r="C307" s="24">
        <v>28</v>
      </c>
      <c r="D307" s="25">
        <v>1</v>
      </c>
      <c r="E307" s="36"/>
      <c r="F307" s="37"/>
      <c r="G307" s="28"/>
      <c r="H307" s="30">
        <v>1.26</v>
      </c>
      <c r="I307" s="30" t="s">
        <v>720</v>
      </c>
      <c r="J307" s="26">
        <v>1.2</v>
      </c>
      <c r="K307" s="29">
        <v>1.38</v>
      </c>
      <c r="L307" s="149">
        <v>1.24</v>
      </c>
      <c r="M307" s="169">
        <v>1.23</v>
      </c>
      <c r="N307" s="29">
        <v>1.44</v>
      </c>
      <c r="O307" s="31"/>
      <c r="P307" s="45"/>
      <c r="Q307" s="50"/>
      <c r="R307" s="14"/>
      <c r="S307" s="14"/>
      <c r="T307" s="69"/>
      <c r="U307" s="14"/>
      <c r="V307" s="31"/>
      <c r="W307" s="67"/>
      <c r="AD307" t="s">
        <v>3120</v>
      </c>
      <c r="AE307" t="s">
        <v>3121</v>
      </c>
      <c r="AF307"/>
      <c r="AG307" t="s" s="406">
        <v>3122</v>
      </c>
      <c r="AH307" t="s">
        <v>3123</v>
      </c>
      <c r="AI307"/>
    </row>
    <row r="308" spans="1:35" ht="18" customHeight="1" x14ac:dyDescent="0.25">
      <c r="A308" s="47" t="s">
        <v>717</v>
      </c>
      <c r="B308" s="51" t="s">
        <v>145</v>
      </c>
      <c r="C308" s="24">
        <v>28</v>
      </c>
      <c r="D308" s="25" t="s">
        <v>721</v>
      </c>
      <c r="E308" s="36"/>
      <c r="F308" s="37"/>
      <c r="G308" s="28">
        <v>2</v>
      </c>
      <c r="H308" s="29">
        <v>1.44</v>
      </c>
      <c r="I308" s="30" t="s">
        <v>722</v>
      </c>
      <c r="J308" s="30">
        <v>1.18</v>
      </c>
      <c r="K308" s="30">
        <v>1.18</v>
      </c>
      <c r="L308" s="163">
        <v>1.1399999999999999</v>
      </c>
      <c r="M308" s="113">
        <v>1.53</v>
      </c>
      <c r="N308" s="29" t="s">
        <v>38</v>
      </c>
      <c r="O308" s="31"/>
      <c r="P308" s="45"/>
      <c r="Q308" s="50"/>
      <c r="R308" s="14"/>
      <c r="S308" s="14"/>
      <c r="T308" s="69"/>
      <c r="U308" s="14"/>
      <c r="V308" s="31"/>
      <c r="W308" s="67"/>
      <c r="AD308" t="s">
        <v>3124</v>
      </c>
      <c r="AE308" t="s">
        <v>3125</v>
      </c>
      <c r="AF308"/>
      <c r="AG308" t="s" s="406">
        <v>3126</v>
      </c>
      <c r="AH308" t="s">
        <v>3127</v>
      </c>
      <c r="AI308"/>
    </row>
    <row r="309" spans="1:35" ht="18" customHeight="1" x14ac:dyDescent="0.25">
      <c r="A309" s="47" t="s">
        <v>717</v>
      </c>
      <c r="B309" s="51" t="s">
        <v>71</v>
      </c>
      <c r="C309" s="24">
        <v>28</v>
      </c>
      <c r="D309" s="25">
        <v>4</v>
      </c>
      <c r="E309" s="36" t="s">
        <v>57</v>
      </c>
      <c r="F309" s="56"/>
      <c r="G309" s="112">
        <v>8</v>
      </c>
      <c r="H309" s="29">
        <v>1.4</v>
      </c>
      <c r="I309" s="30" t="s">
        <v>723</v>
      </c>
      <c r="J309" s="75">
        <v>1.25</v>
      </c>
      <c r="K309" s="30">
        <v>1.2</v>
      </c>
      <c r="L309" s="73">
        <v>0.87</v>
      </c>
      <c r="M309" s="74">
        <v>0.93</v>
      </c>
      <c r="N309" s="75">
        <v>1.1299999999999999</v>
      </c>
      <c r="O309" s="31"/>
      <c r="P309" s="45"/>
      <c r="Q309" s="50"/>
      <c r="R309" s="14"/>
      <c r="S309" s="66"/>
      <c r="T309" s="210"/>
      <c r="U309" s="14"/>
      <c r="V309" s="31"/>
      <c r="W309" s="129"/>
      <c r="AD309" t="s">
        <v>3128</v>
      </c>
      <c r="AE309" t="s">
        <v>3129</v>
      </c>
      <c r="AF309"/>
      <c r="AG309" t="s" s="406">
        <v>3130</v>
      </c>
      <c r="AH309" t="s">
        <v>3131</v>
      </c>
      <c r="AI309"/>
    </row>
    <row r="310" spans="1:35" ht="18" customHeight="1" x14ac:dyDescent="0.25">
      <c r="A310" s="171" t="s">
        <v>724</v>
      </c>
      <c r="B310" s="51" t="s">
        <v>725</v>
      </c>
      <c r="C310" s="24">
        <v>1</v>
      </c>
      <c r="D310" s="25"/>
      <c r="E310" s="36"/>
      <c r="F310" s="37"/>
      <c r="G310" s="28"/>
      <c r="H310" s="29">
        <v>5.72</v>
      </c>
      <c r="I310" s="30"/>
      <c r="J310" s="30"/>
      <c r="K310" s="29"/>
      <c r="L310" s="44" t="s">
        <v>35</v>
      </c>
      <c r="M310" s="29"/>
      <c r="N310" s="30"/>
      <c r="O310" s="86">
        <v>1.1100000000000001</v>
      </c>
      <c r="P310" s="90">
        <v>8.5000000000000006E-2</v>
      </c>
      <c r="Q310" s="101">
        <f t="shared" ref="Q310:Q317" si="6">O310*(1-P310)</f>
        <v>1.0156500000000002</v>
      </c>
      <c r="R310" s="14" t="s">
        <v>17</v>
      </c>
      <c r="S310" s="64">
        <f t="shared" ref="S310:S317" si="7">O310*0.905</f>
        <v>1.0045500000000001</v>
      </c>
      <c r="T310" s="91">
        <v>1</v>
      </c>
      <c r="U310" s="14"/>
      <c r="V310" s="31">
        <v>2</v>
      </c>
      <c r="W310" s="67"/>
      <c r="AD310"/>
      <c r="AE310"/>
      <c r="AF310"/>
      <c r="AG310"/>
      <c r="AH310"/>
      <c r="AI310"/>
    </row>
    <row r="311" spans="1:35" ht="18" customHeight="1" x14ac:dyDescent="0.25">
      <c r="A311" s="171" t="s">
        <v>726</v>
      </c>
      <c r="B311" s="51">
        <v>12.5</v>
      </c>
      <c r="C311" s="24">
        <v>1</v>
      </c>
      <c r="D311" s="25"/>
      <c r="E311" s="36"/>
      <c r="F311" s="37"/>
      <c r="G311" s="28"/>
      <c r="H311" s="29" t="s">
        <v>35</v>
      </c>
      <c r="I311" s="30"/>
      <c r="J311" s="30"/>
      <c r="K311" s="134"/>
      <c r="L311" s="44"/>
      <c r="M311" s="29"/>
      <c r="N311" s="30"/>
      <c r="O311" s="86">
        <v>1.28</v>
      </c>
      <c r="P311" s="90">
        <v>8.5000000000000006E-2</v>
      </c>
      <c r="Q311" s="101">
        <f t="shared" si="6"/>
        <v>1.1712</v>
      </c>
      <c r="R311" s="14" t="s">
        <v>17</v>
      </c>
      <c r="S311" s="64">
        <f t="shared" si="7"/>
        <v>1.1584000000000001</v>
      </c>
      <c r="T311" s="91">
        <v>1</v>
      </c>
      <c r="U311" s="14"/>
      <c r="V311" s="31">
        <v>2</v>
      </c>
      <c r="W311" s="67"/>
      <c r="AD311"/>
      <c r="AE311"/>
      <c r="AF311"/>
      <c r="AG311"/>
      <c r="AH311"/>
      <c r="AI311"/>
    </row>
    <row r="312" spans="1:35" ht="18" customHeight="1" x14ac:dyDescent="0.25">
      <c r="A312" s="171" t="s">
        <v>727</v>
      </c>
      <c r="B312" s="51" t="s">
        <v>728</v>
      </c>
      <c r="C312" s="24">
        <v>1</v>
      </c>
      <c r="D312" s="25"/>
      <c r="E312" s="36"/>
      <c r="F312" s="37"/>
      <c r="G312" s="28"/>
      <c r="H312" s="29" t="s">
        <v>35</v>
      </c>
      <c r="I312" s="30" t="s">
        <v>38</v>
      </c>
      <c r="J312" s="30"/>
      <c r="K312" s="29"/>
      <c r="L312" s="44">
        <v>1.8959999999999999</v>
      </c>
      <c r="M312" s="111">
        <v>0.94</v>
      </c>
      <c r="N312" s="30"/>
      <c r="O312" s="86">
        <v>0.87</v>
      </c>
      <c r="P312" s="90">
        <v>8.5000000000000006E-2</v>
      </c>
      <c r="Q312" s="101">
        <f t="shared" si="6"/>
        <v>0.79605000000000004</v>
      </c>
      <c r="R312" s="14" t="s">
        <v>17</v>
      </c>
      <c r="S312" s="64">
        <f t="shared" si="7"/>
        <v>0.78734999999999999</v>
      </c>
      <c r="T312" s="91">
        <v>1</v>
      </c>
      <c r="U312" s="14"/>
      <c r="V312" s="31">
        <v>2</v>
      </c>
      <c r="W312" s="67"/>
      <c r="AD312"/>
      <c r="AE312"/>
      <c r="AF312"/>
      <c r="AG312"/>
      <c r="AH312"/>
      <c r="AI312"/>
    </row>
    <row r="313" spans="1:35" ht="18" customHeight="1" x14ac:dyDescent="0.25">
      <c r="A313" s="171" t="s">
        <v>729</v>
      </c>
      <c r="B313" s="51" t="s">
        <v>725</v>
      </c>
      <c r="C313" s="24">
        <v>1</v>
      </c>
      <c r="D313" s="25"/>
      <c r="E313" s="36"/>
      <c r="F313" s="37"/>
      <c r="G313" s="28"/>
      <c r="H313" s="29"/>
      <c r="I313" s="30"/>
      <c r="J313" s="30"/>
      <c r="K313" s="29"/>
      <c r="L313" s="44"/>
      <c r="M313" s="29"/>
      <c r="N313" s="30"/>
      <c r="O313" s="86">
        <v>0.82</v>
      </c>
      <c r="P313" s="90">
        <v>8.5000000000000006E-2</v>
      </c>
      <c r="Q313" s="101">
        <f t="shared" si="6"/>
        <v>0.75029999999999997</v>
      </c>
      <c r="R313" s="14" t="s">
        <v>17</v>
      </c>
      <c r="S313" s="64">
        <f t="shared" si="7"/>
        <v>0.74209999999999998</v>
      </c>
      <c r="T313" s="91">
        <v>1</v>
      </c>
      <c r="U313" s="14"/>
      <c r="V313" s="31">
        <v>2</v>
      </c>
      <c r="W313" s="67"/>
      <c r="AD313"/>
      <c r="AE313"/>
      <c r="AF313"/>
      <c r="AG313"/>
      <c r="AH313"/>
      <c r="AI313"/>
    </row>
    <row r="314" spans="1:35" ht="18" customHeight="1" x14ac:dyDescent="0.25">
      <c r="A314" s="47" t="s">
        <v>730</v>
      </c>
      <c r="B314" s="23"/>
      <c r="C314" s="24" t="s">
        <v>731</v>
      </c>
      <c r="D314" s="25"/>
      <c r="E314" s="36"/>
      <c r="F314" s="37"/>
      <c r="G314" s="28"/>
      <c r="H314" s="29" t="s">
        <v>38</v>
      </c>
      <c r="I314" s="30">
        <v>3.42</v>
      </c>
      <c r="J314" s="26">
        <v>2.89</v>
      </c>
      <c r="K314" s="44"/>
      <c r="L314" s="44" t="s">
        <v>38</v>
      </c>
      <c r="M314" s="29">
        <v>2.91</v>
      </c>
      <c r="N314" s="29" t="s">
        <v>35</v>
      </c>
      <c r="O314" s="31">
        <v>3.32</v>
      </c>
      <c r="P314" s="90">
        <v>0.11</v>
      </c>
      <c r="Q314" s="46">
        <f t="shared" si="6"/>
        <v>2.9548000000000001</v>
      </c>
      <c r="R314" s="14" t="s">
        <v>17</v>
      </c>
      <c r="S314" s="64">
        <f t="shared" si="7"/>
        <v>3.0045999999999999</v>
      </c>
      <c r="T314" s="91">
        <v>1</v>
      </c>
      <c r="U314" s="14"/>
      <c r="V314" s="31">
        <v>2</v>
      </c>
      <c r="W314" s="67"/>
      <c r="AD314"/>
      <c r="AE314"/>
      <c r="AF314"/>
      <c r="AG314"/>
      <c r="AH314"/>
      <c r="AI314"/>
    </row>
    <row r="315" spans="1:35" ht="18" customHeight="1" x14ac:dyDescent="0.25">
      <c r="A315" s="47" t="s">
        <v>732</v>
      </c>
      <c r="B315" s="23"/>
      <c r="C315" s="24" t="s">
        <v>733</v>
      </c>
      <c r="D315" s="25"/>
      <c r="E315" s="36"/>
      <c r="F315" s="37"/>
      <c r="G315" s="28"/>
      <c r="H315" s="29">
        <v>6.55</v>
      </c>
      <c r="I315" s="30" t="s">
        <v>38</v>
      </c>
      <c r="J315" s="216" t="s">
        <v>38</v>
      </c>
      <c r="K315" s="30">
        <v>5.5</v>
      </c>
      <c r="L315" s="189">
        <v>5.4</v>
      </c>
      <c r="M315" s="29">
        <v>5.7</v>
      </c>
      <c r="N315" s="29">
        <v>5.6539999999999999</v>
      </c>
      <c r="O315" s="86">
        <v>6.55</v>
      </c>
      <c r="P315" s="90">
        <v>0.11</v>
      </c>
      <c r="Q315" s="33">
        <f t="shared" si="6"/>
        <v>5.8295000000000003</v>
      </c>
      <c r="R315" s="14" t="s">
        <v>17</v>
      </c>
      <c r="S315" s="64">
        <f t="shared" si="7"/>
        <v>5.9277499999999996</v>
      </c>
      <c r="T315" s="91">
        <v>1</v>
      </c>
      <c r="U315" s="14"/>
      <c r="V315" s="31">
        <v>2</v>
      </c>
      <c r="W315" s="67"/>
      <c r="AD315"/>
      <c r="AE315"/>
      <c r="AF315"/>
      <c r="AG315"/>
      <c r="AH315"/>
      <c r="AI315"/>
    </row>
    <row r="316" spans="1:35" ht="18" customHeight="1" x14ac:dyDescent="0.25">
      <c r="A316" s="47" t="s">
        <v>734</v>
      </c>
      <c r="B316" s="23"/>
      <c r="C316" s="24">
        <v>30</v>
      </c>
      <c r="D316" s="25"/>
      <c r="E316" s="36"/>
      <c r="F316" s="139"/>
      <c r="G316" s="140"/>
      <c r="H316" s="29" t="s">
        <v>35</v>
      </c>
      <c r="I316" s="30">
        <v>20.92</v>
      </c>
      <c r="J316" s="30"/>
      <c r="K316" s="29"/>
      <c r="L316" s="44" t="s">
        <v>35</v>
      </c>
      <c r="M316" s="29">
        <v>21.15</v>
      </c>
      <c r="N316" s="141">
        <v>20.45</v>
      </c>
      <c r="O316" s="31"/>
      <c r="P316" s="90">
        <v>0.11</v>
      </c>
      <c r="Q316" s="46">
        <f t="shared" si="6"/>
        <v>0</v>
      </c>
      <c r="R316" s="14" t="s">
        <v>17</v>
      </c>
      <c r="S316" s="64">
        <f t="shared" si="7"/>
        <v>0</v>
      </c>
      <c r="T316" s="91">
        <v>1</v>
      </c>
      <c r="U316" s="14"/>
      <c r="V316" s="31">
        <v>2</v>
      </c>
      <c r="W316" s="67"/>
      <c r="AD316"/>
      <c r="AE316"/>
      <c r="AF316"/>
      <c r="AG316"/>
      <c r="AH316"/>
      <c r="AI316"/>
    </row>
    <row r="317" spans="1:35" ht="18" customHeight="1" x14ac:dyDescent="0.25">
      <c r="A317" s="47" t="s">
        <v>735</v>
      </c>
      <c r="B317" s="23"/>
      <c r="C317" s="24" t="s">
        <v>736</v>
      </c>
      <c r="D317" s="25"/>
      <c r="E317" s="36"/>
      <c r="F317" s="37"/>
      <c r="G317" s="28"/>
      <c r="H317" s="29">
        <v>5.7</v>
      </c>
      <c r="I317" s="30">
        <v>3</v>
      </c>
      <c r="J317" s="30"/>
      <c r="K317" s="29">
        <v>2.29</v>
      </c>
      <c r="L317" s="44">
        <v>5.72</v>
      </c>
      <c r="M317" s="29">
        <v>2.86</v>
      </c>
      <c r="N317" s="29" t="s">
        <v>35</v>
      </c>
      <c r="O317" s="31">
        <v>5.69</v>
      </c>
      <c r="P317" s="90">
        <v>0.11</v>
      </c>
      <c r="Q317" s="33">
        <f t="shared" si="6"/>
        <v>5.0641000000000007</v>
      </c>
      <c r="R317" s="14" t="s">
        <v>17</v>
      </c>
      <c r="S317" s="64">
        <f t="shared" si="7"/>
        <v>5.1494500000000007</v>
      </c>
      <c r="T317" s="91">
        <v>1</v>
      </c>
      <c r="U317" s="14"/>
      <c r="V317" s="31">
        <v>2</v>
      </c>
      <c r="W317" s="67"/>
      <c r="AD317"/>
      <c r="AE317"/>
      <c r="AF317"/>
      <c r="AG317"/>
      <c r="AH317"/>
      <c r="AI317"/>
    </row>
    <row r="318" spans="1:35" ht="18" customHeight="1" x14ac:dyDescent="0.25">
      <c r="A318" s="47" t="s">
        <v>737</v>
      </c>
      <c r="B318" s="51" t="s">
        <v>187</v>
      </c>
      <c r="C318" s="24">
        <v>21</v>
      </c>
      <c r="D318" s="25">
        <v>2</v>
      </c>
      <c r="E318" s="36"/>
      <c r="F318" s="37"/>
      <c r="G318" s="28">
        <v>4</v>
      </c>
      <c r="H318" s="29" t="s">
        <v>38</v>
      </c>
      <c r="I318" s="166" t="s">
        <v>738</v>
      </c>
      <c r="J318" s="75" t="s">
        <v>38</v>
      </c>
      <c r="K318" s="73" t="s">
        <v>739</v>
      </c>
      <c r="L318" s="75" t="s">
        <v>38</v>
      </c>
      <c r="M318" s="75" t="s">
        <v>38</v>
      </c>
      <c r="N318" s="75" t="s">
        <v>740</v>
      </c>
      <c r="O318" s="31"/>
      <c r="P318" s="45"/>
      <c r="Q318" s="50"/>
      <c r="R318" s="14"/>
      <c r="S318" s="14"/>
      <c r="T318" s="69"/>
      <c r="U318" s="14"/>
      <c r="V318" s="31"/>
      <c r="W318" s="67"/>
      <c r="AD318" t="s">
        <v>3132</v>
      </c>
      <c r="AE318" t="s">
        <v>3133</v>
      </c>
      <c r="AF318"/>
      <c r="AG318" t="s">
        <v>3134</v>
      </c>
      <c r="AH318" t="s">
        <v>3135</v>
      </c>
      <c r="AI318"/>
    </row>
    <row r="319" spans="1:35" ht="18" customHeight="1" x14ac:dyDescent="0.25">
      <c r="A319" s="47" t="s">
        <v>737</v>
      </c>
      <c r="B319" s="51" t="s">
        <v>40</v>
      </c>
      <c r="C319" s="24">
        <v>28</v>
      </c>
      <c r="D319" s="25"/>
      <c r="E319" s="36"/>
      <c r="F319" s="37"/>
      <c r="G319" s="28">
        <v>2</v>
      </c>
      <c r="H319" s="29" t="s">
        <v>38</v>
      </c>
      <c r="I319" s="30">
        <v>1.6</v>
      </c>
      <c r="J319" s="30" t="s">
        <v>38</v>
      </c>
      <c r="K319" s="29">
        <v>1.53</v>
      </c>
      <c r="L319" s="49" t="s">
        <v>741</v>
      </c>
      <c r="M319" s="29">
        <v>1.77</v>
      </c>
      <c r="N319" s="134" t="s">
        <v>38</v>
      </c>
      <c r="O319" s="31"/>
      <c r="P319" s="45"/>
      <c r="Q319" s="50"/>
      <c r="R319" s="14"/>
      <c r="S319" s="14"/>
      <c r="T319" s="69"/>
      <c r="U319" s="14"/>
      <c r="V319" s="31"/>
      <c r="W319" s="67"/>
      <c r="AD319"/>
      <c r="AE319"/>
      <c r="AF319"/>
      <c r="AG319"/>
      <c r="AH319"/>
      <c r="AI319"/>
    </row>
    <row r="320" spans="1:35" ht="18" customHeight="1" x14ac:dyDescent="0.25">
      <c r="A320" s="47" t="s">
        <v>742</v>
      </c>
      <c r="B320" s="51" t="s">
        <v>195</v>
      </c>
      <c r="C320" s="24" t="s">
        <v>111</v>
      </c>
      <c r="D320" s="25"/>
      <c r="E320" s="36"/>
      <c r="F320" s="37"/>
      <c r="G320" s="28"/>
      <c r="H320" s="29">
        <v>4.5</v>
      </c>
      <c r="I320" s="30">
        <v>2.65</v>
      </c>
      <c r="J320" s="30" t="s">
        <v>38</v>
      </c>
      <c r="K320" s="217">
        <v>1</v>
      </c>
      <c r="L320" s="44" t="s">
        <v>743</v>
      </c>
      <c r="M320" s="29" t="s">
        <v>744</v>
      </c>
      <c r="N320" s="29">
        <v>2.64</v>
      </c>
      <c r="O320" s="31"/>
      <c r="P320" s="45"/>
      <c r="Q320" s="50"/>
      <c r="R320" s="14"/>
      <c r="S320" s="14"/>
      <c r="T320" s="69"/>
      <c r="U320" s="14"/>
      <c r="V320" s="31"/>
      <c r="W320" s="67"/>
      <c r="AD320"/>
      <c r="AE320"/>
      <c r="AF320"/>
      <c r="AG320"/>
      <c r="AH320"/>
      <c r="AI320"/>
    </row>
    <row r="321" spans="1:35" ht="18" customHeight="1" x14ac:dyDescent="0.25">
      <c r="A321" s="47" t="s">
        <v>742</v>
      </c>
      <c r="B321" s="51" t="s">
        <v>40</v>
      </c>
      <c r="C321" s="24" t="s">
        <v>111</v>
      </c>
      <c r="D321" s="25"/>
      <c r="E321" s="36"/>
      <c r="F321" s="37"/>
      <c r="G321" s="28"/>
      <c r="H321" s="29">
        <v>4.88</v>
      </c>
      <c r="I321" s="30">
        <v>3.33</v>
      </c>
      <c r="J321" s="30" t="s">
        <v>38</v>
      </c>
      <c r="K321" s="214">
        <v>1.9</v>
      </c>
      <c r="L321" s="44">
        <v>1.88</v>
      </c>
      <c r="M321" s="29" t="s">
        <v>457</v>
      </c>
      <c r="N321" s="49">
        <v>2.59</v>
      </c>
      <c r="O321" s="31"/>
      <c r="P321" s="45"/>
      <c r="Q321" s="50"/>
      <c r="R321" s="14"/>
      <c r="S321" s="14"/>
      <c r="T321" s="69"/>
      <c r="U321" s="14"/>
      <c r="V321" s="31"/>
      <c r="W321" s="67"/>
      <c r="AD321"/>
      <c r="AE321"/>
      <c r="AF321"/>
      <c r="AG321"/>
      <c r="AH321"/>
      <c r="AI321"/>
    </row>
    <row r="322" spans="1:35" ht="18" customHeight="1" x14ac:dyDescent="0.25">
      <c r="A322" s="47" t="s">
        <v>745</v>
      </c>
      <c r="B322" s="51" t="s">
        <v>187</v>
      </c>
      <c r="C322" s="24">
        <v>21</v>
      </c>
      <c r="D322" s="25"/>
      <c r="E322" s="36"/>
      <c r="F322" s="37"/>
      <c r="G322" s="28"/>
      <c r="H322" s="29" t="s">
        <v>746</v>
      </c>
      <c r="I322" s="30">
        <v>0.43</v>
      </c>
      <c r="J322" s="30"/>
      <c r="K322" s="29">
        <v>1.55</v>
      </c>
      <c r="L322" s="44" t="s">
        <v>38</v>
      </c>
      <c r="M322" s="29" t="s">
        <v>38</v>
      </c>
      <c r="N322" s="29" t="s">
        <v>747</v>
      </c>
      <c r="O322" s="31"/>
      <c r="P322" s="45"/>
      <c r="Q322" s="50"/>
      <c r="R322" s="14"/>
      <c r="S322" s="14"/>
      <c r="T322" s="69"/>
      <c r="U322" s="14"/>
      <c r="V322" s="31"/>
      <c r="W322" s="67"/>
      <c r="AD322"/>
      <c r="AE322"/>
      <c r="AF322"/>
      <c r="AG322"/>
      <c r="AH322"/>
      <c r="AI322"/>
    </row>
    <row r="323" spans="1:35" ht="18" customHeight="1" x14ac:dyDescent="0.25">
      <c r="A323" s="47" t="s">
        <v>748</v>
      </c>
      <c r="B323" s="23" t="s">
        <v>37</v>
      </c>
      <c r="C323" s="24">
        <v>60</v>
      </c>
      <c r="D323" s="25"/>
      <c r="E323" s="36"/>
      <c r="F323" s="218"/>
      <c r="G323" s="28">
        <v>3</v>
      </c>
      <c r="H323" s="30">
        <v>6.26</v>
      </c>
      <c r="I323" s="30" t="s">
        <v>38</v>
      </c>
      <c r="J323" s="29">
        <v>4.25</v>
      </c>
      <c r="K323" s="29" t="s">
        <v>38</v>
      </c>
      <c r="L323" s="49">
        <v>3.8</v>
      </c>
      <c r="M323" s="29">
        <v>3.88</v>
      </c>
      <c r="N323" s="29" t="s">
        <v>749</v>
      </c>
      <c r="O323" s="31"/>
      <c r="P323" s="45"/>
      <c r="Q323" s="33"/>
      <c r="R323" s="14"/>
      <c r="S323" s="14"/>
      <c r="T323" s="69"/>
      <c r="U323" s="14"/>
      <c r="V323" s="31"/>
      <c r="W323" s="67"/>
      <c r="AD323"/>
      <c r="AE323"/>
      <c r="AF323"/>
      <c r="AG323"/>
      <c r="AH323"/>
      <c r="AI323"/>
    </row>
    <row r="324" spans="1:35" ht="18" customHeight="1" x14ac:dyDescent="0.25">
      <c r="A324" s="38" t="s">
        <v>750</v>
      </c>
      <c r="B324" s="39" t="s">
        <v>51</v>
      </c>
      <c r="C324" s="24">
        <v>30</v>
      </c>
      <c r="D324" s="152"/>
      <c r="E324" s="219"/>
      <c r="F324" s="220"/>
      <c r="G324" s="57"/>
      <c r="H324" s="29" t="s">
        <v>38</v>
      </c>
      <c r="I324" s="30">
        <v>12</v>
      </c>
      <c r="J324" s="30"/>
      <c r="K324" s="29">
        <v>0.75</v>
      </c>
      <c r="L324" s="44" t="s">
        <v>56</v>
      </c>
      <c r="M324" s="29" t="s">
        <v>652</v>
      </c>
      <c r="N324" s="30" t="s">
        <v>38</v>
      </c>
      <c r="O324" s="31"/>
      <c r="P324" s="45"/>
      <c r="Q324" s="77"/>
      <c r="R324" s="14"/>
      <c r="S324" s="14"/>
      <c r="T324" s="69"/>
      <c r="U324" s="14"/>
      <c r="V324" s="31"/>
      <c r="W324" s="67"/>
      <c r="AD324"/>
      <c r="AE324"/>
      <c r="AF324"/>
      <c r="AG324"/>
      <c r="AH324"/>
      <c r="AI324"/>
    </row>
    <row r="325" spans="1:35" ht="18" customHeight="1" x14ac:dyDescent="0.25">
      <c r="A325" s="221" t="s">
        <v>751</v>
      </c>
      <c r="B325" s="54" t="s">
        <v>752</v>
      </c>
      <c r="C325" s="24">
        <v>175</v>
      </c>
      <c r="D325" s="55"/>
      <c r="E325" s="40"/>
      <c r="F325" s="56"/>
      <c r="G325" s="57"/>
      <c r="H325" s="110">
        <v>115.12</v>
      </c>
      <c r="I325" s="30">
        <v>108.8</v>
      </c>
      <c r="J325" s="30" t="s">
        <v>35</v>
      </c>
      <c r="K325" s="30">
        <v>105.95</v>
      </c>
      <c r="L325" s="26">
        <v>90.36</v>
      </c>
      <c r="M325" s="30" t="s">
        <v>35</v>
      </c>
      <c r="N325" s="30">
        <v>96.9</v>
      </c>
      <c r="O325" s="58"/>
      <c r="P325" s="97"/>
      <c r="Q325" s="98"/>
      <c r="R325" s="14"/>
      <c r="S325" s="14"/>
      <c r="T325" s="119"/>
      <c r="U325" s="119"/>
      <c r="V325" s="54"/>
      <c r="W325" s="64"/>
      <c r="AD325"/>
      <c r="AE325"/>
      <c r="AF325"/>
      <c r="AG325"/>
      <c r="AH325"/>
      <c r="AI325"/>
    </row>
    <row r="326" spans="1:35" ht="18" customHeight="1" x14ac:dyDescent="0.25">
      <c r="A326" s="47" t="s">
        <v>753</v>
      </c>
      <c r="B326" s="68">
        <v>5.0000000000000001E-3</v>
      </c>
      <c r="C326" s="24">
        <v>30</v>
      </c>
      <c r="D326" s="25">
        <v>1</v>
      </c>
      <c r="E326" s="36" t="s">
        <v>53</v>
      </c>
      <c r="F326" s="37"/>
      <c r="G326" s="28">
        <v>2</v>
      </c>
      <c r="H326" s="29">
        <v>4.42</v>
      </c>
      <c r="I326" s="30" t="s">
        <v>35</v>
      </c>
      <c r="J326" s="30" t="s">
        <v>38</v>
      </c>
      <c r="K326" s="75">
        <v>4.51</v>
      </c>
      <c r="L326" s="166" t="s">
        <v>38</v>
      </c>
      <c r="M326" s="73">
        <v>4.3899999999999997</v>
      </c>
      <c r="N326" s="75">
        <v>4.41</v>
      </c>
      <c r="O326" s="31">
        <v>4.8</v>
      </c>
      <c r="P326" s="45"/>
      <c r="Q326" s="33"/>
      <c r="R326" s="14"/>
      <c r="S326" s="14"/>
      <c r="T326" s="69"/>
      <c r="U326" s="14"/>
      <c r="V326" s="31"/>
      <c r="W326" s="67"/>
      <c r="AD326" t="s">
        <v>3136</v>
      </c>
      <c r="AE326" t="s">
        <v>3137</v>
      </c>
      <c r="AF326"/>
      <c r="AG326" t="s" s="406">
        <v>3138</v>
      </c>
      <c r="AH326" t="s">
        <v>3139</v>
      </c>
      <c r="AI326"/>
    </row>
    <row r="327" spans="1:35" ht="18" customHeight="1" x14ac:dyDescent="0.25">
      <c r="A327" s="47" t="s">
        <v>753</v>
      </c>
      <c r="B327" s="35">
        <v>0.01</v>
      </c>
      <c r="C327" s="24">
        <v>30</v>
      </c>
      <c r="D327" s="25"/>
      <c r="E327" s="36"/>
      <c r="F327" s="37"/>
      <c r="G327" s="28"/>
      <c r="H327" s="29">
        <v>2.7</v>
      </c>
      <c r="I327" s="30" t="s">
        <v>754</v>
      </c>
      <c r="J327" s="30" t="s">
        <v>755</v>
      </c>
      <c r="K327" s="29">
        <v>2.76</v>
      </c>
      <c r="L327" s="44" t="s">
        <v>35</v>
      </c>
      <c r="M327" s="29" t="s">
        <v>548</v>
      </c>
      <c r="N327" s="49">
        <v>2.65</v>
      </c>
      <c r="O327" s="31"/>
      <c r="P327" s="45"/>
      <c r="Q327" s="33"/>
      <c r="R327" s="14"/>
      <c r="S327" s="14"/>
      <c r="T327" s="69"/>
      <c r="U327" s="14">
        <v>84</v>
      </c>
      <c r="V327" s="31"/>
      <c r="W327" s="67"/>
      <c r="AD327"/>
      <c r="AE327"/>
      <c r="AF327"/>
      <c r="AG327"/>
      <c r="AH327"/>
      <c r="AI327"/>
    </row>
    <row r="328" spans="1:35" ht="18" customHeight="1" x14ac:dyDescent="0.25">
      <c r="A328" s="47" t="s">
        <v>756</v>
      </c>
      <c r="B328" s="51" t="s">
        <v>757</v>
      </c>
      <c r="C328" s="24" t="s">
        <v>575</v>
      </c>
      <c r="D328" s="25"/>
      <c r="E328" s="36"/>
      <c r="F328" s="37"/>
      <c r="G328" s="28">
        <v>4</v>
      </c>
      <c r="H328" s="29" t="s">
        <v>38</v>
      </c>
      <c r="I328" s="30">
        <v>5.95</v>
      </c>
      <c r="J328" s="30">
        <v>3.69</v>
      </c>
      <c r="K328" s="30">
        <v>4.4000000000000004</v>
      </c>
      <c r="L328" s="73">
        <v>3.45</v>
      </c>
      <c r="M328" s="74">
        <v>3.54</v>
      </c>
      <c r="N328" s="29">
        <v>4</v>
      </c>
      <c r="O328" s="31"/>
      <c r="P328" s="45"/>
      <c r="Q328" s="50"/>
      <c r="R328" s="14"/>
      <c r="S328" s="14"/>
      <c r="T328" s="69"/>
      <c r="U328" s="14"/>
      <c r="V328" s="31"/>
      <c r="W328" s="67"/>
      <c r="AD328"/>
      <c r="AE328"/>
      <c r="AF328"/>
      <c r="AG328"/>
      <c r="AH328"/>
      <c r="AI328"/>
    </row>
    <row r="329" spans="1:35" ht="18" customHeight="1" x14ac:dyDescent="0.25">
      <c r="A329" s="47" t="s">
        <v>758</v>
      </c>
      <c r="B329" s="35"/>
      <c r="C329" s="24" t="s">
        <v>759</v>
      </c>
      <c r="D329" s="25"/>
      <c r="E329" s="36"/>
      <c r="F329" s="37"/>
      <c r="G329" s="28"/>
      <c r="H329" s="29" t="s">
        <v>35</v>
      </c>
      <c r="I329" s="30" t="s">
        <v>35</v>
      </c>
      <c r="J329" s="30" t="s">
        <v>41</v>
      </c>
      <c r="K329" s="29" t="s">
        <v>35</v>
      </c>
      <c r="L329" s="29" t="s">
        <v>38</v>
      </c>
      <c r="M329" s="29" t="s">
        <v>38</v>
      </c>
      <c r="N329" s="29"/>
      <c r="O329" s="31"/>
      <c r="P329" s="222"/>
      <c r="Q329" s="33"/>
      <c r="R329" s="14"/>
      <c r="S329" s="14"/>
      <c r="T329" s="69"/>
      <c r="U329" s="14"/>
      <c r="V329" s="31"/>
      <c r="W329" s="67"/>
      <c r="AD329"/>
      <c r="AE329"/>
      <c r="AF329"/>
      <c r="AG329"/>
      <c r="AH329"/>
      <c r="AI329"/>
    </row>
    <row r="330" spans="1:35" ht="18" customHeight="1" x14ac:dyDescent="0.25">
      <c r="A330" s="47" t="s">
        <v>758</v>
      </c>
      <c r="B330" s="51" t="s">
        <v>757</v>
      </c>
      <c r="C330" s="24" t="s">
        <v>111</v>
      </c>
      <c r="D330" s="25"/>
      <c r="E330" s="36"/>
      <c r="F330" s="37"/>
      <c r="G330" s="28">
        <v>5</v>
      </c>
      <c r="H330" s="29" t="s">
        <v>35</v>
      </c>
      <c r="I330" s="30" t="s">
        <v>35</v>
      </c>
      <c r="J330" s="30" t="s">
        <v>38</v>
      </c>
      <c r="K330" s="29" t="s">
        <v>35</v>
      </c>
      <c r="L330" s="29" t="s">
        <v>38</v>
      </c>
      <c r="M330" s="29" t="s">
        <v>38</v>
      </c>
      <c r="N330" s="29"/>
      <c r="O330" s="31"/>
      <c r="P330" s="45"/>
      <c r="Q330" s="50"/>
      <c r="R330" s="14"/>
      <c r="S330" s="14"/>
      <c r="T330" s="69"/>
      <c r="U330" s="14"/>
      <c r="V330" s="31"/>
      <c r="W330" s="67"/>
      <c r="AD330"/>
      <c r="AE330"/>
      <c r="AF330"/>
      <c r="AG330"/>
      <c r="AH330"/>
      <c r="AI330"/>
    </row>
    <row r="331" spans="1:35" ht="18" customHeight="1" x14ac:dyDescent="0.25">
      <c r="A331" s="47" t="s">
        <v>760</v>
      </c>
      <c r="B331" s="51" t="s">
        <v>68</v>
      </c>
      <c r="C331" s="24">
        <v>30</v>
      </c>
      <c r="D331" s="25"/>
      <c r="E331" s="36"/>
      <c r="F331" s="56" t="s">
        <v>143</v>
      </c>
      <c r="G331" s="28">
        <v>12</v>
      </c>
      <c r="H331" s="29">
        <v>0.27</v>
      </c>
      <c r="I331" s="30">
        <v>0.25</v>
      </c>
      <c r="J331" s="26">
        <v>0.21</v>
      </c>
      <c r="K331" s="87">
        <v>0.32</v>
      </c>
      <c r="L331" s="113">
        <v>0.25</v>
      </c>
      <c r="M331" s="26">
        <v>0.21</v>
      </c>
      <c r="N331" s="29">
        <v>0.24</v>
      </c>
      <c r="O331" s="31">
        <f>4.5+3+9+9+4.5+4+4.5</f>
        <v>38.5</v>
      </c>
      <c r="P331" s="223"/>
      <c r="Q331" s="50"/>
      <c r="R331" s="14"/>
      <c r="S331" s="66"/>
      <c r="T331" s="210"/>
      <c r="U331" s="14"/>
      <c r="V331" s="31"/>
      <c r="W331" s="129"/>
      <c r="AD331"/>
      <c r="AE331"/>
      <c r="AF331"/>
      <c r="AG331"/>
      <c r="AH331"/>
      <c r="AI331"/>
    </row>
    <row r="332" spans="1:35" ht="18" customHeight="1" x14ac:dyDescent="0.25">
      <c r="A332" s="53" t="s">
        <v>761</v>
      </c>
      <c r="B332" s="54"/>
      <c r="C332" s="24"/>
      <c r="D332" s="55"/>
      <c r="E332" s="40"/>
      <c r="F332" s="224"/>
      <c r="G332" s="57"/>
      <c r="H332" s="29"/>
      <c r="I332" s="30">
        <v>4.8899999999999997</v>
      </c>
      <c r="J332" s="30"/>
      <c r="K332" s="30"/>
      <c r="L332" s="30"/>
      <c r="M332" s="29"/>
      <c r="N332" s="113" t="s">
        <v>38</v>
      </c>
      <c r="O332" s="58">
        <f>O331*25</f>
        <v>962.5</v>
      </c>
      <c r="P332" s="59"/>
      <c r="Q332" s="60"/>
      <c r="R332" s="14"/>
      <c r="S332" s="14"/>
      <c r="T332" s="34"/>
      <c r="U332" s="14"/>
      <c r="V332" s="31"/>
      <c r="W332" s="67"/>
      <c r="AD332"/>
      <c r="AE332"/>
      <c r="AF332"/>
      <c r="AG332"/>
      <c r="AH332"/>
      <c r="AI332"/>
    </row>
    <row r="333" spans="1:35" ht="18" customHeight="1" x14ac:dyDescent="0.25">
      <c r="A333" s="53" t="s">
        <v>762</v>
      </c>
      <c r="B333" s="23"/>
      <c r="C333" s="24" t="s">
        <v>59</v>
      </c>
      <c r="D333" s="25"/>
      <c r="E333" s="36"/>
      <c r="F333" s="37"/>
      <c r="G333" s="28"/>
      <c r="H333" s="29" t="s">
        <v>38</v>
      </c>
      <c r="I333" s="30">
        <v>4.91</v>
      </c>
      <c r="J333" s="30">
        <v>5.53</v>
      </c>
      <c r="K333" s="30">
        <v>5.64</v>
      </c>
      <c r="L333" s="44" t="s">
        <v>35</v>
      </c>
      <c r="M333" s="29">
        <v>5.5</v>
      </c>
      <c r="N333" s="44" t="s">
        <v>38</v>
      </c>
      <c r="O333" s="31"/>
      <c r="P333" s="45"/>
      <c r="Q333" s="33"/>
      <c r="R333" s="14"/>
      <c r="S333" s="66"/>
      <c r="T333" s="34"/>
      <c r="U333" s="14"/>
      <c r="V333" s="31"/>
      <c r="W333" s="19"/>
      <c r="X333" s="21">
        <v>5.95</v>
      </c>
      <c r="Y333" s="21" t="s">
        <v>763</v>
      </c>
      <c r="AD333"/>
      <c r="AE333"/>
      <c r="AF333"/>
      <c r="AG333"/>
      <c r="AH333"/>
      <c r="AI333"/>
    </row>
    <row r="334" spans="1:35" ht="18" customHeight="1" x14ac:dyDescent="0.25">
      <c r="A334" s="47" t="s">
        <v>764</v>
      </c>
      <c r="B334" s="109"/>
      <c r="C334" s="24" t="s">
        <v>274</v>
      </c>
      <c r="D334" s="25">
        <v>2</v>
      </c>
      <c r="E334" s="36" t="s">
        <v>53</v>
      </c>
      <c r="F334" s="37"/>
      <c r="G334" s="28">
        <v>3</v>
      </c>
      <c r="H334" s="29">
        <v>6.29</v>
      </c>
      <c r="I334" s="30"/>
      <c r="J334" s="198">
        <v>6.06</v>
      </c>
      <c r="K334" s="198">
        <v>6.29</v>
      </c>
      <c r="L334" s="166" t="s">
        <v>35</v>
      </c>
      <c r="M334" s="151">
        <v>5.94</v>
      </c>
      <c r="N334" s="74" t="s">
        <v>765</v>
      </c>
      <c r="O334" s="31">
        <v>6.29</v>
      </c>
      <c r="P334" s="76">
        <v>0.05</v>
      </c>
      <c r="Q334" s="225">
        <f>O334*(1-P334)</f>
        <v>5.9754999999999994</v>
      </c>
      <c r="R334" s="14" t="s">
        <v>17</v>
      </c>
      <c r="S334" s="64">
        <f>O334*0.905</f>
        <v>5.69245</v>
      </c>
      <c r="T334" s="91">
        <v>1</v>
      </c>
      <c r="U334" s="122">
        <f>(S334-I334)*T334</f>
        <v>5.69245</v>
      </c>
      <c r="V334" s="31">
        <v>2</v>
      </c>
      <c r="W334" s="67"/>
      <c r="AD334" t="s">
        <v>3140</v>
      </c>
      <c r="AE334" t="s">
        <v>3141</v>
      </c>
      <c r="AF334"/>
      <c r="AG334" t="s" s="406">
        <v>3142</v>
      </c>
      <c r="AH334" t="s">
        <v>3143</v>
      </c>
      <c r="AI334"/>
    </row>
    <row r="335" spans="1:35" ht="18" customHeight="1" x14ac:dyDescent="0.25">
      <c r="A335" s="47" t="s">
        <v>766</v>
      </c>
      <c r="B335" s="35">
        <v>0.05</v>
      </c>
      <c r="C335" s="24" t="s">
        <v>682</v>
      </c>
      <c r="D335" s="40"/>
      <c r="E335" s="36"/>
      <c r="F335" s="37"/>
      <c r="G335" s="28"/>
      <c r="H335" s="29" t="s">
        <v>35</v>
      </c>
      <c r="I335" s="30" t="s">
        <v>35</v>
      </c>
      <c r="J335" s="30"/>
      <c r="K335" s="29" t="s">
        <v>35</v>
      </c>
      <c r="L335" s="29" t="s">
        <v>35</v>
      </c>
      <c r="M335" s="29" t="s">
        <v>35</v>
      </c>
      <c r="N335" s="179" t="s">
        <v>35</v>
      </c>
      <c r="O335" s="31"/>
      <c r="P335" s="45"/>
      <c r="Q335" s="50"/>
      <c r="R335" s="14"/>
      <c r="S335" s="14"/>
      <c r="T335" s="69"/>
      <c r="U335" s="14"/>
      <c r="V335" s="31"/>
      <c r="W335" s="67"/>
      <c r="AD335"/>
      <c r="AE335"/>
      <c r="AF335"/>
      <c r="AG335"/>
      <c r="AH335"/>
      <c r="AI335"/>
    </row>
    <row r="336" spans="1:35" ht="18" customHeight="1" x14ac:dyDescent="0.25">
      <c r="A336" s="162" t="s">
        <v>767</v>
      </c>
      <c r="B336" s="35">
        <v>5.0000000000000001E-3</v>
      </c>
      <c r="C336" s="24" t="s">
        <v>682</v>
      </c>
      <c r="D336" s="25"/>
      <c r="E336" s="36"/>
      <c r="F336" s="37"/>
      <c r="G336" s="28">
        <v>4</v>
      </c>
      <c r="H336" s="29" t="s">
        <v>38</v>
      </c>
      <c r="I336" s="30" t="s">
        <v>35</v>
      </c>
      <c r="J336" s="29">
        <v>6.34</v>
      </c>
      <c r="K336" s="29" t="s">
        <v>44</v>
      </c>
      <c r="L336" s="29" t="s">
        <v>35</v>
      </c>
      <c r="M336" s="49">
        <v>4.6399999999999997</v>
      </c>
      <c r="N336" s="30" t="s">
        <v>35</v>
      </c>
      <c r="O336" s="31"/>
      <c r="P336" s="45"/>
      <c r="Q336" s="50"/>
      <c r="R336" s="14"/>
      <c r="S336" s="14"/>
      <c r="T336" s="69"/>
      <c r="U336" s="14"/>
      <c r="V336" s="31"/>
      <c r="W336" s="67"/>
      <c r="AD336"/>
      <c r="AE336"/>
      <c r="AF336"/>
      <c r="AG336"/>
      <c r="AH336"/>
      <c r="AI336"/>
    </row>
    <row r="337" spans="1:35" ht="18" customHeight="1" x14ac:dyDescent="0.25">
      <c r="A337" s="47" t="s">
        <v>768</v>
      </c>
      <c r="B337" s="35">
        <v>5.0000000000000001E-3</v>
      </c>
      <c r="C337" s="24" t="s">
        <v>682</v>
      </c>
      <c r="D337" s="25"/>
      <c r="E337" s="36"/>
      <c r="F337" s="37"/>
      <c r="G337" s="28"/>
      <c r="H337" s="29">
        <v>4.4000000000000004</v>
      </c>
      <c r="I337" s="30" t="s">
        <v>35</v>
      </c>
      <c r="J337" s="30">
        <v>3.95</v>
      </c>
      <c r="K337" s="29" t="s">
        <v>44</v>
      </c>
      <c r="L337" s="44" t="s">
        <v>35</v>
      </c>
      <c r="M337" s="29" t="s">
        <v>38</v>
      </c>
      <c r="N337" s="29" t="s">
        <v>35</v>
      </c>
      <c r="O337" s="31"/>
      <c r="P337" s="45"/>
      <c r="Q337" s="50"/>
      <c r="R337" s="14"/>
      <c r="S337" s="66"/>
      <c r="T337" s="69"/>
      <c r="U337" s="14"/>
      <c r="V337" s="31"/>
      <c r="W337" s="67"/>
      <c r="AD337"/>
      <c r="AE337"/>
      <c r="AF337"/>
      <c r="AG337"/>
      <c r="AH337"/>
      <c r="AI337"/>
    </row>
    <row r="338" spans="1:35" ht="18" customHeight="1" x14ac:dyDescent="0.25">
      <c r="A338" s="47" t="s">
        <v>769</v>
      </c>
      <c r="B338" s="115">
        <v>0.01</v>
      </c>
      <c r="C338" s="24" t="s">
        <v>770</v>
      </c>
      <c r="D338" s="25"/>
      <c r="E338" s="36"/>
      <c r="F338" s="226"/>
      <c r="G338" s="28">
        <v>2</v>
      </c>
      <c r="H338" s="29"/>
      <c r="I338" s="30">
        <v>5.03</v>
      </c>
      <c r="J338" s="30">
        <v>5.95</v>
      </c>
      <c r="K338" s="30" t="s">
        <v>35</v>
      </c>
      <c r="L338" s="29" t="s">
        <v>771</v>
      </c>
      <c r="M338" s="29">
        <v>4.6399999999999997</v>
      </c>
      <c r="N338" s="29" t="s">
        <v>38</v>
      </c>
      <c r="O338" s="31"/>
      <c r="P338" s="45"/>
      <c r="Q338" s="50"/>
      <c r="R338" s="14"/>
      <c r="S338" s="14"/>
      <c r="T338" s="69"/>
      <c r="U338" s="14"/>
      <c r="V338" s="31"/>
      <c r="W338" s="67"/>
      <c r="AD338"/>
      <c r="AE338"/>
      <c r="AF338"/>
      <c r="AG338"/>
      <c r="AH338"/>
      <c r="AI338"/>
    </row>
    <row r="339" spans="1:35" ht="18" customHeight="1" x14ac:dyDescent="0.25">
      <c r="A339" s="47" t="s">
        <v>772</v>
      </c>
      <c r="B339" s="115">
        <v>0.01</v>
      </c>
      <c r="C339" s="24" t="s">
        <v>770</v>
      </c>
      <c r="D339" s="25"/>
      <c r="E339" s="36"/>
      <c r="F339" s="37"/>
      <c r="G339" s="28">
        <v>2</v>
      </c>
      <c r="H339" s="29" t="s">
        <v>38</v>
      </c>
      <c r="I339" s="30">
        <v>5.03</v>
      </c>
      <c r="J339" s="30">
        <v>4.6399999999999997</v>
      </c>
      <c r="K339" s="217">
        <v>4.0999999999999996</v>
      </c>
      <c r="L339" s="227" t="s">
        <v>773</v>
      </c>
      <c r="M339" s="30">
        <v>4.87</v>
      </c>
      <c r="N339" s="29" t="s">
        <v>38</v>
      </c>
      <c r="O339" s="31"/>
      <c r="P339" s="45"/>
      <c r="Q339" s="50"/>
      <c r="R339" s="14"/>
      <c r="S339" s="66"/>
      <c r="T339" s="69"/>
      <c r="U339" s="14"/>
      <c r="V339" s="31"/>
      <c r="W339" s="67"/>
      <c r="AD339" s="102" t="s">
        <v>774</v>
      </c>
      <c r="AE339" t="s">
        <v>775</v>
      </c>
      <c r="AF339"/>
      <c r="AG339" t="s">
        <v>776</v>
      </c>
      <c r="AH339" t="s">
        <v>777</v>
      </c>
      <c r="AI339"/>
    </row>
    <row r="340" spans="1:35" ht="18" customHeight="1" x14ac:dyDescent="0.25">
      <c r="A340" s="47" t="s">
        <v>778</v>
      </c>
      <c r="B340" s="51" t="s">
        <v>779</v>
      </c>
      <c r="C340" s="24" t="s">
        <v>386</v>
      </c>
      <c r="D340" s="25"/>
      <c r="E340" s="36"/>
      <c r="F340" s="56"/>
      <c r="G340" s="28"/>
      <c r="H340" s="29" t="s">
        <v>780</v>
      </c>
      <c r="I340" s="30" t="s">
        <v>35</v>
      </c>
      <c r="J340" s="30" t="s">
        <v>35</v>
      </c>
      <c r="K340" s="29">
        <v>1.46</v>
      </c>
      <c r="L340" s="163">
        <v>1.18</v>
      </c>
      <c r="M340" s="29" t="s">
        <v>38</v>
      </c>
      <c r="N340" s="29" t="s">
        <v>35</v>
      </c>
      <c r="O340" s="31"/>
      <c r="P340" s="45"/>
      <c r="Q340" s="50"/>
      <c r="R340" s="14"/>
      <c r="S340" s="14"/>
      <c r="T340" s="69"/>
      <c r="U340" s="14"/>
      <c r="V340" s="31"/>
      <c r="W340" s="67"/>
      <c r="AD340"/>
      <c r="AE340"/>
      <c r="AF340"/>
      <c r="AG340"/>
      <c r="AH340"/>
      <c r="AI340"/>
    </row>
    <row r="341" spans="1:35" ht="18" customHeight="1" x14ac:dyDescent="0.25">
      <c r="A341" s="47" t="s">
        <v>778</v>
      </c>
      <c r="B341" s="51" t="s">
        <v>781</v>
      </c>
      <c r="C341" s="24" t="s">
        <v>386</v>
      </c>
      <c r="D341" s="25"/>
      <c r="E341" s="36"/>
      <c r="F341" s="37"/>
      <c r="G341" s="28"/>
      <c r="H341" s="29">
        <v>1.22</v>
      </c>
      <c r="I341" s="30" t="s">
        <v>35</v>
      </c>
      <c r="J341" s="26" t="s">
        <v>35</v>
      </c>
      <c r="K341" s="29">
        <v>1.46</v>
      </c>
      <c r="L341" s="44">
        <v>3.89</v>
      </c>
      <c r="M341" s="29">
        <v>3.85</v>
      </c>
      <c r="N341" s="29">
        <v>3.8</v>
      </c>
      <c r="O341" s="31"/>
      <c r="P341" s="45"/>
      <c r="Q341" s="50"/>
      <c r="R341" s="14"/>
      <c r="S341" s="14"/>
      <c r="T341" s="69"/>
      <c r="U341" s="14"/>
      <c r="V341" s="31"/>
      <c r="W341" s="67"/>
      <c r="AD341"/>
      <c r="AE341"/>
      <c r="AF341"/>
      <c r="AG341"/>
      <c r="AH341"/>
      <c r="AI341"/>
    </row>
    <row r="342" spans="1:35" ht="18" customHeight="1" x14ac:dyDescent="0.25">
      <c r="A342" s="47" t="s">
        <v>782</v>
      </c>
      <c r="B342" s="51" t="s">
        <v>783</v>
      </c>
      <c r="C342" s="24" t="s">
        <v>630</v>
      </c>
      <c r="D342" s="25"/>
      <c r="E342" s="36"/>
      <c r="F342" s="37"/>
      <c r="G342" s="28"/>
      <c r="H342" s="29" t="s">
        <v>784</v>
      </c>
      <c r="I342" s="30" t="s">
        <v>785</v>
      </c>
      <c r="J342" s="30">
        <v>8.4700000000000006</v>
      </c>
      <c r="K342" s="29">
        <v>2</v>
      </c>
      <c r="L342" s="29">
        <v>8</v>
      </c>
      <c r="M342" s="111" t="s">
        <v>38</v>
      </c>
      <c r="N342" s="134">
        <v>6.8</v>
      </c>
      <c r="O342" s="31"/>
      <c r="P342" s="45"/>
      <c r="Q342" s="33"/>
      <c r="R342" s="14"/>
      <c r="S342" s="14"/>
      <c r="T342" s="69"/>
      <c r="U342" s="14"/>
      <c r="V342" s="31"/>
      <c r="W342" s="67"/>
      <c r="AD342"/>
      <c r="AE342"/>
      <c r="AF342"/>
      <c r="AG342"/>
      <c r="AH342"/>
      <c r="AI342"/>
    </row>
    <row r="343" spans="1:35" ht="18" customHeight="1" x14ac:dyDescent="0.25">
      <c r="A343" s="47" t="s">
        <v>786</v>
      </c>
      <c r="B343" s="51" t="s">
        <v>609</v>
      </c>
      <c r="C343" s="24" t="s">
        <v>471</v>
      </c>
      <c r="D343" s="25"/>
      <c r="E343" s="36"/>
      <c r="F343" s="37"/>
      <c r="G343" s="28">
        <v>10</v>
      </c>
      <c r="H343" s="29" t="s">
        <v>38</v>
      </c>
      <c r="I343" s="30"/>
      <c r="J343" s="30">
        <v>1.4</v>
      </c>
      <c r="K343" s="30">
        <v>2.15</v>
      </c>
      <c r="L343" s="49">
        <v>1.4</v>
      </c>
      <c r="M343" s="111" t="s">
        <v>38</v>
      </c>
      <c r="N343" s="111">
        <v>1.99</v>
      </c>
      <c r="O343" s="31"/>
      <c r="P343" s="45"/>
      <c r="Q343" s="50"/>
      <c r="R343" s="14"/>
      <c r="S343" s="14"/>
      <c r="T343" s="69"/>
      <c r="U343" s="14"/>
      <c r="V343" s="31"/>
      <c r="W343" s="67"/>
      <c r="AD343"/>
      <c r="AE343"/>
      <c r="AF343"/>
      <c r="AG343"/>
      <c r="AH343"/>
      <c r="AI343"/>
    </row>
    <row r="344" spans="1:35" ht="18" customHeight="1" x14ac:dyDescent="0.25">
      <c r="A344" s="53" t="s">
        <v>787</v>
      </c>
      <c r="B344" s="54" t="s">
        <v>788</v>
      </c>
      <c r="C344" s="24">
        <v>150</v>
      </c>
      <c r="D344" s="55"/>
      <c r="E344" s="40"/>
      <c r="F344" s="96"/>
      <c r="G344" s="57"/>
      <c r="H344" s="30">
        <v>1.89</v>
      </c>
      <c r="I344" s="30"/>
      <c r="J344" s="30">
        <v>1.82</v>
      </c>
      <c r="K344" s="30">
        <v>2.25</v>
      </c>
      <c r="L344" s="84" t="s">
        <v>38</v>
      </c>
      <c r="M344" s="30" t="s">
        <v>789</v>
      </c>
      <c r="N344" s="30"/>
      <c r="O344" s="80"/>
      <c r="P344" s="97"/>
      <c r="Q344" s="98"/>
      <c r="R344" s="14"/>
      <c r="S344" s="14"/>
      <c r="T344" s="81"/>
      <c r="U344" s="82"/>
      <c r="V344" s="54"/>
      <c r="W344" s="64"/>
      <c r="AD344"/>
      <c r="AE344"/>
      <c r="AF344"/>
      <c r="AG344"/>
      <c r="AH344"/>
      <c r="AI344"/>
    </row>
    <row r="345" spans="1:35" ht="18" customHeight="1" x14ac:dyDescent="0.25">
      <c r="A345" s="47" t="s">
        <v>790</v>
      </c>
      <c r="B345" s="51" t="s">
        <v>71</v>
      </c>
      <c r="C345" s="24">
        <v>28</v>
      </c>
      <c r="D345" s="25"/>
      <c r="E345" s="36"/>
      <c r="F345" s="37"/>
      <c r="G345" s="28"/>
      <c r="H345" s="29" t="s">
        <v>791</v>
      </c>
      <c r="I345" s="30">
        <v>12.49</v>
      </c>
      <c r="J345" s="30" t="s">
        <v>792</v>
      </c>
      <c r="K345" s="29" t="s">
        <v>793</v>
      </c>
      <c r="L345" s="30">
        <v>31.92</v>
      </c>
      <c r="M345" s="29">
        <v>27.5</v>
      </c>
      <c r="N345" s="134" t="s">
        <v>38</v>
      </c>
      <c r="O345" s="31"/>
      <c r="P345" s="45"/>
      <c r="Q345" s="50"/>
      <c r="R345" s="14"/>
      <c r="S345" s="14"/>
      <c r="T345" s="69"/>
      <c r="U345" s="14"/>
      <c r="V345" s="31"/>
      <c r="W345" s="67"/>
      <c r="AD345"/>
      <c r="AE345"/>
      <c r="AF345"/>
      <c r="AG345"/>
      <c r="AH345"/>
      <c r="AI345"/>
    </row>
    <row r="346" spans="1:35" ht="18" customHeight="1" x14ac:dyDescent="0.25">
      <c r="A346" s="47" t="s">
        <v>794</v>
      </c>
      <c r="B346" s="51" t="s">
        <v>71</v>
      </c>
      <c r="C346" s="24">
        <v>30</v>
      </c>
      <c r="D346" s="25"/>
      <c r="E346" s="36"/>
      <c r="F346" s="37"/>
      <c r="G346" s="28"/>
      <c r="H346" s="29"/>
      <c r="I346" s="30">
        <v>5.3</v>
      </c>
      <c r="J346" s="30"/>
      <c r="K346" s="29"/>
      <c r="L346" s="44"/>
      <c r="M346" s="29">
        <v>6.69</v>
      </c>
      <c r="N346" s="29"/>
      <c r="O346" s="31"/>
      <c r="P346" s="45"/>
      <c r="Q346" s="50"/>
      <c r="R346" s="14"/>
      <c r="S346" s="14"/>
      <c r="T346" s="69"/>
      <c r="U346" s="14"/>
      <c r="V346" s="31"/>
      <c r="W346" s="67"/>
      <c r="AD346"/>
      <c r="AE346"/>
      <c r="AF346"/>
      <c r="AG346"/>
      <c r="AH346"/>
      <c r="AI346"/>
    </row>
    <row r="347" spans="1:35" ht="18" customHeight="1" x14ac:dyDescent="0.25">
      <c r="A347" s="162" t="s">
        <v>795</v>
      </c>
      <c r="B347" s="51" t="s">
        <v>164</v>
      </c>
      <c r="C347" s="24">
        <v>30</v>
      </c>
      <c r="D347" s="25"/>
      <c r="E347" s="36"/>
      <c r="F347" s="37"/>
      <c r="G347" s="28"/>
      <c r="H347" s="29">
        <v>10.35</v>
      </c>
      <c r="I347" s="30">
        <v>10.5</v>
      </c>
      <c r="J347" s="30"/>
      <c r="K347" s="29">
        <v>12.25</v>
      </c>
      <c r="L347" s="201" t="s">
        <v>35</v>
      </c>
      <c r="M347" s="29">
        <v>10.63</v>
      </c>
      <c r="N347" s="29" t="s">
        <v>35</v>
      </c>
      <c r="O347" s="31"/>
      <c r="P347" s="45"/>
      <c r="Q347" s="50"/>
      <c r="R347" s="14"/>
      <c r="S347" s="14"/>
      <c r="T347" s="69"/>
      <c r="U347" s="14"/>
      <c r="V347" s="31"/>
      <c r="W347" s="67"/>
      <c r="AD347"/>
      <c r="AE347"/>
      <c r="AF347"/>
      <c r="AG347"/>
      <c r="AH347"/>
      <c r="AI347"/>
    </row>
    <row r="348" spans="1:35" ht="18" customHeight="1" x14ac:dyDescent="0.25">
      <c r="A348" s="162" t="s">
        <v>795</v>
      </c>
      <c r="B348" s="51" t="s">
        <v>37</v>
      </c>
      <c r="C348" s="24">
        <v>30</v>
      </c>
      <c r="D348" s="25"/>
      <c r="E348" s="36"/>
      <c r="F348" s="37"/>
      <c r="G348" s="28"/>
      <c r="H348" s="29">
        <v>14.75</v>
      </c>
      <c r="I348" s="30">
        <v>15.45</v>
      </c>
      <c r="J348" s="30"/>
      <c r="K348" s="29">
        <v>14.99</v>
      </c>
      <c r="L348" s="44" t="s">
        <v>35</v>
      </c>
      <c r="M348" s="29">
        <v>15.4</v>
      </c>
      <c r="N348" s="29" t="s">
        <v>35</v>
      </c>
      <c r="O348" s="31"/>
      <c r="P348" s="45"/>
      <c r="Q348" s="50"/>
      <c r="R348" s="14"/>
      <c r="S348" s="14"/>
      <c r="T348" s="69"/>
      <c r="U348" s="14"/>
      <c r="V348" s="31"/>
      <c r="W348" s="67"/>
      <c r="AD348"/>
      <c r="AE348"/>
      <c r="AF348"/>
      <c r="AG348"/>
      <c r="AH348"/>
      <c r="AI348"/>
    </row>
    <row r="349" spans="1:35" ht="18" customHeight="1" x14ac:dyDescent="0.25">
      <c r="A349" s="162" t="s">
        <v>796</v>
      </c>
      <c r="B349" s="51" t="s">
        <v>797</v>
      </c>
      <c r="C349" s="24" t="s">
        <v>181</v>
      </c>
      <c r="D349" s="25">
        <v>1</v>
      </c>
      <c r="E349" s="36" t="s">
        <v>798</v>
      </c>
      <c r="F349" s="37"/>
      <c r="G349" s="28">
        <v>2</v>
      </c>
      <c r="H349" s="29">
        <v>5.4</v>
      </c>
      <c r="I349" s="113" t="s">
        <v>38</v>
      </c>
      <c r="J349" s="30" t="s">
        <v>35</v>
      </c>
      <c r="K349" s="73">
        <v>4.6500000000000004</v>
      </c>
      <c r="L349" s="75">
        <v>5.61</v>
      </c>
      <c r="M349" s="74">
        <v>5.48</v>
      </c>
      <c r="N349" s="74">
        <v>5.66</v>
      </c>
      <c r="O349" s="31">
        <v>6.12</v>
      </c>
      <c r="P349" s="45"/>
      <c r="Q349" s="50"/>
      <c r="R349" s="14"/>
      <c r="S349" s="14"/>
      <c r="T349" s="69"/>
      <c r="U349" s="14"/>
      <c r="V349" s="31"/>
      <c r="W349" s="67"/>
      <c r="AD349" t="s">
        <v>3075</v>
      </c>
      <c r="AE349"/>
      <c r="AF349"/>
      <c r="AG349" t="s" s="406">
        <v>3144</v>
      </c>
      <c r="AH349" t="s">
        <v>3145</v>
      </c>
      <c r="AI349"/>
    </row>
    <row r="350" spans="1:35" ht="18" customHeight="1" x14ac:dyDescent="0.25">
      <c r="A350" s="47" t="s">
        <v>799</v>
      </c>
      <c r="B350" s="228">
        <v>3.0000000000000001E-3</v>
      </c>
      <c r="C350" s="24" t="s">
        <v>181</v>
      </c>
      <c r="D350" s="25"/>
      <c r="E350" s="36"/>
      <c r="F350" s="37"/>
      <c r="G350" s="28">
        <v>1</v>
      </c>
      <c r="H350" s="29" t="s">
        <v>800</v>
      </c>
      <c r="I350" s="30">
        <v>4.09</v>
      </c>
      <c r="J350" s="26">
        <v>3.55</v>
      </c>
      <c r="K350" s="29">
        <v>4.2300000000000004</v>
      </c>
      <c r="L350" s="108">
        <v>5.61</v>
      </c>
      <c r="M350" s="29">
        <v>3.57</v>
      </c>
      <c r="N350" s="134">
        <v>4.1399999999999997</v>
      </c>
      <c r="O350" s="31">
        <v>4.7</v>
      </c>
      <c r="P350" s="45"/>
      <c r="Q350" s="33"/>
      <c r="R350" s="14"/>
      <c r="S350" s="14"/>
      <c r="T350" s="69"/>
      <c r="U350" s="14"/>
      <c r="V350" s="31"/>
      <c r="W350" s="67"/>
      <c r="AD350"/>
      <c r="AE350"/>
      <c r="AF350"/>
      <c r="AG350"/>
      <c r="AH350"/>
      <c r="AI350"/>
    </row>
    <row r="351" spans="1:35" ht="18" customHeight="1" x14ac:dyDescent="0.25">
      <c r="A351" s="47" t="s">
        <v>801</v>
      </c>
      <c r="B351" s="54" t="s">
        <v>276</v>
      </c>
      <c r="C351" s="24">
        <v>28</v>
      </c>
      <c r="D351" s="25">
        <v>1</v>
      </c>
      <c r="E351" s="26" t="s">
        <v>216</v>
      </c>
      <c r="F351" s="100" t="s">
        <v>802</v>
      </c>
      <c r="G351" s="57"/>
      <c r="H351" s="74" t="s">
        <v>38</v>
      </c>
      <c r="I351" s="75">
        <v>10.8</v>
      </c>
      <c r="J351" s="75">
        <v>7.01</v>
      </c>
      <c r="K351" s="75">
        <v>7.32</v>
      </c>
      <c r="L351" s="84"/>
      <c r="M351" s="73" t="s">
        <v>803</v>
      </c>
      <c r="N351" s="75">
        <v>6.99</v>
      </c>
      <c r="O351" s="80"/>
      <c r="P351" s="76"/>
      <c r="Q351" s="77"/>
      <c r="R351" s="14"/>
      <c r="S351" s="14"/>
      <c r="T351" s="65"/>
      <c r="U351" s="82"/>
      <c r="V351" s="31"/>
      <c r="W351" s="67"/>
      <c r="AD351" t="s" s="406">
        <v>3146</v>
      </c>
      <c r="AE351" t="s">
        <v>3147</v>
      </c>
      <c r="AF351"/>
      <c r="AG351" t="s">
        <v>3148</v>
      </c>
      <c r="AH351" t="s">
        <v>3149</v>
      </c>
      <c r="AI351"/>
    </row>
    <row r="352" spans="1:35" ht="18" customHeight="1" x14ac:dyDescent="0.25">
      <c r="A352" s="47" t="s">
        <v>804</v>
      </c>
      <c r="B352" s="51" t="s">
        <v>280</v>
      </c>
      <c r="C352" s="24">
        <v>84</v>
      </c>
      <c r="D352" s="25"/>
      <c r="E352" s="36"/>
      <c r="F352" s="37"/>
      <c r="G352" s="28">
        <v>2</v>
      </c>
      <c r="H352" s="29">
        <v>4.55</v>
      </c>
      <c r="I352" s="30" t="s">
        <v>38</v>
      </c>
      <c r="J352" s="30" t="s">
        <v>38</v>
      </c>
      <c r="K352" s="30" t="s">
        <v>38</v>
      </c>
      <c r="L352" s="163">
        <v>2.2000000000000002</v>
      </c>
      <c r="M352" s="29">
        <v>12.97</v>
      </c>
      <c r="N352" s="44">
        <v>6.5</v>
      </c>
      <c r="O352" s="31"/>
      <c r="P352" s="45"/>
      <c r="Q352" s="50"/>
      <c r="R352" s="14"/>
      <c r="S352" s="14"/>
      <c r="T352" s="69"/>
      <c r="U352" s="14"/>
      <c r="V352" s="31"/>
      <c r="W352" s="67"/>
      <c r="X352" s="21">
        <v>7.07</v>
      </c>
      <c r="Y352" s="21" t="s">
        <v>103</v>
      </c>
      <c r="AA352" s="145" t="e">
        <f>X352-J352</f>
        <v>#VALUE!</v>
      </c>
      <c r="AD352"/>
      <c r="AE352"/>
      <c r="AF352"/>
      <c r="AG352"/>
      <c r="AH352"/>
      <c r="AI352"/>
    </row>
    <row r="353" spans="1:35" ht="18" customHeight="1" x14ac:dyDescent="0.25">
      <c r="A353" s="47" t="s">
        <v>805</v>
      </c>
      <c r="B353" s="51" t="s">
        <v>806</v>
      </c>
      <c r="C353" s="24" t="s">
        <v>111</v>
      </c>
      <c r="D353" s="25"/>
      <c r="E353" s="36"/>
      <c r="F353" s="37" t="s">
        <v>807</v>
      </c>
      <c r="G353" s="28"/>
      <c r="H353" s="29" t="s">
        <v>38</v>
      </c>
      <c r="I353" s="30">
        <v>21.25</v>
      </c>
      <c r="J353" s="30">
        <v>13.33</v>
      </c>
      <c r="K353" s="29">
        <v>13.98</v>
      </c>
      <c r="L353" s="44">
        <v>13.59</v>
      </c>
      <c r="M353" s="29" t="s">
        <v>38</v>
      </c>
      <c r="N353" s="29" t="s">
        <v>35</v>
      </c>
      <c r="O353" s="31"/>
      <c r="P353" s="45"/>
      <c r="Q353" s="50"/>
      <c r="R353" s="14"/>
      <c r="S353" s="14"/>
      <c r="T353" s="69"/>
      <c r="U353" s="14"/>
      <c r="V353" s="31"/>
      <c r="W353" s="67"/>
      <c r="AD353"/>
      <c r="AE353"/>
      <c r="AF353"/>
      <c r="AG353"/>
      <c r="AH353"/>
      <c r="AI353"/>
    </row>
    <row r="354" spans="1:35" ht="18" customHeight="1" x14ac:dyDescent="0.25">
      <c r="A354" s="47" t="s">
        <v>808</v>
      </c>
      <c r="B354" s="51" t="s">
        <v>40</v>
      </c>
      <c r="C354" s="24">
        <v>20</v>
      </c>
      <c r="D354" s="25"/>
      <c r="E354" s="36"/>
      <c r="F354" s="37"/>
      <c r="G354" s="28">
        <v>2</v>
      </c>
      <c r="H354" s="29" t="s">
        <v>809</v>
      </c>
      <c r="I354" s="30">
        <v>1.1599999999999999</v>
      </c>
      <c r="J354" s="87" t="s">
        <v>810</v>
      </c>
      <c r="K354" s="229" t="s">
        <v>811</v>
      </c>
      <c r="L354" s="26" t="s">
        <v>812</v>
      </c>
      <c r="M354" s="87" t="s">
        <v>813</v>
      </c>
      <c r="N354" s="110" t="s">
        <v>814</v>
      </c>
      <c r="O354" s="31"/>
      <c r="P354" s="45"/>
      <c r="Q354" s="50"/>
      <c r="R354" s="14"/>
      <c r="S354" s="14"/>
      <c r="T354" s="69"/>
      <c r="U354" s="14"/>
      <c r="V354" s="31"/>
      <c r="W354" s="67"/>
      <c r="AD354"/>
      <c r="AE354"/>
      <c r="AF354"/>
      <c r="AG354"/>
      <c r="AH354"/>
      <c r="AI354"/>
    </row>
    <row r="355" spans="1:35" ht="18" customHeight="1" x14ac:dyDescent="0.25">
      <c r="A355" s="47" t="s">
        <v>808</v>
      </c>
      <c r="B355" s="51" t="s">
        <v>187</v>
      </c>
      <c r="C355" s="24">
        <v>10</v>
      </c>
      <c r="D355" s="25"/>
      <c r="E355" s="36"/>
      <c r="F355" s="37"/>
      <c r="G355" s="28">
        <v>8</v>
      </c>
      <c r="H355" s="29"/>
      <c r="I355" s="30">
        <v>0.61</v>
      </c>
      <c r="J355" s="30">
        <v>0.48</v>
      </c>
      <c r="K355" s="44">
        <v>0.59</v>
      </c>
      <c r="L355" s="44">
        <v>0.5</v>
      </c>
      <c r="M355" s="49">
        <v>0.47</v>
      </c>
      <c r="N355" s="30">
        <v>0.51</v>
      </c>
      <c r="O355" s="31"/>
      <c r="P355" s="45"/>
      <c r="Q355" s="50"/>
      <c r="R355" s="14"/>
      <c r="S355" s="14"/>
      <c r="T355" s="69"/>
      <c r="U355" s="14"/>
      <c r="V355" s="31"/>
      <c r="W355" s="67"/>
      <c r="AD355" t="s">
        <v>815</v>
      </c>
      <c r="AE355" t="s">
        <v>816</v>
      </c>
      <c r="AF355"/>
      <c r="AG355" s="102" t="s">
        <v>817</v>
      </c>
      <c r="AH355" t="s">
        <v>818</v>
      </c>
      <c r="AI355"/>
    </row>
    <row r="356" spans="1:35" ht="18" customHeight="1" x14ac:dyDescent="0.25">
      <c r="A356" s="47" t="s">
        <v>808</v>
      </c>
      <c r="B356" s="51" t="s">
        <v>187</v>
      </c>
      <c r="C356" s="24">
        <v>20</v>
      </c>
      <c r="D356" s="25"/>
      <c r="E356" s="36"/>
      <c r="F356" s="37"/>
      <c r="G356" s="28">
        <v>4</v>
      </c>
      <c r="H356" s="29">
        <v>1.8</v>
      </c>
      <c r="I356" s="30">
        <v>2.79</v>
      </c>
      <c r="J356" s="30">
        <v>1.44</v>
      </c>
      <c r="K356" s="29" t="s">
        <v>38</v>
      </c>
      <c r="L356" s="44">
        <v>1.4</v>
      </c>
      <c r="M356" s="113" t="s">
        <v>38</v>
      </c>
      <c r="N356" s="29">
        <v>1.55</v>
      </c>
      <c r="O356" s="31"/>
      <c r="P356" s="45"/>
      <c r="Q356" s="50"/>
      <c r="R356" s="14"/>
      <c r="S356" s="14"/>
      <c r="T356" s="69"/>
      <c r="U356" s="14"/>
      <c r="V356" s="31"/>
      <c r="W356" s="67"/>
      <c r="AA356" s="145"/>
      <c r="AD356"/>
      <c r="AE356"/>
      <c r="AF356"/>
      <c r="AG356"/>
      <c r="AH356"/>
      <c r="AI356"/>
    </row>
    <row r="357" spans="1:35" ht="18" customHeight="1" x14ac:dyDescent="0.25">
      <c r="A357" s="53" t="s">
        <v>808</v>
      </c>
      <c r="B357" s="54" t="s">
        <v>819</v>
      </c>
      <c r="C357" s="24">
        <v>10</v>
      </c>
      <c r="D357" s="72"/>
      <c r="E357" s="40"/>
      <c r="F357" s="56"/>
      <c r="G357" s="57"/>
      <c r="H357" s="29">
        <v>1.18</v>
      </c>
      <c r="I357" s="30" t="s">
        <v>38</v>
      </c>
      <c r="J357" s="30"/>
      <c r="K357" s="108">
        <v>4.6500000000000004</v>
      </c>
      <c r="L357" s="44"/>
      <c r="M357" s="44">
        <v>0.8</v>
      </c>
      <c r="N357" s="30"/>
      <c r="O357" s="80"/>
      <c r="P357" s="76"/>
      <c r="Q357" s="77"/>
      <c r="R357" s="14"/>
      <c r="S357" s="14"/>
      <c r="T357" s="69"/>
      <c r="U357" s="14"/>
      <c r="V357" s="31"/>
      <c r="W357" s="67"/>
      <c r="AD357"/>
      <c r="AE357"/>
      <c r="AF357"/>
      <c r="AG357"/>
      <c r="AH357"/>
      <c r="AI357"/>
    </row>
    <row r="358" spans="1:35" ht="18" customHeight="1" x14ac:dyDescent="0.25">
      <c r="A358" s="162" t="s">
        <v>820</v>
      </c>
      <c r="B358" s="23" t="s">
        <v>86</v>
      </c>
      <c r="C358" s="24">
        <v>30</v>
      </c>
      <c r="D358" s="25"/>
      <c r="E358" s="36"/>
      <c r="F358" s="37"/>
      <c r="G358" s="28">
        <v>12</v>
      </c>
      <c r="H358" s="29">
        <v>13</v>
      </c>
      <c r="I358" s="30" t="s">
        <v>821</v>
      </c>
      <c r="J358" s="26">
        <v>10.55</v>
      </c>
      <c r="K358" s="30">
        <v>11.23</v>
      </c>
      <c r="L358" s="26">
        <v>10.55</v>
      </c>
      <c r="M358" s="30">
        <v>11.31</v>
      </c>
      <c r="N358" s="29">
        <v>11.69</v>
      </c>
      <c r="O358" s="31">
        <v>15.39</v>
      </c>
      <c r="P358" s="45"/>
      <c r="Q358" s="33"/>
      <c r="R358" s="14"/>
      <c r="S358" s="14"/>
      <c r="T358" s="69"/>
      <c r="U358" s="14"/>
      <c r="V358" s="31"/>
      <c r="W358" s="67"/>
      <c r="AD358" s="102" t="s">
        <v>822</v>
      </c>
      <c r="AE358" t="s">
        <v>823</v>
      </c>
      <c r="AF358"/>
      <c r="AG358" t="s">
        <v>824</v>
      </c>
      <c r="AH358" t="s">
        <v>825</v>
      </c>
      <c r="AI358"/>
    </row>
    <row r="359" spans="1:35" ht="18" customHeight="1" x14ac:dyDescent="0.25">
      <c r="A359" s="47" t="s">
        <v>826</v>
      </c>
      <c r="B359" s="51" t="s">
        <v>827</v>
      </c>
      <c r="C359" s="24" t="s">
        <v>379</v>
      </c>
      <c r="D359" s="25"/>
      <c r="E359" s="36"/>
      <c r="F359" s="37"/>
      <c r="G359" s="28"/>
      <c r="H359" s="29">
        <v>7.84</v>
      </c>
      <c r="I359" s="30">
        <v>9.35</v>
      </c>
      <c r="J359" s="26">
        <v>7.1</v>
      </c>
      <c r="K359" s="30">
        <v>8.32</v>
      </c>
      <c r="L359" s="29" t="s">
        <v>38</v>
      </c>
      <c r="M359" s="29">
        <v>7.11</v>
      </c>
      <c r="N359" s="29">
        <v>7.83</v>
      </c>
      <c r="O359" s="31">
        <v>6.08</v>
      </c>
      <c r="P359" s="45"/>
      <c r="Q359" s="50"/>
      <c r="R359" s="14"/>
      <c r="S359" s="14"/>
      <c r="T359" s="69"/>
      <c r="U359" s="14"/>
      <c r="V359" s="31"/>
      <c r="W359" s="67"/>
      <c r="AD359"/>
      <c r="AE359"/>
      <c r="AF359"/>
      <c r="AG359"/>
      <c r="AH359"/>
      <c r="AI359"/>
    </row>
    <row r="360" spans="1:35" ht="18" customHeight="1" x14ac:dyDescent="0.25">
      <c r="A360" s="47" t="s">
        <v>828</v>
      </c>
      <c r="B360" s="51" t="s">
        <v>68</v>
      </c>
      <c r="C360" s="24">
        <v>28</v>
      </c>
      <c r="D360" s="25"/>
      <c r="E360" s="36"/>
      <c r="F360" s="37"/>
      <c r="G360" s="154">
        <v>30</v>
      </c>
      <c r="H360" s="29">
        <v>1.08</v>
      </c>
      <c r="I360" s="30">
        <v>0.95</v>
      </c>
      <c r="J360" s="30">
        <v>0.28000000000000003</v>
      </c>
      <c r="K360" s="30">
        <v>0.28000000000000003</v>
      </c>
      <c r="L360" s="26">
        <v>0.26</v>
      </c>
      <c r="M360" s="26" t="s">
        <v>829</v>
      </c>
      <c r="N360" s="29">
        <v>0.31</v>
      </c>
      <c r="O360" s="31"/>
      <c r="P360" s="45"/>
      <c r="Q360" s="50"/>
      <c r="R360" s="14"/>
      <c r="S360" s="14"/>
      <c r="T360" s="69"/>
      <c r="U360" s="14"/>
      <c r="V360" s="31"/>
      <c r="W360" s="67"/>
      <c r="AD360" s="102" t="s">
        <v>830</v>
      </c>
      <c r="AE360" t="s">
        <v>831</v>
      </c>
      <c r="AF360"/>
      <c r="AG360" s="102" t="s">
        <v>830</v>
      </c>
      <c r="AH360" t="s">
        <v>832</v>
      </c>
      <c r="AI360"/>
    </row>
    <row r="361" spans="1:35" ht="18" customHeight="1" x14ac:dyDescent="0.25">
      <c r="A361" s="47" t="s">
        <v>828</v>
      </c>
      <c r="B361" s="51" t="s">
        <v>322</v>
      </c>
      <c r="C361" s="24">
        <v>28</v>
      </c>
      <c r="D361" s="25"/>
      <c r="E361" s="36"/>
      <c r="F361" s="37"/>
      <c r="G361" s="154">
        <v>55</v>
      </c>
      <c r="H361" s="29">
        <v>0.44</v>
      </c>
      <c r="I361" s="30">
        <v>0.75</v>
      </c>
      <c r="J361" s="30">
        <v>0.31</v>
      </c>
      <c r="K361" s="30">
        <v>0.48</v>
      </c>
      <c r="L361" s="73">
        <v>0.3</v>
      </c>
      <c r="M361" s="75">
        <v>0.3</v>
      </c>
      <c r="N361" s="30">
        <v>0.46</v>
      </c>
      <c r="O361" s="31"/>
      <c r="P361" s="45"/>
      <c r="Q361" s="50"/>
      <c r="R361" s="14"/>
      <c r="S361" s="14"/>
      <c r="T361" s="69"/>
      <c r="U361" s="14"/>
      <c r="V361" s="31"/>
      <c r="W361" s="67"/>
      <c r="AD361" s="102" t="s">
        <v>293</v>
      </c>
      <c r="AE361" t="s">
        <v>833</v>
      </c>
      <c r="AF361"/>
      <c r="AG361" t="s">
        <v>834</v>
      </c>
      <c r="AH361" t="s">
        <v>835</v>
      </c>
      <c r="AI361"/>
    </row>
    <row r="362" spans="1:35" ht="18" customHeight="1" x14ac:dyDescent="0.25">
      <c r="A362" s="47" t="s">
        <v>828</v>
      </c>
      <c r="B362" s="51" t="s">
        <v>309</v>
      </c>
      <c r="C362" s="24">
        <v>28</v>
      </c>
      <c r="D362" s="25"/>
      <c r="E362" s="36"/>
      <c r="F362" s="37" t="s">
        <v>143</v>
      </c>
      <c r="G362" s="112">
        <v>10</v>
      </c>
      <c r="H362" s="29">
        <v>0.41</v>
      </c>
      <c r="I362" s="30">
        <v>0.55000000000000004</v>
      </c>
      <c r="J362" s="113">
        <v>0.41</v>
      </c>
      <c r="K362" s="30">
        <v>0.79</v>
      </c>
      <c r="L362" s="113">
        <v>0.43</v>
      </c>
      <c r="M362" s="26">
        <v>0.38</v>
      </c>
      <c r="N362" s="113">
        <v>0.43</v>
      </c>
      <c r="O362" s="31"/>
      <c r="P362" s="45"/>
      <c r="Q362" s="50"/>
      <c r="R362" s="14"/>
      <c r="S362" s="14"/>
      <c r="T362" s="69"/>
      <c r="U362" s="14"/>
      <c r="V362" s="31"/>
      <c r="W362" s="67"/>
      <c r="AD362" t="s">
        <v>836</v>
      </c>
      <c r="AE362" t="s">
        <v>837</v>
      </c>
      <c r="AF362"/>
      <c r="AG362" s="102" t="s">
        <v>507</v>
      </c>
      <c r="AH362" t="s">
        <v>838</v>
      </c>
      <c r="AI362"/>
    </row>
    <row r="363" spans="1:35" ht="18" customHeight="1" x14ac:dyDescent="0.25">
      <c r="A363" s="47" t="s">
        <v>839</v>
      </c>
      <c r="B363" s="51" t="s">
        <v>195</v>
      </c>
      <c r="C363" s="24" t="s">
        <v>759</v>
      </c>
      <c r="D363" s="25"/>
      <c r="E363" s="36"/>
      <c r="F363" s="37"/>
      <c r="G363" s="28"/>
      <c r="H363" s="29" t="s">
        <v>63</v>
      </c>
      <c r="I363" s="30" t="s">
        <v>35</v>
      </c>
      <c r="J363" s="30" t="s">
        <v>38</v>
      </c>
      <c r="K363" s="49">
        <v>3.9</v>
      </c>
      <c r="L363" s="44" t="s">
        <v>38</v>
      </c>
      <c r="M363" s="29" t="s">
        <v>455</v>
      </c>
      <c r="N363" s="29" t="s">
        <v>63</v>
      </c>
      <c r="O363" s="31"/>
      <c r="P363" s="45"/>
      <c r="Q363" s="50"/>
      <c r="R363" s="14"/>
      <c r="S363" s="14"/>
      <c r="T363" s="69"/>
      <c r="U363" s="14"/>
      <c r="V363" s="31"/>
      <c r="W363" s="67"/>
      <c r="AD363"/>
      <c r="AE363"/>
      <c r="AF363"/>
      <c r="AG363"/>
      <c r="AH363"/>
      <c r="AI363"/>
    </row>
    <row r="364" spans="1:35" ht="18" customHeight="1" x14ac:dyDescent="0.25">
      <c r="A364" s="47" t="s">
        <v>839</v>
      </c>
      <c r="B364" s="51" t="s">
        <v>40</v>
      </c>
      <c r="C364" s="24" t="s">
        <v>759</v>
      </c>
      <c r="D364" s="25"/>
      <c r="E364" s="36"/>
      <c r="F364" s="37"/>
      <c r="G364" s="28"/>
      <c r="H364" s="29" t="s">
        <v>38</v>
      </c>
      <c r="I364" s="30" t="s">
        <v>38</v>
      </c>
      <c r="J364" s="30" t="s">
        <v>38</v>
      </c>
      <c r="K364" s="30" t="s">
        <v>38</v>
      </c>
      <c r="L364" s="44" t="s">
        <v>38</v>
      </c>
      <c r="M364" s="29" t="s">
        <v>38</v>
      </c>
      <c r="N364" s="29" t="s">
        <v>38</v>
      </c>
      <c r="O364" s="31">
        <v>7.73</v>
      </c>
      <c r="P364" s="45"/>
      <c r="Q364" s="50"/>
      <c r="R364" s="14"/>
      <c r="S364" s="14"/>
      <c r="T364" s="69"/>
      <c r="U364" s="14"/>
      <c r="V364" s="31"/>
      <c r="W364" s="67"/>
      <c r="AD364"/>
      <c r="AE364"/>
      <c r="AF364"/>
      <c r="AG364"/>
      <c r="AH364"/>
      <c r="AI364"/>
    </row>
    <row r="365" spans="1:35" ht="18" customHeight="1" x14ac:dyDescent="0.25">
      <c r="A365" s="47" t="s">
        <v>840</v>
      </c>
      <c r="B365" s="51" t="s">
        <v>40</v>
      </c>
      <c r="C365" s="24">
        <v>14</v>
      </c>
      <c r="D365" s="25"/>
      <c r="E365" s="36"/>
      <c r="F365" s="25"/>
      <c r="G365" s="28">
        <v>24</v>
      </c>
      <c r="H365" s="29">
        <v>1.3</v>
      </c>
      <c r="I365" s="30">
        <v>4.1900000000000004</v>
      </c>
      <c r="J365" s="30">
        <v>3</v>
      </c>
      <c r="K365" s="30">
        <v>3.3</v>
      </c>
      <c r="L365" s="26">
        <v>2.5</v>
      </c>
      <c r="M365" s="30">
        <v>3.12</v>
      </c>
      <c r="N365" s="30">
        <v>3.15</v>
      </c>
      <c r="O365" s="31"/>
      <c r="P365" s="45"/>
      <c r="Q365" s="50"/>
      <c r="R365" s="14"/>
      <c r="S365" s="14"/>
      <c r="T365" s="69"/>
      <c r="U365" s="14"/>
      <c r="V365" s="31"/>
      <c r="W365" s="67"/>
      <c r="AD365"/>
      <c r="AE365"/>
      <c r="AF365"/>
      <c r="AG365"/>
      <c r="AH365"/>
      <c r="AI365"/>
    </row>
    <row r="366" spans="1:35" ht="18" customHeight="1" x14ac:dyDescent="0.25">
      <c r="A366" s="47" t="s">
        <v>841</v>
      </c>
      <c r="B366" s="51" t="s">
        <v>187</v>
      </c>
      <c r="C366" s="24">
        <v>14</v>
      </c>
      <c r="D366" s="25"/>
      <c r="E366" s="36"/>
      <c r="F366" s="25"/>
      <c r="G366" s="28">
        <v>12</v>
      </c>
      <c r="H366" s="29">
        <v>5.7</v>
      </c>
      <c r="I366" s="30">
        <v>9.2899999999999991</v>
      </c>
      <c r="J366" s="30">
        <v>6.9</v>
      </c>
      <c r="K366" s="29"/>
      <c r="L366" s="49">
        <v>7.5</v>
      </c>
      <c r="M366" s="29" t="s">
        <v>38</v>
      </c>
      <c r="N366" s="30">
        <v>7.65</v>
      </c>
      <c r="O366" s="31"/>
      <c r="P366" s="45"/>
      <c r="Q366" s="50"/>
      <c r="R366" s="14"/>
      <c r="S366" s="14"/>
      <c r="T366" s="69"/>
      <c r="U366" s="14"/>
      <c r="V366" s="31"/>
      <c r="W366" s="67"/>
      <c r="AD366"/>
      <c r="AE366"/>
      <c r="AF366"/>
      <c r="AG366"/>
      <c r="AH366"/>
      <c r="AI366"/>
    </row>
    <row r="367" spans="1:35" ht="18" customHeight="1" x14ac:dyDescent="0.25">
      <c r="A367" s="47" t="s">
        <v>842</v>
      </c>
      <c r="B367" s="51" t="s">
        <v>187</v>
      </c>
      <c r="C367" s="24">
        <v>7</v>
      </c>
      <c r="D367" s="25"/>
      <c r="E367" s="36"/>
      <c r="F367" s="37"/>
      <c r="G367" s="28"/>
      <c r="H367" s="29">
        <v>2.4</v>
      </c>
      <c r="I367" s="30"/>
      <c r="J367" s="30"/>
      <c r="K367" s="29"/>
      <c r="L367" s="44" t="s">
        <v>35</v>
      </c>
      <c r="M367" s="29">
        <v>2.4300000000000002</v>
      </c>
      <c r="N367" s="29" t="s">
        <v>35</v>
      </c>
      <c r="O367" s="31"/>
      <c r="P367" s="45"/>
      <c r="Q367" s="50"/>
      <c r="R367" s="14"/>
      <c r="S367" s="14"/>
      <c r="T367" s="69"/>
      <c r="U367" s="14"/>
      <c r="V367" s="31"/>
      <c r="W367" s="67"/>
      <c r="AD367"/>
      <c r="AE367"/>
      <c r="AF367"/>
      <c r="AG367"/>
      <c r="AH367"/>
      <c r="AI367"/>
    </row>
    <row r="368" spans="1:35" ht="18" customHeight="1" x14ac:dyDescent="0.25">
      <c r="A368" s="47" t="s">
        <v>843</v>
      </c>
      <c r="B368" s="51" t="s">
        <v>577</v>
      </c>
      <c r="C368" s="24" t="s">
        <v>405</v>
      </c>
      <c r="D368" s="25"/>
      <c r="E368" s="36"/>
      <c r="F368" s="37"/>
      <c r="G368" s="28">
        <v>1</v>
      </c>
      <c r="H368" s="29" t="s">
        <v>35</v>
      </c>
      <c r="I368" s="30" t="s">
        <v>844</v>
      </c>
      <c r="J368" s="30" t="s">
        <v>845</v>
      </c>
      <c r="K368" s="29" t="s">
        <v>35</v>
      </c>
      <c r="L368" s="30" t="s">
        <v>595</v>
      </c>
      <c r="M368" s="29" t="s">
        <v>35</v>
      </c>
      <c r="N368" s="29" t="s">
        <v>35</v>
      </c>
      <c r="O368" s="31"/>
      <c r="P368" s="45"/>
      <c r="Q368" s="50"/>
      <c r="R368" s="14"/>
      <c r="S368" s="14"/>
      <c r="T368" s="69"/>
      <c r="U368" s="14"/>
      <c r="V368" s="31"/>
      <c r="W368" s="67"/>
      <c r="AD368"/>
      <c r="AE368"/>
      <c r="AF368"/>
      <c r="AG368"/>
      <c r="AH368"/>
      <c r="AI368"/>
    </row>
    <row r="369" spans="1:35" ht="18" customHeight="1" x14ac:dyDescent="0.25">
      <c r="A369" s="47" t="s">
        <v>846</v>
      </c>
      <c r="B369" s="109" t="s">
        <v>847</v>
      </c>
      <c r="C369" s="24" t="s">
        <v>405</v>
      </c>
      <c r="D369" s="25"/>
      <c r="E369" s="36"/>
      <c r="F369" s="37"/>
      <c r="G369" s="28">
        <v>5</v>
      </c>
      <c r="H369" s="29" t="s">
        <v>35</v>
      </c>
      <c r="I369" s="30" t="s">
        <v>848</v>
      </c>
      <c r="J369" s="30" t="s">
        <v>38</v>
      </c>
      <c r="K369" s="29" t="s">
        <v>38</v>
      </c>
      <c r="L369" s="163">
        <v>7.25</v>
      </c>
      <c r="M369" s="44" t="s">
        <v>35</v>
      </c>
      <c r="N369" s="29">
        <v>7.4</v>
      </c>
      <c r="O369" s="31"/>
      <c r="P369" s="45"/>
      <c r="Q369" s="33"/>
      <c r="R369" s="14"/>
      <c r="S369" s="14"/>
      <c r="T369" s="69"/>
      <c r="U369" s="14"/>
      <c r="V369" s="31"/>
      <c r="W369" s="67"/>
      <c r="AD369"/>
      <c r="AE369"/>
      <c r="AF369"/>
      <c r="AG369"/>
      <c r="AH369"/>
      <c r="AI369"/>
    </row>
    <row r="370" spans="1:35" ht="18" customHeight="1" x14ac:dyDescent="0.25">
      <c r="A370" s="47" t="s">
        <v>846</v>
      </c>
      <c r="B370" s="109" t="s">
        <v>849</v>
      </c>
      <c r="C370" s="24">
        <v>1</v>
      </c>
      <c r="D370" s="25"/>
      <c r="E370" s="36"/>
      <c r="F370" s="37"/>
      <c r="G370" s="28"/>
      <c r="H370" s="29" t="s">
        <v>35</v>
      </c>
      <c r="I370" s="30" t="s">
        <v>35</v>
      </c>
      <c r="J370" s="30">
        <v>15.77</v>
      </c>
      <c r="K370" s="30">
        <v>16.09</v>
      </c>
      <c r="L370" s="163">
        <v>15.5</v>
      </c>
      <c r="M370" s="29">
        <v>16.010000000000002</v>
      </c>
      <c r="N370" s="29" t="s">
        <v>850</v>
      </c>
      <c r="O370" s="31"/>
      <c r="P370" s="45"/>
      <c r="Q370" s="33"/>
      <c r="R370" s="14"/>
      <c r="S370" s="14"/>
      <c r="T370" s="69"/>
      <c r="U370" s="14"/>
      <c r="V370" s="31"/>
      <c r="W370" s="67"/>
      <c r="AD370"/>
      <c r="AE370"/>
      <c r="AF370"/>
      <c r="AG370"/>
      <c r="AH370"/>
      <c r="AI370"/>
    </row>
    <row r="371" spans="1:35" ht="18" customHeight="1" x14ac:dyDescent="0.25">
      <c r="A371" s="162" t="s">
        <v>851</v>
      </c>
      <c r="B371" s="51" t="s">
        <v>309</v>
      </c>
      <c r="C371" s="24">
        <v>10</v>
      </c>
      <c r="D371" s="25"/>
      <c r="E371" s="36"/>
      <c r="F371" s="48"/>
      <c r="G371" s="28"/>
      <c r="H371" s="29">
        <v>30.27</v>
      </c>
      <c r="I371" s="29">
        <v>30.26</v>
      </c>
      <c r="J371" s="30" t="s">
        <v>852</v>
      </c>
      <c r="K371" s="30">
        <v>29.97</v>
      </c>
      <c r="L371" s="30" t="s">
        <v>853</v>
      </c>
      <c r="M371" s="30" t="s">
        <v>854</v>
      </c>
      <c r="N371" s="30" t="s">
        <v>35</v>
      </c>
      <c r="O371" s="31"/>
      <c r="P371" s="35"/>
      <c r="Q371" s="50"/>
      <c r="R371" s="14"/>
      <c r="S371" s="14"/>
      <c r="T371" s="34"/>
      <c r="U371" s="14"/>
      <c r="V371" s="31"/>
      <c r="W371" s="19"/>
      <c r="AD371"/>
      <c r="AE371"/>
      <c r="AF371"/>
      <c r="AG371"/>
      <c r="AH371"/>
      <c r="AI371"/>
    </row>
    <row r="372" spans="1:35" ht="18" customHeight="1" x14ac:dyDescent="0.25">
      <c r="A372" s="47" t="s">
        <v>855</v>
      </c>
      <c r="B372" s="23" t="s">
        <v>856</v>
      </c>
      <c r="C372" s="24">
        <v>100</v>
      </c>
      <c r="D372" s="25"/>
      <c r="E372" s="36"/>
      <c r="F372" s="37"/>
      <c r="G372" s="28"/>
      <c r="H372" s="29">
        <v>9</v>
      </c>
      <c r="I372" s="30"/>
      <c r="J372" s="30"/>
      <c r="K372" s="29"/>
      <c r="L372" s="44"/>
      <c r="M372" s="29"/>
      <c r="N372" s="29"/>
      <c r="O372" s="31">
        <v>10.91</v>
      </c>
      <c r="P372" s="45"/>
      <c r="Q372" s="46"/>
      <c r="R372" s="14"/>
      <c r="S372" s="14"/>
      <c r="T372" s="69"/>
      <c r="U372" s="14"/>
      <c r="V372" s="31"/>
      <c r="W372" s="67"/>
      <c r="AD372"/>
      <c r="AE372"/>
      <c r="AF372"/>
      <c r="AG372"/>
      <c r="AH372"/>
      <c r="AI372"/>
    </row>
    <row r="373" spans="1:35" ht="18" customHeight="1" x14ac:dyDescent="0.25">
      <c r="A373" s="47" t="s">
        <v>855</v>
      </c>
      <c r="B373" s="23" t="s">
        <v>857</v>
      </c>
      <c r="C373" s="24">
        <v>100</v>
      </c>
      <c r="D373" s="25"/>
      <c r="E373" s="36"/>
      <c r="F373" s="37"/>
      <c r="G373" s="28"/>
      <c r="H373" s="29"/>
      <c r="I373" s="30">
        <v>7.18</v>
      </c>
      <c r="J373" s="30"/>
      <c r="K373" s="29"/>
      <c r="L373" s="44"/>
      <c r="M373" s="29"/>
      <c r="N373" s="29" t="s">
        <v>38</v>
      </c>
      <c r="O373" s="31">
        <v>8.23</v>
      </c>
      <c r="P373" s="45"/>
      <c r="Q373" s="46"/>
      <c r="R373" s="14"/>
      <c r="S373" s="14"/>
      <c r="T373" s="69"/>
      <c r="U373" s="14"/>
      <c r="V373" s="31"/>
      <c r="W373" s="67"/>
      <c r="AD373"/>
      <c r="AE373"/>
      <c r="AF373"/>
      <c r="AG373"/>
      <c r="AH373"/>
      <c r="AI373"/>
    </row>
    <row r="374" spans="1:35" ht="18" customHeight="1" x14ac:dyDescent="0.25">
      <c r="A374" s="47" t="s">
        <v>858</v>
      </c>
      <c r="B374" s="51" t="s">
        <v>483</v>
      </c>
      <c r="C374" s="24">
        <v>24</v>
      </c>
      <c r="D374" s="25"/>
      <c r="E374" s="36"/>
      <c r="F374" s="48"/>
      <c r="G374" s="28"/>
      <c r="H374" s="29" t="s">
        <v>668</v>
      </c>
      <c r="I374" s="30">
        <v>2.33</v>
      </c>
      <c r="J374" s="30" t="s">
        <v>38</v>
      </c>
      <c r="K374" s="87">
        <v>2.89</v>
      </c>
      <c r="L374" s="26">
        <v>1.6</v>
      </c>
      <c r="M374" s="30">
        <v>1.73</v>
      </c>
      <c r="N374" s="30">
        <v>1.77</v>
      </c>
      <c r="O374" s="31">
        <v>3.92</v>
      </c>
      <c r="P374" s="45"/>
      <c r="Q374" s="50"/>
      <c r="R374" s="14"/>
      <c r="S374" s="14"/>
      <c r="T374" s="69"/>
      <c r="U374" s="14"/>
      <c r="V374" s="31"/>
      <c r="W374" s="67"/>
      <c r="AD374"/>
      <c r="AE374"/>
      <c r="AF374"/>
      <c r="AG374"/>
      <c r="AH374"/>
      <c r="AI374"/>
    </row>
    <row r="375" spans="1:35" ht="18" customHeight="1" x14ac:dyDescent="0.25">
      <c r="A375" s="47" t="s">
        <v>859</v>
      </c>
      <c r="B375" s="51" t="s">
        <v>483</v>
      </c>
      <c r="C375" s="24">
        <v>100</v>
      </c>
      <c r="D375" s="25"/>
      <c r="E375" s="36"/>
      <c r="F375" s="48"/>
      <c r="G375" s="28"/>
      <c r="H375" s="29" t="s">
        <v>35</v>
      </c>
      <c r="I375" s="30"/>
      <c r="J375" s="30" t="s">
        <v>35</v>
      </c>
      <c r="K375" s="29"/>
      <c r="L375" s="30" t="s">
        <v>35</v>
      </c>
      <c r="M375" s="29">
        <v>29.58</v>
      </c>
      <c r="N375" s="29" t="s">
        <v>35</v>
      </c>
      <c r="O375" s="31">
        <v>3.92</v>
      </c>
      <c r="P375" s="35"/>
      <c r="Q375" s="50"/>
      <c r="R375" s="14"/>
      <c r="S375" s="14"/>
      <c r="T375" s="34"/>
      <c r="U375" s="14"/>
      <c r="V375" s="31"/>
      <c r="W375" s="19"/>
      <c r="AD375"/>
      <c r="AE375"/>
      <c r="AF375"/>
      <c r="AG375"/>
      <c r="AH375"/>
      <c r="AI375"/>
    </row>
    <row r="376" spans="1:35" ht="18" customHeight="1" x14ac:dyDescent="0.25">
      <c r="A376" s="47" t="s">
        <v>859</v>
      </c>
      <c r="B376" s="51" t="s">
        <v>142</v>
      </c>
      <c r="C376" s="24">
        <v>30</v>
      </c>
      <c r="D376" s="25"/>
      <c r="E376" s="36"/>
      <c r="F376" s="48"/>
      <c r="G376" s="28"/>
      <c r="H376" s="29">
        <v>8.5399999999999991</v>
      </c>
      <c r="I376" s="30" t="s">
        <v>38</v>
      </c>
      <c r="J376" s="30">
        <v>3.65</v>
      </c>
      <c r="K376" s="87">
        <v>3.95</v>
      </c>
      <c r="L376" s="26">
        <v>2.5</v>
      </c>
      <c r="M376" s="29">
        <v>3.2</v>
      </c>
      <c r="N376" s="29">
        <v>3.19</v>
      </c>
      <c r="O376" s="31"/>
      <c r="P376" s="35"/>
      <c r="Q376" s="50"/>
      <c r="R376" s="14"/>
      <c r="S376" s="14"/>
      <c r="T376" s="34"/>
      <c r="U376" s="14"/>
      <c r="V376" s="31"/>
      <c r="W376" s="19"/>
      <c r="AD376"/>
      <c r="AE376"/>
      <c r="AF376"/>
      <c r="AG376"/>
      <c r="AH376"/>
      <c r="AI376"/>
    </row>
    <row r="377" spans="1:35" ht="18" customHeight="1" x14ac:dyDescent="0.25">
      <c r="A377" s="38" t="s">
        <v>860</v>
      </c>
      <c r="B377" s="230" t="s">
        <v>46</v>
      </c>
      <c r="C377" s="24">
        <v>1</v>
      </c>
      <c r="D377" s="152"/>
      <c r="E377" s="40"/>
      <c r="F377" s="56"/>
      <c r="G377" s="57"/>
      <c r="H377" s="29" t="s">
        <v>861</v>
      </c>
      <c r="I377" s="30" t="s">
        <v>35</v>
      </c>
      <c r="J377" s="30" t="s">
        <v>35</v>
      </c>
      <c r="K377" s="44" t="s">
        <v>38</v>
      </c>
      <c r="L377" s="44" t="s">
        <v>35</v>
      </c>
      <c r="M377" s="44" t="s">
        <v>35</v>
      </c>
      <c r="N377" s="29" t="s">
        <v>35</v>
      </c>
      <c r="O377" s="31">
        <v>1.49</v>
      </c>
      <c r="P377" s="76"/>
      <c r="Q377" s="77"/>
      <c r="R377" s="14"/>
      <c r="S377" s="14"/>
      <c r="T377" s="69"/>
      <c r="U377" s="14"/>
      <c r="V377" s="31"/>
      <c r="W377" s="67"/>
      <c r="AD377"/>
      <c r="AE377"/>
      <c r="AF377"/>
      <c r="AG377"/>
      <c r="AH377"/>
      <c r="AI377"/>
    </row>
    <row r="378" spans="1:35" ht="18" customHeight="1" x14ac:dyDescent="0.25">
      <c r="A378" s="47" t="s">
        <v>862</v>
      </c>
      <c r="B378" s="51" t="s">
        <v>68</v>
      </c>
      <c r="C378" s="24">
        <v>30</v>
      </c>
      <c r="D378" s="25"/>
      <c r="E378" s="36"/>
      <c r="F378" s="37"/>
      <c r="G378" s="154">
        <v>4</v>
      </c>
      <c r="H378" s="26" t="s">
        <v>863</v>
      </c>
      <c r="I378" s="30">
        <v>4.75</v>
      </c>
      <c r="J378" s="30" t="s">
        <v>38</v>
      </c>
      <c r="K378" s="229">
        <v>4.4000000000000004</v>
      </c>
      <c r="L378" s="29" t="s">
        <v>864</v>
      </c>
      <c r="M378" s="29" t="s">
        <v>38</v>
      </c>
      <c r="N378" s="113" t="s">
        <v>865</v>
      </c>
      <c r="O378" s="31"/>
      <c r="P378" s="45"/>
      <c r="Q378" s="50"/>
      <c r="R378" s="14"/>
      <c r="S378" s="14"/>
      <c r="T378" s="69"/>
      <c r="U378" s="14"/>
      <c r="V378" s="31"/>
      <c r="W378" s="67"/>
      <c r="AD378"/>
      <c r="AE378"/>
      <c r="AF378"/>
      <c r="AG378"/>
      <c r="AH378"/>
      <c r="AI378"/>
    </row>
    <row r="379" spans="1:35" ht="18" customHeight="1" x14ac:dyDescent="0.25">
      <c r="A379" s="47" t="s">
        <v>866</v>
      </c>
      <c r="B379" s="174">
        <v>5.0000000000000001E-4</v>
      </c>
      <c r="C379" s="24" t="s">
        <v>426</v>
      </c>
      <c r="D379" s="25"/>
      <c r="E379" s="36"/>
      <c r="F379" s="37"/>
      <c r="G379" s="28"/>
      <c r="H379" s="29">
        <v>2.3199999999999998</v>
      </c>
      <c r="I379" s="30" t="s">
        <v>38</v>
      </c>
      <c r="J379" s="26" t="s">
        <v>867</v>
      </c>
      <c r="K379" s="29" t="s">
        <v>868</v>
      </c>
      <c r="L379" s="231">
        <v>2.2000000000000002</v>
      </c>
      <c r="M379" s="44">
        <v>2.2999999999999998</v>
      </c>
      <c r="N379" s="87">
        <v>2.4900000000000002</v>
      </c>
      <c r="O379" s="31"/>
      <c r="P379" s="45"/>
      <c r="Q379" s="50"/>
      <c r="R379" s="14"/>
      <c r="S379" s="14"/>
      <c r="T379" s="69"/>
      <c r="U379" s="14"/>
      <c r="V379" s="31"/>
      <c r="W379" s="67"/>
      <c r="AD379"/>
      <c r="AE379"/>
      <c r="AF379"/>
      <c r="AG379"/>
      <c r="AH379"/>
      <c r="AI379"/>
    </row>
    <row r="380" spans="1:35" ht="18" customHeight="1" x14ac:dyDescent="0.25">
      <c r="A380" s="47" t="s">
        <v>866</v>
      </c>
      <c r="B380" s="174">
        <v>5.0000000000000001E-4</v>
      </c>
      <c r="C380" s="24" t="s">
        <v>214</v>
      </c>
      <c r="D380" s="25"/>
      <c r="E380" s="36"/>
      <c r="F380" s="37"/>
      <c r="G380" s="28"/>
      <c r="H380" s="29" t="s">
        <v>38</v>
      </c>
      <c r="I380" s="30" t="s">
        <v>35</v>
      </c>
      <c r="J380" s="30" t="s">
        <v>668</v>
      </c>
      <c r="K380" s="29"/>
      <c r="L380" s="44" t="s">
        <v>38</v>
      </c>
      <c r="M380" s="29" t="s">
        <v>35</v>
      </c>
      <c r="N380" s="29" t="s">
        <v>35</v>
      </c>
      <c r="O380" s="31"/>
      <c r="P380" s="45"/>
      <c r="Q380" s="50"/>
      <c r="R380" s="14"/>
      <c r="S380" s="14"/>
      <c r="T380" s="69"/>
      <c r="U380" s="14"/>
      <c r="V380" s="31"/>
      <c r="W380" s="67"/>
      <c r="AD380"/>
      <c r="AE380"/>
      <c r="AF380"/>
      <c r="AG380"/>
      <c r="AH380"/>
      <c r="AI380"/>
    </row>
    <row r="381" spans="1:35" ht="18" customHeight="1" x14ac:dyDescent="0.25">
      <c r="A381" s="47" t="s">
        <v>869</v>
      </c>
      <c r="B381" s="174">
        <v>5.0000000000000001E-4</v>
      </c>
      <c r="C381" s="24" t="s">
        <v>426</v>
      </c>
      <c r="D381" s="25"/>
      <c r="E381" s="36"/>
      <c r="F381" s="37"/>
      <c r="G381" s="28"/>
      <c r="H381" s="29" t="s">
        <v>38</v>
      </c>
      <c r="I381" s="30" t="s">
        <v>35</v>
      </c>
      <c r="J381" s="30" t="s">
        <v>668</v>
      </c>
      <c r="K381" s="29" t="s">
        <v>38</v>
      </c>
      <c r="L381" s="44" t="s">
        <v>35</v>
      </c>
      <c r="M381" s="29" t="s">
        <v>35</v>
      </c>
      <c r="N381" s="29" t="s">
        <v>35</v>
      </c>
      <c r="O381" s="31"/>
      <c r="P381" s="45"/>
      <c r="Q381" s="50"/>
      <c r="R381" s="14"/>
      <c r="S381" s="14"/>
      <c r="T381" s="69"/>
      <c r="U381" s="14"/>
      <c r="V381" s="31"/>
      <c r="W381" s="67"/>
      <c r="AD381"/>
      <c r="AE381"/>
      <c r="AF381"/>
      <c r="AG381"/>
      <c r="AH381"/>
      <c r="AI381"/>
    </row>
    <row r="382" spans="1:35" ht="18" customHeight="1" x14ac:dyDescent="0.25">
      <c r="A382" s="47" t="s">
        <v>869</v>
      </c>
      <c r="B382" s="174">
        <v>5.0000000000000001E-4</v>
      </c>
      <c r="C382" s="24" t="s">
        <v>214</v>
      </c>
      <c r="D382" s="25"/>
      <c r="E382" s="36"/>
      <c r="F382" s="37"/>
      <c r="G382" s="28"/>
      <c r="H382" s="29" t="s">
        <v>38</v>
      </c>
      <c r="I382" s="30" t="s">
        <v>870</v>
      </c>
      <c r="J382" s="30" t="s">
        <v>38</v>
      </c>
      <c r="K382" s="29"/>
      <c r="L382" s="44" t="s">
        <v>35</v>
      </c>
      <c r="M382" s="29" t="s">
        <v>38</v>
      </c>
      <c r="N382" s="29" t="s">
        <v>38</v>
      </c>
      <c r="O382" s="31"/>
      <c r="P382" s="45"/>
      <c r="Q382" s="50"/>
      <c r="R382" s="14"/>
      <c r="S382" s="14"/>
      <c r="T382" s="69"/>
      <c r="U382" s="14"/>
      <c r="V382" s="31"/>
      <c r="W382" s="67"/>
      <c r="AD382"/>
      <c r="AE382"/>
      <c r="AF382"/>
      <c r="AG382"/>
      <c r="AH382"/>
      <c r="AI382"/>
    </row>
    <row r="383" spans="1:35" ht="18" customHeight="1" x14ac:dyDescent="0.25">
      <c r="A383" s="47" t="s">
        <v>871</v>
      </c>
      <c r="B383" s="54" t="s">
        <v>164</v>
      </c>
      <c r="C383" s="24">
        <v>30</v>
      </c>
      <c r="D383" s="25"/>
      <c r="E383" s="26"/>
      <c r="F383" s="232"/>
      <c r="G383" s="57"/>
      <c r="H383" s="29">
        <v>13.5</v>
      </c>
      <c r="I383" s="30">
        <v>9.49</v>
      </c>
      <c r="J383" s="30">
        <v>9.48</v>
      </c>
      <c r="K383" s="30">
        <v>9.67</v>
      </c>
      <c r="L383" s="84"/>
      <c r="M383" s="30" t="s">
        <v>35</v>
      </c>
      <c r="N383" s="30" t="s">
        <v>35</v>
      </c>
      <c r="O383" s="80"/>
      <c r="P383" s="76"/>
      <c r="Q383" s="77"/>
      <c r="R383" s="14"/>
      <c r="S383" s="14"/>
      <c r="T383" s="65"/>
      <c r="U383" s="82"/>
      <c r="V383" s="31"/>
      <c r="W383" s="67"/>
      <c r="AD383"/>
      <c r="AE383"/>
      <c r="AF383"/>
      <c r="AG383"/>
      <c r="AH383"/>
      <c r="AI383"/>
    </row>
    <row r="384" spans="1:35" ht="18" customHeight="1" x14ac:dyDescent="0.25">
      <c r="A384" s="47" t="s">
        <v>872</v>
      </c>
      <c r="B384" s="51" t="s">
        <v>164</v>
      </c>
      <c r="C384" s="24">
        <v>28</v>
      </c>
      <c r="D384" s="25">
        <v>3</v>
      </c>
      <c r="E384" s="36"/>
      <c r="F384" s="37"/>
      <c r="G384" s="28">
        <v>3</v>
      </c>
      <c r="H384" s="29">
        <v>8.2100000000000009</v>
      </c>
      <c r="I384" s="30">
        <v>7.45</v>
      </c>
      <c r="J384" s="198">
        <v>7.2</v>
      </c>
      <c r="K384" s="75">
        <v>7.53</v>
      </c>
      <c r="L384" s="75">
        <v>8.1999999999999993</v>
      </c>
      <c r="M384" s="73">
        <v>7.18</v>
      </c>
      <c r="N384" s="75">
        <v>7.41</v>
      </c>
      <c r="O384" s="31"/>
      <c r="P384" s="45"/>
      <c r="Q384" s="50"/>
      <c r="R384" s="14"/>
      <c r="S384" s="14"/>
      <c r="T384" s="69"/>
      <c r="U384" s="14"/>
      <c r="V384" s="31"/>
      <c r="W384" s="67"/>
      <c r="AD384" t="s">
        <v>3150</v>
      </c>
      <c r="AE384" t="s">
        <v>3151</v>
      </c>
      <c r="AF384"/>
      <c r="AG384" t="s" s="406">
        <v>3152</v>
      </c>
      <c r="AH384" t="s">
        <v>3153</v>
      </c>
      <c r="AI384"/>
    </row>
    <row r="385" spans="1:35" ht="18" customHeight="1" x14ac:dyDescent="0.25">
      <c r="A385" s="47" t="s">
        <v>873</v>
      </c>
      <c r="B385" s="109" t="s">
        <v>874</v>
      </c>
      <c r="C385" s="24" t="s">
        <v>630</v>
      </c>
      <c r="D385" s="25"/>
      <c r="E385" s="36"/>
      <c r="F385" s="37"/>
      <c r="G385" s="28"/>
      <c r="H385" s="29" t="s">
        <v>875</v>
      </c>
      <c r="I385" s="30" t="s">
        <v>35</v>
      </c>
      <c r="J385" s="30">
        <v>43.9</v>
      </c>
      <c r="K385" s="49">
        <v>39.99</v>
      </c>
      <c r="L385" s="44" t="s">
        <v>35</v>
      </c>
      <c r="M385" s="29" t="s">
        <v>876</v>
      </c>
      <c r="N385" s="29" t="s">
        <v>35</v>
      </c>
      <c r="O385" s="31"/>
      <c r="P385" s="45"/>
      <c r="Q385" s="46"/>
      <c r="R385" s="14"/>
      <c r="S385" s="14"/>
      <c r="T385" s="69"/>
      <c r="U385" s="14"/>
      <c r="V385" s="31"/>
      <c r="W385" s="67"/>
      <c r="AD385"/>
      <c r="AE385"/>
      <c r="AF385"/>
      <c r="AG385"/>
      <c r="AH385"/>
      <c r="AI385"/>
    </row>
    <row r="386" spans="1:35" ht="18" customHeight="1" x14ac:dyDescent="0.25">
      <c r="A386" s="47" t="s">
        <v>877</v>
      </c>
      <c r="B386" s="109" t="s">
        <v>783</v>
      </c>
      <c r="C386" s="24" t="s">
        <v>630</v>
      </c>
      <c r="D386" s="25"/>
      <c r="E386" s="36"/>
      <c r="F386" s="37"/>
      <c r="G386" s="28"/>
      <c r="H386" s="29">
        <v>61.5</v>
      </c>
      <c r="I386" s="30"/>
      <c r="J386" s="30" t="s">
        <v>878</v>
      </c>
      <c r="K386" s="29">
        <v>64</v>
      </c>
      <c r="L386" s="44" t="s">
        <v>35</v>
      </c>
      <c r="M386" s="29" t="s">
        <v>879</v>
      </c>
      <c r="N386" s="29" t="s">
        <v>35</v>
      </c>
      <c r="O386" s="31"/>
      <c r="P386" s="45"/>
      <c r="Q386" s="46"/>
      <c r="R386" s="14"/>
      <c r="S386" s="14"/>
      <c r="T386" s="69"/>
      <c r="U386" s="14"/>
      <c r="V386" s="31"/>
      <c r="W386" s="67"/>
      <c r="AD386"/>
      <c r="AE386"/>
      <c r="AF386"/>
      <c r="AG386"/>
      <c r="AH386"/>
      <c r="AI386"/>
    </row>
    <row r="387" spans="1:35" ht="18" customHeight="1" x14ac:dyDescent="0.25">
      <c r="A387" s="47" t="s">
        <v>880</v>
      </c>
      <c r="B387" s="51" t="s">
        <v>447</v>
      </c>
      <c r="C387" s="24">
        <v>100</v>
      </c>
      <c r="D387" s="25"/>
      <c r="E387" s="36"/>
      <c r="F387" s="37"/>
      <c r="G387" s="233">
        <v>3.5</v>
      </c>
      <c r="H387" s="29" t="s">
        <v>881</v>
      </c>
      <c r="I387" s="30">
        <v>21.75</v>
      </c>
      <c r="J387" s="26" t="s">
        <v>882</v>
      </c>
      <c r="K387" s="30">
        <v>21.53</v>
      </c>
      <c r="L387" s="30">
        <v>19.2</v>
      </c>
      <c r="M387" s="108" t="s">
        <v>38</v>
      </c>
      <c r="N387" s="29">
        <v>22.09</v>
      </c>
      <c r="O387" s="31"/>
      <c r="P387" s="45"/>
      <c r="Q387" s="50"/>
      <c r="R387" s="14"/>
      <c r="S387" s="14"/>
      <c r="T387" s="69"/>
      <c r="U387" s="14"/>
      <c r="V387" s="31"/>
      <c r="W387" s="67"/>
      <c r="AD387"/>
      <c r="AE387"/>
      <c r="AF387"/>
      <c r="AG387"/>
      <c r="AH387"/>
      <c r="AI387"/>
    </row>
    <row r="388" spans="1:35" ht="18" customHeight="1" x14ac:dyDescent="0.25">
      <c r="A388" s="47" t="s">
        <v>880</v>
      </c>
      <c r="B388" s="51" t="s">
        <v>86</v>
      </c>
      <c r="C388" s="24">
        <v>100</v>
      </c>
      <c r="D388" s="25"/>
      <c r="E388" s="36"/>
      <c r="F388" s="37"/>
      <c r="G388" s="233">
        <v>1.68</v>
      </c>
      <c r="H388" s="30">
        <v>23</v>
      </c>
      <c r="I388" s="30">
        <v>26.13</v>
      </c>
      <c r="J388" s="26">
        <v>17</v>
      </c>
      <c r="K388" s="30">
        <v>22.95</v>
      </c>
      <c r="L388" s="30">
        <v>23.5</v>
      </c>
      <c r="M388" s="29" t="s">
        <v>38</v>
      </c>
      <c r="N388" s="29">
        <v>22.29</v>
      </c>
      <c r="O388" s="31"/>
      <c r="P388" s="45"/>
      <c r="Q388" s="50"/>
      <c r="R388" s="14"/>
      <c r="S388" s="14"/>
      <c r="T388" s="69"/>
      <c r="U388" s="14"/>
      <c r="V388" s="31"/>
      <c r="W388" s="67"/>
      <c r="AD388"/>
      <c r="AE388"/>
      <c r="AF388"/>
      <c r="AG388"/>
      <c r="AH388"/>
      <c r="AI388"/>
    </row>
    <row r="389" spans="1:35" ht="18" customHeight="1" x14ac:dyDescent="0.25">
      <c r="A389" s="47" t="s">
        <v>883</v>
      </c>
      <c r="B389" s="51" t="s">
        <v>884</v>
      </c>
      <c r="C389" s="24">
        <v>112</v>
      </c>
      <c r="D389" s="25"/>
      <c r="E389" s="36"/>
      <c r="F389" s="37"/>
      <c r="G389" s="28">
        <v>3</v>
      </c>
      <c r="H389" s="30">
        <v>22.05</v>
      </c>
      <c r="I389" s="29">
        <v>18.739999999999998</v>
      </c>
      <c r="J389" s="30">
        <v>16</v>
      </c>
      <c r="K389" s="29">
        <v>19.66</v>
      </c>
      <c r="L389" s="30">
        <v>16.3</v>
      </c>
      <c r="M389" s="26">
        <v>15.72</v>
      </c>
      <c r="N389" s="30">
        <v>17.05</v>
      </c>
      <c r="O389" s="31">
        <f>21+14+1+28</f>
        <v>64</v>
      </c>
      <c r="P389" s="45"/>
      <c r="Q389" s="50"/>
      <c r="R389" s="14"/>
      <c r="S389" s="14"/>
      <c r="T389" s="69"/>
      <c r="U389" s="14"/>
      <c r="V389" s="31"/>
      <c r="W389" s="67"/>
      <c r="AD389"/>
      <c r="AE389"/>
      <c r="AF389"/>
      <c r="AG389"/>
      <c r="AH389"/>
      <c r="AI389"/>
    </row>
    <row r="390" spans="1:35" ht="18" customHeight="1" x14ac:dyDescent="0.25">
      <c r="A390" s="47" t="s">
        <v>885</v>
      </c>
      <c r="B390" s="51" t="s">
        <v>286</v>
      </c>
      <c r="C390" s="24">
        <v>28</v>
      </c>
      <c r="D390" s="25"/>
      <c r="E390" s="36"/>
      <c r="F390" s="37" t="s">
        <v>143</v>
      </c>
      <c r="G390" s="28">
        <v>75</v>
      </c>
      <c r="H390" s="30">
        <v>0.75</v>
      </c>
      <c r="I390" s="30">
        <v>0.79</v>
      </c>
      <c r="J390" s="30">
        <v>0.63</v>
      </c>
      <c r="K390" s="30">
        <v>0.88</v>
      </c>
      <c r="L390" s="26">
        <v>0.6</v>
      </c>
      <c r="M390" s="29">
        <v>0.6</v>
      </c>
      <c r="N390" s="30">
        <v>0.93</v>
      </c>
      <c r="O390" s="31"/>
      <c r="P390" s="45"/>
      <c r="Q390" s="50"/>
      <c r="R390" s="14"/>
      <c r="S390" s="14"/>
      <c r="T390" s="69"/>
      <c r="U390" s="14"/>
      <c r="V390" s="31"/>
      <c r="W390" s="67"/>
      <c r="AD390" s="102" t="s">
        <v>886</v>
      </c>
      <c r="AE390" t="s">
        <v>887</v>
      </c>
      <c r="AF390"/>
      <c r="AG390" t="s">
        <v>888</v>
      </c>
      <c r="AH390" t="s">
        <v>889</v>
      </c>
      <c r="AI390"/>
    </row>
    <row r="391" spans="1:35" ht="18" customHeight="1" x14ac:dyDescent="0.25">
      <c r="A391" s="47" t="s">
        <v>890</v>
      </c>
      <c r="B391" s="32">
        <v>0.01</v>
      </c>
      <c r="C391" s="24" t="s">
        <v>624</v>
      </c>
      <c r="D391" s="25"/>
      <c r="E391" s="36"/>
      <c r="F391" s="37"/>
      <c r="G391" s="28">
        <v>2</v>
      </c>
      <c r="H391" s="29"/>
      <c r="I391" s="30">
        <v>2.09</v>
      </c>
      <c r="J391" s="26">
        <v>0.88</v>
      </c>
      <c r="K391" s="30" t="s">
        <v>38</v>
      </c>
      <c r="L391" s="44" t="s">
        <v>38</v>
      </c>
      <c r="M391" s="214">
        <v>1.55</v>
      </c>
      <c r="N391" s="29">
        <v>1.99</v>
      </c>
      <c r="O391" s="31"/>
      <c r="P391" s="45"/>
      <c r="Q391" s="33"/>
      <c r="R391" s="14"/>
      <c r="S391" s="14"/>
      <c r="T391" s="69"/>
      <c r="U391" s="14"/>
      <c r="V391" s="31"/>
      <c r="W391" s="67"/>
      <c r="AD391"/>
      <c r="AE391"/>
      <c r="AF391"/>
      <c r="AG391"/>
      <c r="AH391"/>
      <c r="AI391"/>
    </row>
    <row r="392" spans="1:35" ht="18" customHeight="1" x14ac:dyDescent="0.25">
      <c r="A392" s="47" t="s">
        <v>891</v>
      </c>
      <c r="B392" s="51" t="s">
        <v>187</v>
      </c>
      <c r="C392" s="24">
        <v>1</v>
      </c>
      <c r="D392" s="25"/>
      <c r="E392" s="40"/>
      <c r="F392" s="37"/>
      <c r="G392" s="28"/>
      <c r="H392" s="29">
        <v>10.19</v>
      </c>
      <c r="I392" s="30" t="s">
        <v>38</v>
      </c>
      <c r="J392" s="30" t="s">
        <v>38</v>
      </c>
      <c r="K392" s="29">
        <v>10.35</v>
      </c>
      <c r="L392" s="29">
        <v>9.9</v>
      </c>
      <c r="M392" s="26">
        <v>9.25</v>
      </c>
      <c r="N392" s="213" t="s">
        <v>38</v>
      </c>
      <c r="O392" s="31"/>
      <c r="P392" s="45"/>
      <c r="Q392" s="50"/>
      <c r="R392" s="14"/>
      <c r="S392" s="14"/>
      <c r="T392" s="69"/>
      <c r="U392" s="14"/>
      <c r="V392" s="31"/>
      <c r="W392" s="67"/>
      <c r="AD392"/>
      <c r="AE392"/>
      <c r="AF392"/>
      <c r="AG392"/>
      <c r="AH392"/>
      <c r="AI392"/>
    </row>
    <row r="393" spans="1:35" ht="18" customHeight="1" x14ac:dyDescent="0.25">
      <c r="A393" s="47" t="s">
        <v>892</v>
      </c>
      <c r="B393" s="51" t="s">
        <v>893</v>
      </c>
      <c r="C393" s="24">
        <v>28</v>
      </c>
      <c r="D393" s="25"/>
      <c r="E393" s="36"/>
      <c r="F393" s="37"/>
      <c r="G393" s="28"/>
      <c r="H393" s="29" t="s">
        <v>38</v>
      </c>
      <c r="I393" s="30" t="s">
        <v>35</v>
      </c>
      <c r="J393" s="30">
        <v>3.5</v>
      </c>
      <c r="K393" s="30" t="s">
        <v>38</v>
      </c>
      <c r="L393" s="44" t="s">
        <v>38</v>
      </c>
      <c r="M393" s="29" t="s">
        <v>38</v>
      </c>
      <c r="N393" s="29" t="s">
        <v>38</v>
      </c>
      <c r="O393" s="31"/>
      <c r="P393" s="45"/>
      <c r="Q393" s="50"/>
      <c r="R393" s="14"/>
      <c r="S393" s="14"/>
      <c r="T393" s="69"/>
      <c r="U393" s="14"/>
      <c r="V393" s="31"/>
      <c r="W393" s="67"/>
      <c r="AD393"/>
      <c r="AE393"/>
      <c r="AF393"/>
      <c r="AG393"/>
      <c r="AH393"/>
      <c r="AI393"/>
    </row>
    <row r="394" spans="1:35" ht="18" customHeight="1" x14ac:dyDescent="0.25">
      <c r="A394" s="47" t="s">
        <v>894</v>
      </c>
      <c r="B394" s="234" t="s">
        <v>895</v>
      </c>
      <c r="C394" s="24">
        <v>28</v>
      </c>
      <c r="D394" s="25"/>
      <c r="E394" s="36"/>
      <c r="F394" s="25"/>
      <c r="G394" s="28"/>
      <c r="H394" s="29" t="s">
        <v>38</v>
      </c>
      <c r="I394" s="30">
        <v>5.84</v>
      </c>
      <c r="J394" s="26">
        <v>4.9000000000000004</v>
      </c>
      <c r="K394" s="29"/>
      <c r="L394" s="29">
        <v>5.0999999999999996</v>
      </c>
      <c r="M394" s="29">
        <v>5.95</v>
      </c>
      <c r="N394" s="29">
        <v>5.65</v>
      </c>
      <c r="O394" s="31">
        <v>11.7</v>
      </c>
      <c r="P394" s="45"/>
      <c r="Q394" s="50"/>
      <c r="R394" s="14"/>
      <c r="S394" s="14"/>
      <c r="T394" s="69"/>
      <c r="U394" s="14"/>
      <c r="V394" s="31"/>
      <c r="W394" s="67"/>
      <c r="AD394"/>
      <c r="AE394"/>
      <c r="AF394"/>
      <c r="AG394"/>
      <c r="AH394"/>
      <c r="AI394"/>
    </row>
    <row r="395" spans="1:35" ht="18" customHeight="1" x14ac:dyDescent="0.25">
      <c r="A395" s="47" t="s">
        <v>896</v>
      </c>
      <c r="B395" s="51" t="s">
        <v>195</v>
      </c>
      <c r="C395" s="24" t="s">
        <v>111</v>
      </c>
      <c r="D395" s="25"/>
      <c r="E395" s="36"/>
      <c r="F395" s="37"/>
      <c r="G395" s="28"/>
      <c r="H395" s="29">
        <v>1.42</v>
      </c>
      <c r="I395" s="30" t="s">
        <v>38</v>
      </c>
      <c r="J395" s="26">
        <v>1.35</v>
      </c>
      <c r="K395" s="29" t="s">
        <v>38</v>
      </c>
      <c r="L395" s="44" t="s">
        <v>897</v>
      </c>
      <c r="M395" s="134">
        <v>1.39</v>
      </c>
      <c r="N395" s="29" t="s">
        <v>898</v>
      </c>
      <c r="O395" s="31"/>
      <c r="P395" s="45"/>
      <c r="Q395" s="50"/>
      <c r="R395" s="14"/>
      <c r="S395" s="14"/>
      <c r="T395" s="69"/>
      <c r="U395" s="14"/>
      <c r="V395" s="31"/>
      <c r="W395" s="67"/>
      <c r="AD395"/>
      <c r="AE395"/>
      <c r="AF395"/>
      <c r="AG395"/>
      <c r="AH395"/>
      <c r="AI395"/>
    </row>
    <row r="396" spans="1:35" ht="18" customHeight="1" x14ac:dyDescent="0.25">
      <c r="A396" s="47" t="s">
        <v>896</v>
      </c>
      <c r="B396" s="51" t="s">
        <v>899</v>
      </c>
      <c r="C396" s="24" t="s">
        <v>111</v>
      </c>
      <c r="D396" s="25"/>
      <c r="E396" s="36"/>
      <c r="F396" s="37"/>
      <c r="G396" s="28"/>
      <c r="H396" s="216" t="s">
        <v>38</v>
      </c>
      <c r="I396" s="30" t="s">
        <v>38</v>
      </c>
      <c r="J396" s="30">
        <v>1.75</v>
      </c>
      <c r="K396" s="29" t="s">
        <v>38</v>
      </c>
      <c r="L396" s="163">
        <v>1.75</v>
      </c>
      <c r="M396" s="29">
        <v>3.55</v>
      </c>
      <c r="N396" s="29" t="s">
        <v>38</v>
      </c>
      <c r="O396" s="31"/>
      <c r="P396" s="45"/>
      <c r="Q396" s="50"/>
      <c r="R396" s="14"/>
      <c r="S396" s="14"/>
      <c r="T396" s="69"/>
      <c r="U396" s="14"/>
      <c r="V396" s="31"/>
      <c r="W396" s="67"/>
      <c r="AD396"/>
      <c r="AE396"/>
      <c r="AF396"/>
      <c r="AG396"/>
      <c r="AH396"/>
      <c r="AI396"/>
    </row>
    <row r="397" spans="1:35" ht="18" customHeight="1" x14ac:dyDescent="0.25">
      <c r="A397" s="47" t="s">
        <v>896</v>
      </c>
      <c r="B397" s="51" t="s">
        <v>900</v>
      </c>
      <c r="C397" s="24" t="s">
        <v>759</v>
      </c>
      <c r="D397" s="25"/>
      <c r="E397" s="36"/>
      <c r="F397" s="37"/>
      <c r="G397" s="28"/>
      <c r="H397" s="29" t="s">
        <v>901</v>
      </c>
      <c r="I397" s="30">
        <v>2.21</v>
      </c>
      <c r="J397" s="26">
        <v>2.0499999999999998</v>
      </c>
      <c r="K397" s="44">
        <v>2.52</v>
      </c>
      <c r="L397" s="44" t="s">
        <v>35</v>
      </c>
      <c r="M397" s="29">
        <v>2.85</v>
      </c>
      <c r="N397" s="29" t="s">
        <v>35</v>
      </c>
      <c r="O397" s="31"/>
      <c r="P397" s="45"/>
      <c r="Q397" s="50"/>
      <c r="R397" s="14"/>
      <c r="S397" s="14"/>
      <c r="T397" s="69"/>
      <c r="U397" s="14"/>
      <c r="V397" s="31"/>
      <c r="W397" s="67"/>
      <c r="AD397"/>
      <c r="AE397"/>
      <c r="AF397"/>
      <c r="AG397"/>
      <c r="AH397"/>
      <c r="AI397"/>
    </row>
    <row r="398" spans="1:35" ht="18" customHeight="1" x14ac:dyDescent="0.25">
      <c r="A398" s="47" t="s">
        <v>902</v>
      </c>
      <c r="B398" s="51" t="s">
        <v>663</v>
      </c>
      <c r="C398" s="24">
        <v>21</v>
      </c>
      <c r="D398" s="25"/>
      <c r="E398" s="36"/>
      <c r="F398" s="178"/>
      <c r="G398" s="28"/>
      <c r="H398" s="29" t="s">
        <v>38</v>
      </c>
      <c r="I398" s="30"/>
      <c r="J398" s="30" t="s">
        <v>38</v>
      </c>
      <c r="K398" s="29" t="s">
        <v>38</v>
      </c>
      <c r="L398" s="44" t="s">
        <v>38</v>
      </c>
      <c r="M398" s="29">
        <v>5.0199999999999996</v>
      </c>
      <c r="N398" s="29" t="s">
        <v>38</v>
      </c>
      <c r="O398" s="31"/>
      <c r="P398" s="45"/>
      <c r="Q398" s="50"/>
      <c r="R398" s="14"/>
      <c r="S398" s="14"/>
      <c r="T398" s="69"/>
      <c r="U398" s="14"/>
      <c r="V398" s="31"/>
      <c r="W398" s="67"/>
      <c r="AD398"/>
      <c r="AE398"/>
      <c r="AF398"/>
      <c r="AG398"/>
      <c r="AH398"/>
      <c r="AI398"/>
    </row>
    <row r="399" spans="1:35" ht="18" customHeight="1" x14ac:dyDescent="0.25">
      <c r="A399" s="47" t="s">
        <v>902</v>
      </c>
      <c r="B399" s="51" t="s">
        <v>903</v>
      </c>
      <c r="C399" s="24">
        <v>21</v>
      </c>
      <c r="D399" s="25"/>
      <c r="E399" s="36"/>
      <c r="F399" s="37"/>
      <c r="G399" s="28">
        <v>9</v>
      </c>
      <c r="H399" s="30"/>
      <c r="I399" s="30">
        <v>5.25</v>
      </c>
      <c r="J399" s="75">
        <v>6</v>
      </c>
      <c r="K399" s="30">
        <v>4.59</v>
      </c>
      <c r="L399" s="73">
        <v>3.99</v>
      </c>
      <c r="M399" s="75">
        <v>4.3600000000000003</v>
      </c>
      <c r="N399" s="29">
        <v>4.2300000000000004</v>
      </c>
      <c r="O399" s="31"/>
      <c r="P399" s="45"/>
      <c r="Q399" s="50"/>
      <c r="R399" s="14"/>
      <c r="S399" s="14"/>
      <c r="T399" s="69"/>
      <c r="U399" s="14"/>
      <c r="V399" s="31"/>
      <c r="W399" s="67"/>
      <c r="AD399" t="s">
        <v>904</v>
      </c>
      <c r="AE399" t="s">
        <v>905</v>
      </c>
      <c r="AF399"/>
      <c r="AG399" s="102" t="s">
        <v>906</v>
      </c>
      <c r="AH399" t="s">
        <v>907</v>
      </c>
      <c r="AI399"/>
    </row>
    <row r="400" spans="1:35" ht="18" customHeight="1" x14ac:dyDescent="0.25">
      <c r="A400" s="235" t="s">
        <v>908</v>
      </c>
      <c r="B400" s="54" t="s">
        <v>909</v>
      </c>
      <c r="C400" s="24">
        <v>1</v>
      </c>
      <c r="D400" s="72"/>
      <c r="E400" s="36"/>
      <c r="F400" s="56"/>
      <c r="G400" s="57"/>
      <c r="H400" s="29" t="s">
        <v>38</v>
      </c>
      <c r="I400" s="30" t="s">
        <v>35</v>
      </c>
      <c r="J400" s="26">
        <v>5.85</v>
      </c>
      <c r="K400" s="29" t="s">
        <v>35</v>
      </c>
      <c r="L400" s="236">
        <v>6.39</v>
      </c>
      <c r="M400" s="29">
        <v>7.72</v>
      </c>
      <c r="N400" s="29">
        <v>5.95</v>
      </c>
      <c r="O400" s="26">
        <v>8.4</v>
      </c>
      <c r="P400" s="142">
        <v>0.11</v>
      </c>
      <c r="Q400" s="50">
        <f>O400*(1-P400)</f>
        <v>7.4760000000000009</v>
      </c>
      <c r="R400" s="14" t="s">
        <v>17</v>
      </c>
      <c r="S400" s="64">
        <f>O400*0.905</f>
        <v>7.6020000000000003</v>
      </c>
      <c r="T400" s="91">
        <v>1</v>
      </c>
      <c r="U400" s="14"/>
      <c r="V400" s="31">
        <v>2</v>
      </c>
      <c r="W400" s="67"/>
      <c r="AD400"/>
      <c r="AE400"/>
      <c r="AF400"/>
      <c r="AG400"/>
      <c r="AH400"/>
      <c r="AI400"/>
    </row>
    <row r="401" spans="1:35" ht="18" customHeight="1" x14ac:dyDescent="0.25">
      <c r="A401" s="53" t="s">
        <v>910</v>
      </c>
      <c r="B401" s="54" t="s">
        <v>909</v>
      </c>
      <c r="C401" s="24">
        <v>1</v>
      </c>
      <c r="D401" s="72"/>
      <c r="E401" s="36"/>
      <c r="F401" s="56"/>
      <c r="G401" s="57"/>
      <c r="H401" s="29">
        <v>7.5</v>
      </c>
      <c r="I401" s="30" t="s">
        <v>35</v>
      </c>
      <c r="J401" s="30"/>
      <c r="K401" s="29" t="s">
        <v>35</v>
      </c>
      <c r="L401" s="44" t="s">
        <v>35</v>
      </c>
      <c r="M401" s="29">
        <v>7.7</v>
      </c>
      <c r="N401" s="29" t="s">
        <v>35</v>
      </c>
      <c r="O401" s="26">
        <v>8.4</v>
      </c>
      <c r="P401" s="142">
        <v>0.11</v>
      </c>
      <c r="Q401" s="183">
        <f>O401*(1-P401)</f>
        <v>7.4760000000000009</v>
      </c>
      <c r="R401" s="14" t="s">
        <v>17</v>
      </c>
      <c r="S401" s="64">
        <f>O401*0.905</f>
        <v>7.6020000000000003</v>
      </c>
      <c r="T401" s="91">
        <v>1</v>
      </c>
      <c r="U401" s="122">
        <f>(S401-H401)*T401</f>
        <v>0.10200000000000031</v>
      </c>
      <c r="V401" s="31">
        <v>2</v>
      </c>
      <c r="W401" s="67"/>
      <c r="AD401"/>
      <c r="AE401"/>
      <c r="AF401"/>
      <c r="AG401"/>
      <c r="AH401"/>
      <c r="AI401"/>
    </row>
    <row r="402" spans="1:35" ht="18" customHeight="1" x14ac:dyDescent="0.25">
      <c r="A402" s="53" t="s">
        <v>911</v>
      </c>
      <c r="B402" s="54" t="s">
        <v>912</v>
      </c>
      <c r="C402" s="24">
        <v>100</v>
      </c>
      <c r="D402" s="55"/>
      <c r="E402" s="40"/>
      <c r="F402" s="56"/>
      <c r="G402" s="57"/>
      <c r="H402" s="29">
        <v>8.3000000000000007</v>
      </c>
      <c r="I402" s="30" t="s">
        <v>35</v>
      </c>
      <c r="J402" s="30" t="s">
        <v>913</v>
      </c>
      <c r="K402" s="26">
        <v>4.3899999999999997</v>
      </c>
      <c r="L402" s="44" t="s">
        <v>35</v>
      </c>
      <c r="M402" s="29" t="s">
        <v>38</v>
      </c>
      <c r="N402" s="30" t="s">
        <v>35</v>
      </c>
      <c r="O402" s="58"/>
      <c r="P402" s="59"/>
      <c r="Q402" s="60"/>
      <c r="R402" s="14"/>
      <c r="S402" s="14"/>
      <c r="T402" s="69"/>
      <c r="U402" s="14"/>
      <c r="V402" s="31"/>
      <c r="W402" s="67"/>
      <c r="AD402"/>
      <c r="AE402"/>
      <c r="AF402"/>
      <c r="AG402"/>
      <c r="AH402"/>
      <c r="AI402"/>
    </row>
    <row r="403" spans="1:35" ht="18" customHeight="1" x14ac:dyDescent="0.25">
      <c r="A403" s="237" t="s">
        <v>914</v>
      </c>
      <c r="B403" s="39" t="s">
        <v>915</v>
      </c>
      <c r="C403" s="24">
        <v>100</v>
      </c>
      <c r="D403" s="238"/>
      <c r="E403" s="36"/>
      <c r="F403" s="239"/>
      <c r="G403" s="140"/>
      <c r="H403" s="29">
        <v>4.47</v>
      </c>
      <c r="I403" s="30">
        <v>5.16</v>
      </c>
      <c r="J403" s="30"/>
      <c r="K403" s="29"/>
      <c r="L403" s="44" t="s">
        <v>35</v>
      </c>
      <c r="M403" s="29" t="s">
        <v>916</v>
      </c>
      <c r="N403" s="29">
        <v>4.0999999999999996</v>
      </c>
      <c r="O403" s="31"/>
      <c r="P403" s="45"/>
      <c r="Q403" s="46"/>
      <c r="R403" s="14"/>
      <c r="S403" s="14"/>
      <c r="T403" s="69"/>
      <c r="U403" s="14"/>
      <c r="V403" s="31"/>
      <c r="W403" s="67"/>
      <c r="AD403"/>
      <c r="AE403"/>
      <c r="AF403"/>
      <c r="AG403"/>
      <c r="AH403"/>
      <c r="AI403"/>
    </row>
    <row r="404" spans="1:35" ht="18" customHeight="1" x14ac:dyDescent="0.25">
      <c r="A404" s="38" t="s">
        <v>917</v>
      </c>
      <c r="B404" s="39" t="s">
        <v>912</v>
      </c>
      <c r="C404" s="24">
        <v>90</v>
      </c>
      <c r="D404" s="238"/>
      <c r="E404" s="36"/>
      <c r="F404" s="239"/>
      <c r="G404" s="28"/>
      <c r="H404" s="49" t="s">
        <v>918</v>
      </c>
      <c r="I404" s="30" t="s">
        <v>38</v>
      </c>
      <c r="J404" s="30">
        <v>3.68</v>
      </c>
      <c r="K404" s="29">
        <v>3.99</v>
      </c>
      <c r="L404" s="49">
        <v>3.68</v>
      </c>
      <c r="M404" s="29">
        <v>3.8</v>
      </c>
      <c r="N404" s="29" t="s">
        <v>38</v>
      </c>
      <c r="O404" s="31">
        <v>6.28</v>
      </c>
      <c r="P404" s="45"/>
      <c r="Q404" s="46"/>
      <c r="R404" s="14"/>
      <c r="S404" s="14"/>
      <c r="T404" s="69"/>
      <c r="U404" s="14"/>
      <c r="V404" s="31"/>
      <c r="W404" s="67"/>
      <c r="AD404"/>
      <c r="AE404"/>
      <c r="AF404"/>
      <c r="AG404"/>
      <c r="AH404"/>
      <c r="AI404"/>
    </row>
    <row r="405" spans="1:35" ht="18" customHeight="1" x14ac:dyDescent="0.25">
      <c r="A405" s="38" t="s">
        <v>919</v>
      </c>
      <c r="B405" s="39" t="s">
        <v>920</v>
      </c>
      <c r="C405" s="24">
        <v>100</v>
      </c>
      <c r="D405" s="238"/>
      <c r="E405" s="36"/>
      <c r="F405" s="239"/>
      <c r="G405" s="185">
        <v>2.5</v>
      </c>
      <c r="H405" s="29"/>
      <c r="I405" s="30"/>
      <c r="J405" s="30">
        <v>5.6</v>
      </c>
      <c r="K405" s="30">
        <v>7</v>
      </c>
      <c r="L405" s="26">
        <v>5.6</v>
      </c>
      <c r="M405" s="29">
        <v>5.77</v>
      </c>
      <c r="N405" s="30">
        <v>6.9</v>
      </c>
      <c r="O405" s="31">
        <v>12.88</v>
      </c>
      <c r="P405" s="45">
        <v>7.0000000000000007E-2</v>
      </c>
      <c r="Q405" s="46">
        <f>O405*(1-P405)</f>
        <v>11.978400000000001</v>
      </c>
      <c r="R405" s="14"/>
      <c r="S405" s="14"/>
      <c r="T405" s="69"/>
      <c r="U405" s="14"/>
      <c r="V405" s="31"/>
      <c r="W405" s="67"/>
      <c r="AD405"/>
      <c r="AE405"/>
      <c r="AF405"/>
      <c r="AG405"/>
      <c r="AH405"/>
      <c r="AI405"/>
    </row>
    <row r="406" spans="1:35" ht="18" customHeight="1" x14ac:dyDescent="0.25">
      <c r="A406" s="47" t="s">
        <v>921</v>
      </c>
      <c r="B406" s="51" t="s">
        <v>922</v>
      </c>
      <c r="C406" s="24">
        <v>100</v>
      </c>
      <c r="D406" s="25"/>
      <c r="E406" s="36"/>
      <c r="F406" s="37"/>
      <c r="G406" s="28">
        <v>2</v>
      </c>
      <c r="H406" s="29" t="s">
        <v>38</v>
      </c>
      <c r="I406" s="30">
        <v>14.2</v>
      </c>
      <c r="J406" s="30">
        <v>15.69</v>
      </c>
      <c r="K406" s="229">
        <v>14.88</v>
      </c>
      <c r="L406" s="44">
        <v>17.3</v>
      </c>
      <c r="M406" s="29" t="s">
        <v>38</v>
      </c>
      <c r="N406" s="29" t="s">
        <v>35</v>
      </c>
      <c r="O406" s="31"/>
      <c r="P406" s="45"/>
      <c r="Q406" s="50"/>
      <c r="R406" s="14"/>
      <c r="S406" s="14"/>
      <c r="T406" s="69"/>
      <c r="U406" s="14"/>
      <c r="V406" s="31"/>
      <c r="W406" s="67"/>
      <c r="AD406"/>
      <c r="AE406"/>
      <c r="AF406"/>
      <c r="AG406"/>
      <c r="AH406"/>
      <c r="AI406"/>
    </row>
    <row r="407" spans="1:35" ht="18" customHeight="1" x14ac:dyDescent="0.25">
      <c r="A407" s="47" t="s">
        <v>921</v>
      </c>
      <c r="B407" s="51" t="s">
        <v>923</v>
      </c>
      <c r="C407" s="24">
        <v>100</v>
      </c>
      <c r="D407" s="25"/>
      <c r="E407" s="36"/>
      <c r="F407" s="37"/>
      <c r="G407" s="28">
        <v>2</v>
      </c>
      <c r="H407" s="29" t="s">
        <v>35</v>
      </c>
      <c r="I407" s="30" t="s">
        <v>35</v>
      </c>
      <c r="J407" s="30" t="s">
        <v>38</v>
      </c>
      <c r="K407" s="29" t="s">
        <v>38</v>
      </c>
      <c r="L407" s="44" t="s">
        <v>35</v>
      </c>
      <c r="M407" s="49">
        <v>0.6</v>
      </c>
      <c r="N407" s="29" t="s">
        <v>35</v>
      </c>
      <c r="O407" s="31"/>
      <c r="P407" s="45"/>
      <c r="Q407" s="50"/>
      <c r="R407" s="14"/>
      <c r="S407" s="14"/>
      <c r="T407" s="69"/>
      <c r="U407" s="14"/>
      <c r="V407" s="31"/>
      <c r="W407" s="67"/>
      <c r="AD407"/>
      <c r="AE407"/>
      <c r="AF407"/>
      <c r="AG407"/>
      <c r="AH407"/>
      <c r="AI407"/>
    </row>
    <row r="408" spans="1:35" ht="18" customHeight="1" x14ac:dyDescent="0.25">
      <c r="A408" s="47" t="s">
        <v>921</v>
      </c>
      <c r="B408" s="51" t="s">
        <v>924</v>
      </c>
      <c r="C408" s="24">
        <v>100</v>
      </c>
      <c r="D408" s="25">
        <v>14</v>
      </c>
      <c r="E408" s="36"/>
      <c r="F408" s="37" t="s">
        <v>925</v>
      </c>
      <c r="G408" s="154">
        <v>20</v>
      </c>
      <c r="H408" s="118" t="s">
        <v>926</v>
      </c>
      <c r="I408" s="29" t="s">
        <v>927</v>
      </c>
      <c r="J408" s="74" t="s">
        <v>38</v>
      </c>
      <c r="K408" s="74" t="s">
        <v>928</v>
      </c>
      <c r="L408" s="75" t="s">
        <v>929</v>
      </c>
      <c r="M408" s="151" t="s">
        <v>38</v>
      </c>
      <c r="N408" s="74" t="s">
        <v>38</v>
      </c>
      <c r="O408" s="31">
        <v>3.85</v>
      </c>
      <c r="P408" s="45"/>
      <c r="Q408" s="50"/>
      <c r="R408" s="14"/>
      <c r="S408" s="14"/>
      <c r="T408" s="69"/>
      <c r="U408" s="14"/>
      <c r="V408" s="31"/>
      <c r="W408" s="67"/>
      <c r="AD408" t="s">
        <v>3154</v>
      </c>
      <c r="AE408" t="s">
        <v>931</v>
      </c>
      <c r="AF408"/>
      <c r="AG408" t="s">
        <v>3155</v>
      </c>
      <c r="AH408" t="s">
        <v>933</v>
      </c>
      <c r="AI408"/>
    </row>
    <row r="409" spans="1:35" ht="18" customHeight="1" x14ac:dyDescent="0.25">
      <c r="A409" s="47" t="s">
        <v>934</v>
      </c>
      <c r="B409" s="51" t="s">
        <v>922</v>
      </c>
      <c r="C409" s="24">
        <v>32</v>
      </c>
      <c r="D409" s="25"/>
      <c r="E409" s="36"/>
      <c r="F409" s="37"/>
      <c r="G409" s="28">
        <v>1</v>
      </c>
      <c r="H409" s="29">
        <v>6.2</v>
      </c>
      <c r="I409" s="30" t="s">
        <v>35</v>
      </c>
      <c r="J409" s="84"/>
      <c r="K409" s="49">
        <v>2.79</v>
      </c>
      <c r="L409" s="44" t="s">
        <v>35</v>
      </c>
      <c r="M409" s="49">
        <v>2.34</v>
      </c>
      <c r="N409" s="29">
        <v>4.99</v>
      </c>
      <c r="O409" s="31"/>
      <c r="P409" s="45"/>
      <c r="Q409" s="50"/>
      <c r="R409" s="14"/>
      <c r="S409" s="14"/>
      <c r="T409" s="69"/>
      <c r="U409" s="14"/>
      <c r="V409" s="31"/>
      <c r="W409" s="67"/>
      <c r="AD409"/>
      <c r="AE409"/>
      <c r="AF409"/>
      <c r="AG409"/>
      <c r="AH409"/>
      <c r="AI409"/>
    </row>
    <row r="410" spans="1:35" ht="18" customHeight="1" x14ac:dyDescent="0.25">
      <c r="A410" s="47" t="s">
        <v>935</v>
      </c>
      <c r="B410" s="51" t="s">
        <v>936</v>
      </c>
      <c r="C410" s="24">
        <v>100</v>
      </c>
      <c r="D410" s="25">
        <v>1</v>
      </c>
      <c r="E410" s="36" t="s">
        <v>57</v>
      </c>
      <c r="F410" s="37"/>
      <c r="G410" s="233">
        <v>2.5</v>
      </c>
      <c r="H410" s="29">
        <v>11.78</v>
      </c>
      <c r="I410" s="30" t="s">
        <v>937</v>
      </c>
      <c r="J410" s="75">
        <v>7.5</v>
      </c>
      <c r="K410" s="44">
        <v>8.02</v>
      </c>
      <c r="L410" s="240">
        <v>7.3</v>
      </c>
      <c r="M410" s="74">
        <v>7.39</v>
      </c>
      <c r="N410" s="44">
        <v>7.58</v>
      </c>
      <c r="O410" s="31"/>
      <c r="P410" s="45"/>
      <c r="Q410" s="50"/>
      <c r="R410" s="14"/>
      <c r="S410" s="14"/>
      <c r="T410" s="69"/>
      <c r="U410" s="14"/>
      <c r="V410" s="31"/>
      <c r="W410" s="67"/>
      <c r="AD410" t="s">
        <v>3156</v>
      </c>
      <c r="AE410" t="s">
        <v>944</v>
      </c>
      <c r="AF410"/>
      <c r="AG410" t="s" s="406">
        <v>3157</v>
      </c>
      <c r="AH410" t="s">
        <v>946</v>
      </c>
      <c r="AI410"/>
    </row>
    <row r="411" spans="1:35" ht="18" customHeight="1" x14ac:dyDescent="0.25">
      <c r="A411" s="47" t="s">
        <v>935</v>
      </c>
      <c r="B411" s="51" t="s">
        <v>922</v>
      </c>
      <c r="C411" s="24">
        <v>32</v>
      </c>
      <c r="D411" s="25"/>
      <c r="E411" s="36"/>
      <c r="F411" s="37"/>
      <c r="G411" s="28">
        <v>5</v>
      </c>
      <c r="H411" s="29" t="s">
        <v>938</v>
      </c>
      <c r="I411" s="30" t="s">
        <v>38</v>
      </c>
      <c r="J411" s="30">
        <v>3.17</v>
      </c>
      <c r="K411" s="30" t="s">
        <v>38</v>
      </c>
      <c r="L411" s="49">
        <v>2.69</v>
      </c>
      <c r="M411" s="29" t="s">
        <v>38</v>
      </c>
      <c r="N411" s="29" t="s">
        <v>38</v>
      </c>
      <c r="O411" s="31"/>
      <c r="P411" s="45"/>
      <c r="Q411" s="50"/>
      <c r="R411" s="14"/>
      <c r="S411" s="14"/>
      <c r="T411" s="69"/>
      <c r="U411" s="14"/>
      <c r="V411" s="31"/>
      <c r="W411" s="67"/>
      <c r="AD411"/>
      <c r="AE411"/>
      <c r="AF411"/>
      <c r="AG411"/>
      <c r="AH411"/>
      <c r="AI411"/>
    </row>
    <row r="412" spans="1:35" ht="18" customHeight="1" x14ac:dyDescent="0.25">
      <c r="A412" s="47" t="s">
        <v>935</v>
      </c>
      <c r="B412" s="51" t="s">
        <v>922</v>
      </c>
      <c r="C412" s="24">
        <v>100</v>
      </c>
      <c r="D412" s="25"/>
      <c r="E412" s="36"/>
      <c r="F412" s="37"/>
      <c r="G412" s="28"/>
      <c r="H412" s="29" t="s">
        <v>38</v>
      </c>
      <c r="I412" s="30" t="s">
        <v>38</v>
      </c>
      <c r="J412" s="30">
        <v>8.75</v>
      </c>
      <c r="K412" s="29" t="s">
        <v>38</v>
      </c>
      <c r="L412" s="49">
        <v>8.39</v>
      </c>
      <c r="M412" s="29" t="s">
        <v>939</v>
      </c>
      <c r="N412" s="29" t="s">
        <v>38</v>
      </c>
      <c r="O412" s="31"/>
      <c r="P412" s="45"/>
      <c r="Q412" s="50"/>
      <c r="R412" s="14"/>
      <c r="S412" s="14"/>
      <c r="T412" s="69"/>
      <c r="U412" s="14"/>
      <c r="V412" s="31"/>
      <c r="W412" s="67"/>
      <c r="AD412"/>
      <c r="AE412"/>
      <c r="AF412"/>
      <c r="AG412"/>
      <c r="AH412"/>
      <c r="AI412"/>
    </row>
    <row r="413" spans="1:35" ht="18" customHeight="1" x14ac:dyDescent="0.25">
      <c r="A413" s="47" t="s">
        <v>940</v>
      </c>
      <c r="B413" s="51" t="s">
        <v>922</v>
      </c>
      <c r="C413" s="24">
        <v>32</v>
      </c>
      <c r="D413" s="72"/>
      <c r="E413" s="36"/>
      <c r="F413" s="37"/>
      <c r="G413" s="28">
        <v>25</v>
      </c>
      <c r="H413" s="30">
        <v>0.85</v>
      </c>
      <c r="I413" s="30">
        <v>0.66</v>
      </c>
      <c r="J413" s="30">
        <v>0.9</v>
      </c>
      <c r="K413" s="29">
        <v>0.79</v>
      </c>
      <c r="L413" s="49">
        <v>0.69</v>
      </c>
      <c r="M413" s="29" t="s">
        <v>38</v>
      </c>
      <c r="N413" s="29" t="s">
        <v>38</v>
      </c>
      <c r="O413" s="31"/>
      <c r="P413" s="45"/>
      <c r="Q413" s="50"/>
      <c r="R413" s="14"/>
      <c r="S413" s="14"/>
      <c r="T413" s="69"/>
      <c r="U413" s="14"/>
      <c r="V413" s="31"/>
      <c r="W413" s="67"/>
      <c r="AD413"/>
      <c r="AE413"/>
      <c r="AF413"/>
      <c r="AG413"/>
      <c r="AH413"/>
      <c r="AI413"/>
    </row>
    <row r="414" spans="1:35" ht="18" customHeight="1" x14ac:dyDescent="0.25">
      <c r="A414" s="47" t="s">
        <v>940</v>
      </c>
      <c r="B414" s="51" t="s">
        <v>922</v>
      </c>
      <c r="C414" s="24">
        <v>100</v>
      </c>
      <c r="D414" s="25"/>
      <c r="E414" s="36"/>
      <c r="F414" s="37" t="s">
        <v>143</v>
      </c>
      <c r="G414" s="28">
        <v>10</v>
      </c>
      <c r="H414" s="74">
        <v>3.27</v>
      </c>
      <c r="I414" s="73" t="s">
        <v>38</v>
      </c>
      <c r="J414" s="75">
        <v>1.83</v>
      </c>
      <c r="K414" s="30">
        <v>1.55</v>
      </c>
      <c r="L414" s="166" t="s">
        <v>38</v>
      </c>
      <c r="M414" s="74">
        <v>2.62</v>
      </c>
      <c r="N414" s="75">
        <v>1.62</v>
      </c>
      <c r="O414" s="31"/>
      <c r="P414" s="45"/>
      <c r="Q414" s="50"/>
      <c r="R414" s="14"/>
      <c r="S414" s="14"/>
      <c r="T414" s="69"/>
      <c r="U414" s="14"/>
      <c r="V414" s="31"/>
      <c r="W414" s="67"/>
      <c r="AD414"/>
      <c r="AE414"/>
      <c r="AF414"/>
      <c r="AG414"/>
      <c r="AH414"/>
      <c r="AI414"/>
    </row>
    <row r="415" spans="1:35" ht="18" customHeight="1" x14ac:dyDescent="0.25">
      <c r="A415" s="47" t="s">
        <v>940</v>
      </c>
      <c r="B415" s="51" t="s">
        <v>923</v>
      </c>
      <c r="C415" s="24">
        <v>100</v>
      </c>
      <c r="D415" s="25"/>
      <c r="E415" s="36"/>
      <c r="F415" s="37" t="s">
        <v>143</v>
      </c>
      <c r="G415" s="28">
        <v>12</v>
      </c>
      <c r="H415" s="29">
        <v>2.85</v>
      </c>
      <c r="I415" s="113" t="s">
        <v>941</v>
      </c>
      <c r="J415" s="30">
        <v>2.85</v>
      </c>
      <c r="K415" s="30">
        <v>3.26</v>
      </c>
      <c r="L415" s="29" t="s">
        <v>38</v>
      </c>
      <c r="M415" s="49">
        <v>2.68</v>
      </c>
      <c r="N415" s="30">
        <v>2.75</v>
      </c>
      <c r="O415" s="31"/>
      <c r="P415" s="45"/>
      <c r="Q415" s="50"/>
      <c r="R415" s="14"/>
      <c r="S415" s="14"/>
      <c r="T415" s="69"/>
      <c r="U415" s="14"/>
      <c r="V415" s="31"/>
      <c r="W415" s="67"/>
      <c r="AD415"/>
      <c r="AE415"/>
      <c r="AF415"/>
      <c r="AG415"/>
      <c r="AH415"/>
      <c r="AI415"/>
    </row>
    <row r="416" spans="1:35" ht="18" customHeight="1" x14ac:dyDescent="0.25">
      <c r="A416" s="47" t="s">
        <v>942</v>
      </c>
      <c r="B416" s="51" t="s">
        <v>924</v>
      </c>
      <c r="C416" s="24">
        <v>100</v>
      </c>
      <c r="D416" s="25"/>
      <c r="E416" s="36"/>
      <c r="F416" s="37"/>
      <c r="G416" s="28">
        <v>40</v>
      </c>
      <c r="H416" s="30">
        <v>2.2200000000000002</v>
      </c>
      <c r="I416" s="30">
        <v>2.44</v>
      </c>
      <c r="J416" s="113">
        <v>2.1800000000000002</v>
      </c>
      <c r="K416" s="30">
        <v>2.5</v>
      </c>
      <c r="L416" s="49">
        <v>2.15</v>
      </c>
      <c r="M416" s="29" t="s">
        <v>38</v>
      </c>
      <c r="N416" s="29">
        <v>2.65</v>
      </c>
      <c r="O416" s="31">
        <v>3.11</v>
      </c>
      <c r="P416" s="45"/>
      <c r="Q416" s="33"/>
      <c r="R416" s="14"/>
      <c r="S416" s="14"/>
      <c r="T416" s="69"/>
      <c r="U416" s="14"/>
      <c r="V416" s="31"/>
      <c r="W416" s="67"/>
      <c r="AD416" s="102" t="s">
        <v>943</v>
      </c>
      <c r="AE416" t="s">
        <v>944</v>
      </c>
      <c r="AF416"/>
      <c r="AG416" t="s">
        <v>945</v>
      </c>
      <c r="AH416" t="s">
        <v>946</v>
      </c>
      <c r="AI416"/>
    </row>
    <row r="417" spans="1:35" ht="18" customHeight="1" x14ac:dyDescent="0.25">
      <c r="A417" s="47" t="s">
        <v>947</v>
      </c>
      <c r="B417" s="51" t="s">
        <v>948</v>
      </c>
      <c r="C417" s="24">
        <v>63</v>
      </c>
      <c r="D417" s="25"/>
      <c r="E417" s="36"/>
      <c r="F417" s="37"/>
      <c r="G417" s="28"/>
      <c r="H417" s="29">
        <v>6.9</v>
      </c>
      <c r="I417" s="30">
        <v>8.8000000000000007</v>
      </c>
      <c r="J417" s="30"/>
      <c r="K417" s="29">
        <v>7.95</v>
      </c>
      <c r="L417" s="44">
        <v>7.65</v>
      </c>
      <c r="M417" s="29">
        <v>6.35</v>
      </c>
      <c r="N417" s="29" t="s">
        <v>38</v>
      </c>
      <c r="O417" s="31"/>
      <c r="P417" s="45"/>
      <c r="Q417" s="50"/>
      <c r="R417" s="14"/>
      <c r="S417" s="14"/>
      <c r="T417" s="69"/>
      <c r="U417" s="14"/>
      <c r="V417" s="31"/>
      <c r="W417" s="67"/>
      <c r="AD417"/>
      <c r="AE417"/>
      <c r="AF417"/>
      <c r="AG417"/>
      <c r="AH417"/>
      <c r="AI417"/>
    </row>
    <row r="418" spans="1:35" ht="18" customHeight="1" x14ac:dyDescent="0.25">
      <c r="A418" s="47" t="s">
        <v>949</v>
      </c>
      <c r="B418" s="109" t="s">
        <v>575</v>
      </c>
      <c r="C418" s="24">
        <v>1</v>
      </c>
      <c r="D418" s="25"/>
      <c r="E418" s="36"/>
      <c r="F418" s="37"/>
      <c r="G418" s="28">
        <v>1</v>
      </c>
      <c r="H418" s="29" t="s">
        <v>950</v>
      </c>
      <c r="I418" s="30" t="s">
        <v>35</v>
      </c>
      <c r="J418" s="30">
        <v>2.27</v>
      </c>
      <c r="K418" s="49">
        <v>1.54</v>
      </c>
      <c r="L418" s="44" t="s">
        <v>38</v>
      </c>
      <c r="M418" s="29" t="s">
        <v>38</v>
      </c>
      <c r="N418" s="29" t="s">
        <v>35</v>
      </c>
      <c r="O418" s="31">
        <v>1.47</v>
      </c>
      <c r="P418" s="45"/>
      <c r="Q418" s="33"/>
      <c r="R418" s="14"/>
      <c r="S418" s="14"/>
      <c r="T418" s="69"/>
      <c r="U418" s="14"/>
      <c r="V418" s="31"/>
      <c r="W418" s="67"/>
      <c r="AD418"/>
      <c r="AE418"/>
      <c r="AF418"/>
      <c r="AG418"/>
      <c r="AH418"/>
      <c r="AI418"/>
    </row>
    <row r="419" spans="1:35" ht="18" customHeight="1" x14ac:dyDescent="0.25">
      <c r="A419" s="47" t="s">
        <v>951</v>
      </c>
      <c r="B419" s="109" t="s">
        <v>575</v>
      </c>
      <c r="C419" s="24">
        <v>1</v>
      </c>
      <c r="D419" s="25"/>
      <c r="E419" s="36"/>
      <c r="F419" s="37"/>
      <c r="G419" s="28"/>
      <c r="H419" s="29" t="s">
        <v>668</v>
      </c>
      <c r="I419" s="26">
        <v>1.95</v>
      </c>
      <c r="J419" s="30" t="s">
        <v>38</v>
      </c>
      <c r="K419" s="29" t="s">
        <v>952</v>
      </c>
      <c r="L419" s="44" t="s">
        <v>38</v>
      </c>
      <c r="M419" s="29" t="s">
        <v>38</v>
      </c>
      <c r="N419" s="29" t="s">
        <v>35</v>
      </c>
      <c r="O419" s="31">
        <v>1.47</v>
      </c>
      <c r="P419" s="45"/>
      <c r="Q419" s="33"/>
      <c r="R419" s="14"/>
      <c r="S419" s="14"/>
      <c r="T419" s="69"/>
      <c r="U419" s="14"/>
      <c r="V419" s="31"/>
      <c r="W419" s="146"/>
      <c r="AD419" t="s">
        <v>953</v>
      </c>
      <c r="AE419" t="s">
        <v>954</v>
      </c>
      <c r="AF419"/>
      <c r="AG419" t="s">
        <v>955</v>
      </c>
      <c r="AH419" t="s">
        <v>956</v>
      </c>
      <c r="AI419"/>
    </row>
    <row r="420" spans="1:35" ht="18" customHeight="1" x14ac:dyDescent="0.25">
      <c r="A420" s="47" t="s">
        <v>957</v>
      </c>
      <c r="B420" s="51" t="s">
        <v>280</v>
      </c>
      <c r="C420" s="24">
        <v>28</v>
      </c>
      <c r="D420" s="25"/>
      <c r="E420" s="36"/>
      <c r="F420" s="52"/>
      <c r="G420" s="28">
        <v>9</v>
      </c>
      <c r="H420" s="29">
        <v>0.53</v>
      </c>
      <c r="I420" s="30">
        <v>0.51</v>
      </c>
      <c r="J420" s="26">
        <v>0.23300000000000001</v>
      </c>
      <c r="K420" s="87">
        <v>0.48</v>
      </c>
      <c r="L420" s="30">
        <v>0.39</v>
      </c>
      <c r="M420" s="29" t="s">
        <v>38</v>
      </c>
      <c r="N420" s="30">
        <v>0.65</v>
      </c>
      <c r="O420" s="31"/>
      <c r="P420" s="45"/>
      <c r="Q420" s="50"/>
      <c r="R420" s="14"/>
      <c r="S420" s="14"/>
      <c r="T420" s="69"/>
      <c r="U420" s="14"/>
      <c r="V420" s="31"/>
      <c r="W420" s="67"/>
      <c r="AD420" s="102" t="s">
        <v>958</v>
      </c>
      <c r="AE420" t="s">
        <v>959</v>
      </c>
      <c r="AF420"/>
      <c r="AG420" t="s">
        <v>955</v>
      </c>
      <c r="AH420" t="s">
        <v>956</v>
      </c>
      <c r="AI420"/>
    </row>
    <row r="421" spans="1:35" ht="18" customHeight="1" x14ac:dyDescent="0.25">
      <c r="A421" s="47" t="s">
        <v>957</v>
      </c>
      <c r="B421" s="51" t="s">
        <v>276</v>
      </c>
      <c r="C421" s="24">
        <v>28</v>
      </c>
      <c r="D421" s="25"/>
      <c r="E421" s="36"/>
      <c r="F421" s="52" t="s">
        <v>143</v>
      </c>
      <c r="G421" s="112">
        <v>22</v>
      </c>
      <c r="H421" s="29" t="s">
        <v>960</v>
      </c>
      <c r="I421" s="30">
        <v>1.25</v>
      </c>
      <c r="J421" s="29">
        <v>0.94</v>
      </c>
      <c r="K421" s="29">
        <v>3.9</v>
      </c>
      <c r="L421" s="163">
        <v>0.72</v>
      </c>
      <c r="M421" s="29" t="s">
        <v>38</v>
      </c>
      <c r="N421" s="44">
        <v>1</v>
      </c>
      <c r="O421" s="31">
        <v>0.98</v>
      </c>
      <c r="P421" s="45"/>
      <c r="Q421" s="50"/>
      <c r="R421" s="14"/>
      <c r="S421" s="14"/>
      <c r="T421" s="69"/>
      <c r="U421" s="14"/>
      <c r="V421" s="31"/>
      <c r="W421" s="67"/>
      <c r="AD421" s="102" t="s">
        <v>325</v>
      </c>
      <c r="AE421" t="s">
        <v>961</v>
      </c>
      <c r="AF421"/>
      <c r="AG421" t="s">
        <v>962</v>
      </c>
      <c r="AH421" t="s">
        <v>963</v>
      </c>
      <c r="AI421"/>
    </row>
    <row r="422" spans="1:35" ht="18" customHeight="1" x14ac:dyDescent="0.25">
      <c r="A422" s="47" t="s">
        <v>964</v>
      </c>
      <c r="B422" s="51" t="s">
        <v>311</v>
      </c>
      <c r="C422" s="24">
        <v>28</v>
      </c>
      <c r="D422" s="25"/>
      <c r="E422" s="36"/>
      <c r="F422" s="37"/>
      <c r="G422" s="28"/>
      <c r="H422" s="29"/>
      <c r="I422" s="30"/>
      <c r="J422" s="30" t="s">
        <v>38</v>
      </c>
      <c r="K422" s="103">
        <v>1.72</v>
      </c>
      <c r="L422" s="30">
        <v>1.53</v>
      </c>
      <c r="M422" s="29">
        <v>1.48</v>
      </c>
      <c r="N422" s="84"/>
      <c r="O422" s="31"/>
      <c r="P422" s="35"/>
      <c r="Q422" s="50"/>
      <c r="R422" s="14"/>
      <c r="S422" s="14"/>
      <c r="T422" s="65"/>
      <c r="U422" s="82"/>
      <c r="V422" s="31"/>
      <c r="W422" s="67"/>
      <c r="AD422"/>
      <c r="AE422"/>
      <c r="AF422"/>
      <c r="AG422"/>
      <c r="AH422"/>
      <c r="AI422"/>
    </row>
    <row r="423" spans="1:35" ht="18" customHeight="1" x14ac:dyDescent="0.25">
      <c r="A423" s="47" t="s">
        <v>965</v>
      </c>
      <c r="B423" s="51" t="s">
        <v>966</v>
      </c>
      <c r="C423" s="24">
        <v>112</v>
      </c>
      <c r="D423" s="25"/>
      <c r="E423" s="36"/>
      <c r="F423" s="48"/>
      <c r="G423" s="28"/>
      <c r="H423" s="29"/>
      <c r="I423" s="30" t="s">
        <v>967</v>
      </c>
      <c r="J423" s="30" t="s">
        <v>35</v>
      </c>
      <c r="K423" s="29"/>
      <c r="L423" s="44" t="s">
        <v>38</v>
      </c>
      <c r="M423" s="29" t="s">
        <v>35</v>
      </c>
      <c r="N423" s="29"/>
      <c r="O423" s="31">
        <v>11.13</v>
      </c>
      <c r="P423" s="45"/>
      <c r="Q423" s="50"/>
      <c r="R423" s="14"/>
      <c r="S423" s="14"/>
      <c r="T423" s="69"/>
      <c r="U423" s="14"/>
      <c r="V423" s="31"/>
      <c r="W423" s="67"/>
      <c r="AD423"/>
      <c r="AE423"/>
      <c r="AF423"/>
      <c r="AG423"/>
      <c r="AH423"/>
      <c r="AI423"/>
    </row>
    <row r="424" spans="1:35" ht="18" customHeight="1" x14ac:dyDescent="0.25">
      <c r="A424" s="47" t="s">
        <v>965</v>
      </c>
      <c r="B424" s="51" t="s">
        <v>968</v>
      </c>
      <c r="C424" s="24">
        <v>100</v>
      </c>
      <c r="D424" s="25"/>
      <c r="E424" s="36"/>
      <c r="F424" s="56" t="s">
        <v>143</v>
      </c>
      <c r="G424" s="28">
        <v>15</v>
      </c>
      <c r="H424" s="29">
        <v>5.5</v>
      </c>
      <c r="I424" s="30"/>
      <c r="J424" s="113">
        <v>6.1</v>
      </c>
      <c r="K424" s="30">
        <v>6.88</v>
      </c>
      <c r="L424" s="30">
        <v>5.49</v>
      </c>
      <c r="M424" s="26">
        <v>5.32</v>
      </c>
      <c r="N424" s="30">
        <v>5.71</v>
      </c>
      <c r="O424" s="31">
        <v>2.0499999999999998</v>
      </c>
      <c r="P424" s="45"/>
      <c r="Q424" s="33"/>
      <c r="R424" s="14"/>
      <c r="S424" s="14"/>
      <c r="T424" s="69"/>
      <c r="U424" s="14"/>
      <c r="V424" s="31"/>
      <c r="W424" s="67"/>
      <c r="AD424" s="102" t="s">
        <v>969</v>
      </c>
      <c r="AE424" t="s">
        <v>970</v>
      </c>
      <c r="AF424" t="s">
        <v>971</v>
      </c>
      <c r="AG424" t="s">
        <v>972</v>
      </c>
      <c r="AH424" t="s">
        <v>973</v>
      </c>
      <c r="AI424"/>
    </row>
    <row r="425" spans="1:35" ht="18" customHeight="1" x14ac:dyDescent="0.25">
      <c r="A425" s="47" t="s">
        <v>974</v>
      </c>
      <c r="B425" s="51" t="s">
        <v>573</v>
      </c>
      <c r="C425" s="24">
        <v>100</v>
      </c>
      <c r="D425" s="25">
        <v>1</v>
      </c>
      <c r="E425" s="36" t="s">
        <v>87</v>
      </c>
      <c r="F425" s="37"/>
      <c r="G425" s="28">
        <v>2</v>
      </c>
      <c r="H425" s="29">
        <v>1.96</v>
      </c>
      <c r="I425" s="30">
        <v>1.95</v>
      </c>
      <c r="J425" s="73">
        <v>1.32</v>
      </c>
      <c r="K425" s="85">
        <v>1.52</v>
      </c>
      <c r="L425" s="198">
        <v>1.49</v>
      </c>
      <c r="M425" s="75">
        <v>1.42</v>
      </c>
      <c r="N425" s="74">
        <v>1.46</v>
      </c>
      <c r="O425" s="31">
        <v>28.44</v>
      </c>
      <c r="P425" s="45"/>
      <c r="Q425" s="50"/>
      <c r="R425" s="14"/>
      <c r="S425" s="14"/>
      <c r="T425" s="69"/>
      <c r="U425" s="14"/>
      <c r="V425" s="31"/>
      <c r="W425" s="67"/>
      <c r="AD425" t="s" s="406">
        <v>3158</v>
      </c>
      <c r="AE425" t="s">
        <v>3159</v>
      </c>
      <c r="AF425"/>
      <c r="AG425" t="s">
        <v>3160</v>
      </c>
      <c r="AH425" t="s">
        <v>3161</v>
      </c>
      <c r="AI425"/>
    </row>
    <row r="426" spans="1:35" ht="18" customHeight="1" x14ac:dyDescent="0.25">
      <c r="A426" s="47" t="s">
        <v>975</v>
      </c>
      <c r="B426" s="51" t="s">
        <v>976</v>
      </c>
      <c r="C426" s="24">
        <v>30</v>
      </c>
      <c r="D426" s="25"/>
      <c r="E426" s="36"/>
      <c r="F426" s="241"/>
      <c r="G426" s="28">
        <v>4</v>
      </c>
      <c r="H426" s="29">
        <v>1.69</v>
      </c>
      <c r="I426" s="29">
        <v>2.29</v>
      </c>
      <c r="J426" s="26">
        <v>0.47</v>
      </c>
      <c r="K426" s="30">
        <v>0.54</v>
      </c>
      <c r="L426" s="87" t="s">
        <v>38</v>
      </c>
      <c r="M426" s="29">
        <v>0.9</v>
      </c>
      <c r="N426" s="29">
        <v>0.98</v>
      </c>
      <c r="O426" s="31">
        <v>7.28</v>
      </c>
      <c r="P426" s="45"/>
      <c r="Q426" s="50"/>
      <c r="R426" s="14"/>
      <c r="S426" s="14"/>
      <c r="T426" s="69"/>
      <c r="U426" s="14"/>
      <c r="V426" s="31"/>
      <c r="W426" s="67"/>
      <c r="AD426"/>
      <c r="AE426"/>
      <c r="AF426"/>
      <c r="AG426"/>
      <c r="AH426"/>
      <c r="AI426"/>
    </row>
    <row r="427" spans="1:35" ht="18" customHeight="1" x14ac:dyDescent="0.25">
      <c r="A427" s="47" t="s">
        <v>975</v>
      </c>
      <c r="B427" s="51" t="s">
        <v>977</v>
      </c>
      <c r="C427" s="24">
        <v>30</v>
      </c>
      <c r="D427" s="25"/>
      <c r="E427" s="36"/>
      <c r="F427" s="48"/>
      <c r="G427" s="28"/>
      <c r="H427" s="29">
        <v>1.73</v>
      </c>
      <c r="I427" s="30" t="s">
        <v>35</v>
      </c>
      <c r="J427" s="26">
        <v>1.1000000000000001</v>
      </c>
      <c r="K427" s="30">
        <v>1.75</v>
      </c>
      <c r="L427" s="30" t="s">
        <v>35</v>
      </c>
      <c r="M427" s="30" t="s">
        <v>978</v>
      </c>
      <c r="N427" s="29" t="s">
        <v>35</v>
      </c>
      <c r="O427" s="31"/>
      <c r="P427" s="35"/>
      <c r="Q427" s="50"/>
      <c r="R427" s="14"/>
      <c r="S427" s="14"/>
      <c r="T427" s="34"/>
      <c r="U427" s="14"/>
      <c r="V427" s="31"/>
      <c r="W427" s="19"/>
      <c r="AD427"/>
      <c r="AE427"/>
      <c r="AF427"/>
      <c r="AG427"/>
      <c r="AH427"/>
      <c r="AI427"/>
    </row>
    <row r="428" spans="1:35" ht="18" customHeight="1" x14ac:dyDescent="0.25">
      <c r="A428" s="47" t="s">
        <v>975</v>
      </c>
      <c r="B428" s="51" t="s">
        <v>979</v>
      </c>
      <c r="C428" s="24">
        <v>30</v>
      </c>
      <c r="D428" s="25"/>
      <c r="E428" s="36"/>
      <c r="F428" s="241"/>
      <c r="G428" s="28"/>
      <c r="H428" s="29" t="s">
        <v>35</v>
      </c>
      <c r="I428" s="30" t="s">
        <v>35</v>
      </c>
      <c r="J428" s="30" t="s">
        <v>35</v>
      </c>
      <c r="K428" s="229" t="s">
        <v>35</v>
      </c>
      <c r="L428" s="44" t="s">
        <v>35</v>
      </c>
      <c r="M428" s="29" t="s">
        <v>38</v>
      </c>
      <c r="N428" s="29" t="s">
        <v>35</v>
      </c>
      <c r="O428" s="31"/>
      <c r="P428" s="45"/>
      <c r="Q428" s="50"/>
      <c r="R428" s="14"/>
      <c r="S428" s="14"/>
      <c r="T428" s="69"/>
      <c r="U428" s="14"/>
      <c r="V428" s="31"/>
      <c r="W428" s="67"/>
      <c r="AD428"/>
      <c r="AE428"/>
      <c r="AF428"/>
      <c r="AG428"/>
      <c r="AH428"/>
      <c r="AI428"/>
    </row>
    <row r="429" spans="1:35" ht="18" customHeight="1" x14ac:dyDescent="0.25">
      <c r="A429" s="47" t="s">
        <v>975</v>
      </c>
      <c r="B429" s="51" t="s">
        <v>980</v>
      </c>
      <c r="C429" s="24">
        <v>30</v>
      </c>
      <c r="D429" s="25"/>
      <c r="E429" s="36"/>
      <c r="F429" s="241" t="s">
        <v>981</v>
      </c>
      <c r="G429" s="28"/>
      <c r="H429" s="29">
        <v>1.07</v>
      </c>
      <c r="I429" s="30"/>
      <c r="J429" s="26">
        <v>0.7</v>
      </c>
      <c r="K429" s="29" t="s">
        <v>38</v>
      </c>
      <c r="L429" s="44"/>
      <c r="M429" s="29">
        <v>2.5</v>
      </c>
      <c r="N429" s="29">
        <v>1.07</v>
      </c>
      <c r="O429" s="31">
        <v>7.3</v>
      </c>
      <c r="P429" s="45"/>
      <c r="Q429" s="50"/>
      <c r="R429" s="14"/>
      <c r="S429" s="14"/>
      <c r="T429" s="69"/>
      <c r="U429" s="14"/>
      <c r="V429" s="31"/>
      <c r="W429" s="67"/>
      <c r="AD429"/>
      <c r="AE429"/>
      <c r="AF429"/>
      <c r="AG429"/>
      <c r="AH429"/>
      <c r="AI429"/>
    </row>
    <row r="430" spans="1:35" ht="18" customHeight="1" x14ac:dyDescent="0.25">
      <c r="A430" s="47" t="s">
        <v>975</v>
      </c>
      <c r="B430" s="51" t="s">
        <v>982</v>
      </c>
      <c r="C430" s="24">
        <v>30</v>
      </c>
      <c r="D430" s="25"/>
      <c r="E430" s="36"/>
      <c r="F430" s="241"/>
      <c r="G430" s="28"/>
      <c r="H430" s="29" t="s">
        <v>983</v>
      </c>
      <c r="I430" s="30">
        <v>0.6</v>
      </c>
      <c r="J430" s="30"/>
      <c r="K430" s="29">
        <v>18.95</v>
      </c>
      <c r="L430" s="44">
        <v>19.29</v>
      </c>
      <c r="M430" s="29">
        <v>18.989999999999998</v>
      </c>
      <c r="N430" s="29">
        <v>7.4</v>
      </c>
      <c r="O430" s="31">
        <v>5.65</v>
      </c>
      <c r="P430" s="45"/>
      <c r="Q430" s="50"/>
      <c r="R430" s="14"/>
      <c r="S430" s="14"/>
      <c r="T430" s="69"/>
      <c r="U430" s="14"/>
      <c r="V430" s="31"/>
      <c r="W430" s="67"/>
      <c r="AD430"/>
      <c r="AE430"/>
      <c r="AF430"/>
      <c r="AG430"/>
      <c r="AH430"/>
      <c r="AI430"/>
    </row>
    <row r="431" spans="1:35" ht="18" customHeight="1" x14ac:dyDescent="0.25">
      <c r="A431" s="53" t="s">
        <v>984</v>
      </c>
      <c r="B431" s="39" t="s">
        <v>976</v>
      </c>
      <c r="C431" s="24">
        <v>30</v>
      </c>
      <c r="D431" s="72"/>
      <c r="E431" s="36"/>
      <c r="F431" s="242"/>
      <c r="G431" s="57"/>
      <c r="H431" s="29">
        <v>0.46</v>
      </c>
      <c r="I431" s="30">
        <v>0.85</v>
      </c>
      <c r="J431" s="30" t="s">
        <v>985</v>
      </c>
      <c r="K431" s="29" t="s">
        <v>986</v>
      </c>
      <c r="L431" s="44" t="s">
        <v>38</v>
      </c>
      <c r="M431" s="29">
        <v>0.52</v>
      </c>
      <c r="N431" s="29" t="s">
        <v>35</v>
      </c>
      <c r="O431" s="31"/>
      <c r="P431" s="76"/>
      <c r="Q431" s="77"/>
      <c r="R431" s="14"/>
      <c r="S431" s="14"/>
      <c r="T431" s="69"/>
      <c r="U431" s="14"/>
      <c r="V431" s="31"/>
      <c r="W431" s="67"/>
      <c r="AD431"/>
      <c r="AE431"/>
      <c r="AF431"/>
      <c r="AG431"/>
      <c r="AH431"/>
      <c r="AI431"/>
    </row>
    <row r="432" spans="1:35" ht="18" customHeight="1" x14ac:dyDescent="0.25">
      <c r="A432" s="53" t="s">
        <v>987</v>
      </c>
      <c r="B432" s="51" t="s">
        <v>980</v>
      </c>
      <c r="C432" s="24">
        <v>60</v>
      </c>
      <c r="D432" s="25"/>
      <c r="E432" s="36"/>
      <c r="F432" s="241"/>
      <c r="G432" s="28">
        <v>3</v>
      </c>
      <c r="H432" s="29">
        <v>0.71</v>
      </c>
      <c r="I432" s="30" t="s">
        <v>35</v>
      </c>
      <c r="J432" s="149" t="s">
        <v>38</v>
      </c>
      <c r="K432" s="216">
        <v>0.66</v>
      </c>
      <c r="L432" s="29" t="s">
        <v>38</v>
      </c>
      <c r="M432" s="26">
        <v>0.61</v>
      </c>
      <c r="N432" s="29" t="s">
        <v>35</v>
      </c>
      <c r="O432" s="31">
        <v>8.1</v>
      </c>
      <c r="P432" s="45"/>
      <c r="Q432" s="50"/>
      <c r="R432" s="14"/>
      <c r="S432" s="14"/>
      <c r="T432" s="69"/>
      <c r="U432" s="14"/>
      <c r="V432" s="31"/>
      <c r="W432" s="67"/>
      <c r="AD432"/>
      <c r="AE432"/>
      <c r="AF432"/>
      <c r="AG432"/>
      <c r="AH432"/>
      <c r="AI432"/>
    </row>
    <row r="433" spans="1:35" ht="18" customHeight="1" x14ac:dyDescent="0.25">
      <c r="A433" s="47" t="s">
        <v>988</v>
      </c>
      <c r="B433" s="51" t="s">
        <v>903</v>
      </c>
      <c r="C433" s="24">
        <v>180</v>
      </c>
      <c r="D433" s="25"/>
      <c r="E433" s="36"/>
      <c r="F433" s="37" t="s">
        <v>989</v>
      </c>
      <c r="G433" s="28"/>
      <c r="H433" s="29">
        <v>78.02</v>
      </c>
      <c r="I433" s="30">
        <v>95</v>
      </c>
      <c r="J433" s="26">
        <v>69.8</v>
      </c>
      <c r="K433" s="113">
        <v>92.07</v>
      </c>
      <c r="L433" s="44">
        <v>75</v>
      </c>
      <c r="M433" s="44">
        <v>69.94</v>
      </c>
      <c r="N433" s="49" t="s">
        <v>990</v>
      </c>
      <c r="O433" s="31"/>
      <c r="P433" s="45"/>
      <c r="Q433" s="50"/>
      <c r="R433" s="14"/>
      <c r="S433" s="14"/>
      <c r="T433" s="69"/>
      <c r="U433" s="14"/>
      <c r="V433" s="31"/>
      <c r="W433" s="67"/>
      <c r="AD433"/>
      <c r="AE433"/>
      <c r="AF433"/>
      <c r="AG433"/>
      <c r="AH433"/>
      <c r="AI433"/>
    </row>
    <row r="434" spans="1:35" ht="18" customHeight="1" x14ac:dyDescent="0.25">
      <c r="A434" s="243" t="s">
        <v>991</v>
      </c>
      <c r="B434" s="228" t="s">
        <v>992</v>
      </c>
      <c r="C434" s="24">
        <v>50</v>
      </c>
      <c r="D434" s="25"/>
      <c r="E434" s="36"/>
      <c r="F434" s="244" t="s">
        <v>993</v>
      </c>
      <c r="G434" s="140"/>
      <c r="H434" s="29" t="s">
        <v>35</v>
      </c>
      <c r="I434" s="30" t="s">
        <v>38</v>
      </c>
      <c r="J434" s="30" t="s">
        <v>994</v>
      </c>
      <c r="K434" s="29" t="s">
        <v>35</v>
      </c>
      <c r="L434" s="44" t="s">
        <v>35</v>
      </c>
      <c r="M434" s="29">
        <v>15.6</v>
      </c>
      <c r="N434" s="29" t="s">
        <v>35</v>
      </c>
      <c r="O434" s="31">
        <v>10.76</v>
      </c>
      <c r="P434" s="45"/>
      <c r="Q434" s="46"/>
      <c r="R434" s="14"/>
      <c r="S434" s="14"/>
      <c r="T434" s="69"/>
      <c r="U434" s="14"/>
      <c r="V434" s="31"/>
      <c r="W434" s="67"/>
      <c r="AD434"/>
      <c r="AE434"/>
      <c r="AF434"/>
      <c r="AG434"/>
      <c r="AH434"/>
      <c r="AI434"/>
    </row>
    <row r="435" spans="1:35" ht="18" customHeight="1" x14ac:dyDescent="0.25">
      <c r="A435" s="243" t="s">
        <v>995</v>
      </c>
      <c r="B435" s="228" t="s">
        <v>992</v>
      </c>
      <c r="C435" s="24">
        <v>50</v>
      </c>
      <c r="D435" s="25"/>
      <c r="E435" s="36"/>
      <c r="F435" s="245" t="s">
        <v>996</v>
      </c>
      <c r="G435" s="140"/>
      <c r="H435" s="29" t="s">
        <v>997</v>
      </c>
      <c r="I435" s="30" t="s">
        <v>38</v>
      </c>
      <c r="J435" s="30" t="s">
        <v>998</v>
      </c>
      <c r="K435" s="29">
        <v>23.25</v>
      </c>
      <c r="L435" s="44" t="s">
        <v>35</v>
      </c>
      <c r="M435" s="29" t="s">
        <v>35</v>
      </c>
      <c r="N435" s="29" t="s">
        <v>35</v>
      </c>
      <c r="O435" s="31">
        <v>16.149999999999999</v>
      </c>
      <c r="P435" s="45"/>
      <c r="Q435" s="46"/>
      <c r="R435" s="14"/>
      <c r="S435" s="14"/>
      <c r="T435" s="69"/>
      <c r="U435" s="14"/>
      <c r="V435" s="31"/>
      <c r="W435" s="67"/>
      <c r="AD435"/>
      <c r="AE435"/>
      <c r="AF435"/>
      <c r="AG435"/>
      <c r="AH435"/>
      <c r="AI435"/>
    </row>
    <row r="436" spans="1:35" ht="18" customHeight="1" x14ac:dyDescent="0.25">
      <c r="A436" s="47" t="s">
        <v>999</v>
      </c>
      <c r="B436" s="23" t="s">
        <v>1000</v>
      </c>
      <c r="C436" s="24">
        <v>60</v>
      </c>
      <c r="D436" s="25"/>
      <c r="E436" s="36"/>
      <c r="F436" s="88"/>
      <c r="G436" s="28"/>
      <c r="H436" s="29"/>
      <c r="I436" s="30" t="s">
        <v>1001</v>
      </c>
      <c r="J436" s="30"/>
      <c r="K436" s="29"/>
      <c r="L436" s="44"/>
      <c r="M436" s="29">
        <v>6.49</v>
      </c>
      <c r="N436" s="29"/>
      <c r="O436" s="31">
        <v>6.92</v>
      </c>
      <c r="P436" s="45"/>
      <c r="Q436" s="33"/>
      <c r="R436" s="14"/>
      <c r="S436" s="14"/>
      <c r="T436" s="69"/>
      <c r="U436" s="14"/>
      <c r="V436" s="31"/>
      <c r="W436" s="67"/>
      <c r="AD436"/>
      <c r="AE436"/>
      <c r="AF436"/>
      <c r="AG436"/>
      <c r="AH436"/>
      <c r="AI436"/>
    </row>
    <row r="437" spans="1:35" ht="18" customHeight="1" x14ac:dyDescent="0.25">
      <c r="A437" s="47" t="s">
        <v>999</v>
      </c>
      <c r="B437" s="23" t="s">
        <v>1000</v>
      </c>
      <c r="C437" s="24">
        <v>100</v>
      </c>
      <c r="D437" s="25"/>
      <c r="E437" s="36"/>
      <c r="F437" s="88"/>
      <c r="G437" s="28">
        <v>1</v>
      </c>
      <c r="H437" s="29"/>
      <c r="I437" s="30">
        <v>5.24</v>
      </c>
      <c r="J437" s="30" t="s">
        <v>38</v>
      </c>
      <c r="K437" s="29">
        <v>4.96</v>
      </c>
      <c r="L437" s="44" t="s">
        <v>38</v>
      </c>
      <c r="M437" s="29">
        <v>4.99</v>
      </c>
      <c r="N437" s="29" t="s">
        <v>1002</v>
      </c>
      <c r="O437" s="31">
        <v>6.92</v>
      </c>
      <c r="P437" s="45"/>
      <c r="Q437" s="33"/>
      <c r="R437" s="14"/>
      <c r="S437" s="14"/>
      <c r="T437" s="69"/>
      <c r="U437" s="14"/>
      <c r="V437" s="31"/>
      <c r="W437" s="67"/>
      <c r="AD437"/>
      <c r="AE437"/>
      <c r="AF437"/>
      <c r="AG437"/>
      <c r="AH437"/>
      <c r="AI437"/>
    </row>
    <row r="438" spans="1:35" ht="18" customHeight="1" x14ac:dyDescent="0.25">
      <c r="A438" s="47" t="s">
        <v>1003</v>
      </c>
      <c r="B438" s="23"/>
      <c r="C438" s="24" t="s">
        <v>181</v>
      </c>
      <c r="D438" s="25"/>
      <c r="E438" s="36"/>
      <c r="F438" s="88"/>
      <c r="G438" s="28">
        <v>3</v>
      </c>
      <c r="H438" s="29">
        <v>9.32</v>
      </c>
      <c r="I438" s="30" t="s">
        <v>35</v>
      </c>
      <c r="J438" s="30" t="s">
        <v>35</v>
      </c>
      <c r="K438" s="246">
        <v>9.1999999999999993</v>
      </c>
      <c r="L438" s="44" t="s">
        <v>35</v>
      </c>
      <c r="M438" s="29" t="s">
        <v>38</v>
      </c>
      <c r="N438" s="29" t="s">
        <v>35</v>
      </c>
      <c r="O438" s="31">
        <v>10</v>
      </c>
      <c r="P438" s="45"/>
      <c r="Q438" s="33"/>
      <c r="R438" s="14"/>
      <c r="S438" s="14"/>
      <c r="T438" s="69"/>
      <c r="U438" s="14"/>
      <c r="V438" s="31"/>
      <c r="W438" s="67"/>
      <c r="AD438" t="s">
        <v>348</v>
      </c>
      <c r="AE438"/>
      <c r="AF438"/>
      <c r="AG438" t="s">
        <v>1004</v>
      </c>
      <c r="AH438" t="s">
        <v>1005</v>
      </c>
      <c r="AI438"/>
    </row>
    <row r="439" spans="1:35" ht="18" customHeight="1" x14ac:dyDescent="0.25">
      <c r="A439" s="47" t="s">
        <v>1006</v>
      </c>
      <c r="B439" s="23" t="s">
        <v>1007</v>
      </c>
      <c r="C439" s="24" t="s">
        <v>346</v>
      </c>
      <c r="D439" s="25"/>
      <c r="E439" s="36"/>
      <c r="F439" s="247"/>
      <c r="G439" s="28">
        <v>1</v>
      </c>
      <c r="H439" s="29" t="s">
        <v>38</v>
      </c>
      <c r="I439" s="30" t="s">
        <v>35</v>
      </c>
      <c r="J439" s="30" t="s">
        <v>38</v>
      </c>
      <c r="K439" s="113" t="s">
        <v>1008</v>
      </c>
      <c r="L439" s="26">
        <v>12.9</v>
      </c>
      <c r="M439" s="44" t="s">
        <v>38</v>
      </c>
      <c r="N439" s="29" t="s">
        <v>35</v>
      </c>
      <c r="O439" s="31">
        <v>13.5</v>
      </c>
      <c r="P439" s="45"/>
      <c r="Q439" s="33"/>
      <c r="R439" s="14"/>
      <c r="S439" s="14"/>
      <c r="T439" s="69"/>
      <c r="U439" s="14"/>
      <c r="V439" s="31"/>
      <c r="W439" s="67"/>
      <c r="AD439"/>
      <c r="AE439"/>
      <c r="AF439"/>
      <c r="AG439"/>
      <c r="AH439"/>
      <c r="AI439"/>
    </row>
    <row r="440" spans="1:35" ht="18" customHeight="1" x14ac:dyDescent="0.25">
      <c r="A440" s="47" t="s">
        <v>1006</v>
      </c>
      <c r="B440" s="23" t="s">
        <v>1009</v>
      </c>
      <c r="C440" s="24" t="s">
        <v>346</v>
      </c>
      <c r="D440" s="25"/>
      <c r="E440" s="36"/>
      <c r="F440" s="247"/>
      <c r="G440" s="28">
        <v>4</v>
      </c>
      <c r="H440" s="29"/>
      <c r="I440" s="30" t="s">
        <v>35</v>
      </c>
      <c r="J440" s="30" t="s">
        <v>35</v>
      </c>
      <c r="K440" s="30" t="s">
        <v>38</v>
      </c>
      <c r="L440" s="231">
        <v>9.9</v>
      </c>
      <c r="M440" s="44" t="s">
        <v>38</v>
      </c>
      <c r="N440" s="29" t="s">
        <v>35</v>
      </c>
      <c r="O440" s="31">
        <v>10.48</v>
      </c>
      <c r="P440" s="45"/>
      <c r="Q440" s="33"/>
      <c r="R440" s="14"/>
      <c r="S440" s="14"/>
      <c r="T440" s="69"/>
      <c r="U440" s="14"/>
      <c r="V440" s="31"/>
      <c r="W440" s="67"/>
      <c r="AD440"/>
      <c r="AE440"/>
      <c r="AF440"/>
      <c r="AG440"/>
      <c r="AH440"/>
      <c r="AI440"/>
    </row>
    <row r="441" spans="1:35" ht="18" customHeight="1" x14ac:dyDescent="0.25">
      <c r="A441" s="47" t="s">
        <v>1006</v>
      </c>
      <c r="B441" s="23" t="s">
        <v>1010</v>
      </c>
      <c r="C441" s="24" t="s">
        <v>346</v>
      </c>
      <c r="D441" s="25"/>
      <c r="E441" s="36"/>
      <c r="F441" s="247"/>
      <c r="G441" s="28">
        <v>1</v>
      </c>
      <c r="H441" s="29">
        <v>13.63</v>
      </c>
      <c r="I441" s="30">
        <v>13.8</v>
      </c>
      <c r="J441" s="30" t="s">
        <v>38</v>
      </c>
      <c r="K441" s="29" t="s">
        <v>35</v>
      </c>
      <c r="L441" s="26">
        <v>13.2</v>
      </c>
      <c r="M441" s="29" t="s">
        <v>38</v>
      </c>
      <c r="N441" s="29" t="s">
        <v>35</v>
      </c>
      <c r="O441" s="31">
        <v>13.99</v>
      </c>
      <c r="P441" s="45"/>
      <c r="Q441" s="33"/>
      <c r="R441" s="14"/>
      <c r="S441" s="14"/>
      <c r="T441" s="69"/>
      <c r="U441" s="14"/>
      <c r="V441" s="31"/>
      <c r="W441" s="67"/>
      <c r="AD441"/>
      <c r="AE441"/>
      <c r="AF441"/>
      <c r="AG441"/>
      <c r="AH441"/>
      <c r="AI441"/>
    </row>
    <row r="442" spans="1:35" ht="18" customHeight="1" x14ac:dyDescent="0.25">
      <c r="A442" s="47" t="s">
        <v>1011</v>
      </c>
      <c r="B442" s="23" t="s">
        <v>1012</v>
      </c>
      <c r="C442" s="24">
        <v>1</v>
      </c>
      <c r="D442" s="25"/>
      <c r="E442" s="36"/>
      <c r="F442" s="88"/>
      <c r="G442" s="28"/>
      <c r="H442" s="29">
        <v>1.47</v>
      </c>
      <c r="I442" s="30" t="s">
        <v>1013</v>
      </c>
      <c r="J442" s="30"/>
      <c r="K442" s="29" t="s">
        <v>1014</v>
      </c>
      <c r="L442" s="201" t="s">
        <v>388</v>
      </c>
      <c r="M442" s="29" t="s">
        <v>35</v>
      </c>
      <c r="N442" s="29" t="s">
        <v>35</v>
      </c>
      <c r="O442" s="31">
        <v>1.83</v>
      </c>
      <c r="P442" s="142">
        <v>0.1</v>
      </c>
      <c r="Q442" s="46">
        <f t="shared" ref="Q442:Q448" si="8">O442*(1-P442)</f>
        <v>1.647</v>
      </c>
      <c r="R442" s="14" t="s">
        <v>17</v>
      </c>
      <c r="S442" s="64">
        <f t="shared" ref="S442:S448" si="9">O442*0.905</f>
        <v>1.65615</v>
      </c>
      <c r="T442" s="91">
        <v>1</v>
      </c>
      <c r="U442" s="14"/>
      <c r="V442" s="31">
        <v>2</v>
      </c>
      <c r="W442" s="67"/>
      <c r="AD442"/>
      <c r="AE442"/>
      <c r="AF442"/>
      <c r="AG442"/>
      <c r="AH442"/>
      <c r="AI442"/>
    </row>
    <row r="443" spans="1:35" ht="18" customHeight="1" x14ac:dyDescent="0.25">
      <c r="A443" s="47" t="s">
        <v>1015</v>
      </c>
      <c r="B443" s="23" t="s">
        <v>1016</v>
      </c>
      <c r="C443" s="24">
        <v>1</v>
      </c>
      <c r="D443" s="25"/>
      <c r="E443" s="36"/>
      <c r="F443" s="220"/>
      <c r="G443" s="28">
        <v>1</v>
      </c>
      <c r="H443" s="29">
        <v>3.55</v>
      </c>
      <c r="I443" s="30" t="s">
        <v>35</v>
      </c>
      <c r="J443" s="30">
        <v>3.1</v>
      </c>
      <c r="K443" s="29" t="s">
        <v>38</v>
      </c>
      <c r="L443" s="49">
        <v>2.9</v>
      </c>
      <c r="M443" s="29" t="s">
        <v>1017</v>
      </c>
      <c r="N443" s="29" t="s">
        <v>35</v>
      </c>
      <c r="O443" s="86">
        <v>3.74</v>
      </c>
      <c r="P443" s="90">
        <v>0.1</v>
      </c>
      <c r="Q443" s="225">
        <f t="shared" si="8"/>
        <v>3.3660000000000001</v>
      </c>
      <c r="R443" s="14" t="s">
        <v>17</v>
      </c>
      <c r="S443" s="64">
        <f t="shared" si="9"/>
        <v>3.3847000000000005</v>
      </c>
      <c r="T443" s="124">
        <v>1</v>
      </c>
      <c r="U443" s="64">
        <f>(S443-L443)*T443</f>
        <v>0.48470000000000057</v>
      </c>
      <c r="V443" s="31">
        <v>2</v>
      </c>
      <c r="W443" s="131"/>
      <c r="AD443"/>
      <c r="AE443"/>
      <c r="AF443"/>
      <c r="AG443"/>
      <c r="AH443"/>
      <c r="AI443"/>
    </row>
    <row r="444" spans="1:35" ht="18" customHeight="1" x14ac:dyDescent="0.25">
      <c r="A444" s="47" t="s">
        <v>1018</v>
      </c>
      <c r="B444" s="23" t="s">
        <v>1016</v>
      </c>
      <c r="C444" s="24">
        <v>1</v>
      </c>
      <c r="D444" s="25"/>
      <c r="E444" s="36"/>
      <c r="F444" s="88"/>
      <c r="G444" s="28"/>
      <c r="H444" s="29" t="s">
        <v>35</v>
      </c>
      <c r="I444" s="30" t="s">
        <v>35</v>
      </c>
      <c r="J444" s="30"/>
      <c r="K444" s="29">
        <v>2.25</v>
      </c>
      <c r="L444" s="44" t="s">
        <v>35</v>
      </c>
      <c r="M444" s="29" t="s">
        <v>35</v>
      </c>
      <c r="N444" s="29" t="s">
        <v>35</v>
      </c>
      <c r="O444" s="31">
        <v>2.25</v>
      </c>
      <c r="P444" s="142">
        <v>0.1</v>
      </c>
      <c r="Q444" s="46">
        <f t="shared" si="8"/>
        <v>2.0249999999999999</v>
      </c>
      <c r="R444" s="14" t="s">
        <v>17</v>
      </c>
      <c r="S444" s="64">
        <f t="shared" si="9"/>
        <v>2.0362499999999999</v>
      </c>
      <c r="T444" s="91">
        <v>1</v>
      </c>
      <c r="U444" s="14"/>
      <c r="V444" s="31">
        <v>2</v>
      </c>
      <c r="W444" s="67"/>
      <c r="AD444"/>
      <c r="AE444"/>
      <c r="AF444"/>
      <c r="AG444"/>
      <c r="AH444"/>
      <c r="AI444"/>
    </row>
    <row r="445" spans="1:35" ht="18" customHeight="1" x14ac:dyDescent="0.25">
      <c r="A445" s="47" t="s">
        <v>1019</v>
      </c>
      <c r="B445" s="23" t="s">
        <v>1012</v>
      </c>
      <c r="C445" s="24">
        <v>1</v>
      </c>
      <c r="D445" s="25"/>
      <c r="E445" s="36"/>
      <c r="F445" s="88"/>
      <c r="G445" s="28"/>
      <c r="H445" s="29"/>
      <c r="I445" s="30">
        <v>0.61</v>
      </c>
      <c r="J445" s="30"/>
      <c r="K445" s="29"/>
      <c r="L445" s="44" t="s">
        <v>35</v>
      </c>
      <c r="M445" s="29" t="s">
        <v>38</v>
      </c>
      <c r="N445" s="29"/>
      <c r="O445" s="31">
        <v>0.45</v>
      </c>
      <c r="P445" s="142">
        <v>0.1</v>
      </c>
      <c r="Q445" s="46">
        <f t="shared" si="8"/>
        <v>0.40500000000000003</v>
      </c>
      <c r="R445" s="14" t="s">
        <v>17</v>
      </c>
      <c r="S445" s="64">
        <f t="shared" si="9"/>
        <v>0.40725</v>
      </c>
      <c r="T445" s="91">
        <v>1</v>
      </c>
      <c r="U445" s="14"/>
      <c r="V445" s="31">
        <v>2</v>
      </c>
      <c r="W445" s="67"/>
      <c r="AD445"/>
      <c r="AE445"/>
      <c r="AF445"/>
      <c r="AG445"/>
      <c r="AH445"/>
      <c r="AI445"/>
    </row>
    <row r="446" spans="1:35" ht="18" customHeight="1" x14ac:dyDescent="0.25">
      <c r="A446" s="47" t="s">
        <v>1020</v>
      </c>
      <c r="B446" s="23" t="s">
        <v>1012</v>
      </c>
      <c r="C446" s="24">
        <v>1</v>
      </c>
      <c r="D446" s="25"/>
      <c r="E446" s="36"/>
      <c r="F446" s="88"/>
      <c r="G446" s="28"/>
      <c r="H446" s="29">
        <v>1.08</v>
      </c>
      <c r="I446" s="30" t="s">
        <v>1021</v>
      </c>
      <c r="J446" s="30"/>
      <c r="K446" s="29">
        <v>1.1200000000000001</v>
      </c>
      <c r="L446" s="44" t="s">
        <v>38</v>
      </c>
      <c r="M446" s="29">
        <v>1.1000000000000001</v>
      </c>
      <c r="N446" s="29" t="s">
        <v>35</v>
      </c>
      <c r="O446" s="31">
        <v>1.2</v>
      </c>
      <c r="P446" s="142">
        <v>0.1</v>
      </c>
      <c r="Q446" s="46">
        <f t="shared" si="8"/>
        <v>1.08</v>
      </c>
      <c r="R446" s="14" t="s">
        <v>17</v>
      </c>
      <c r="S446" s="64">
        <f t="shared" si="9"/>
        <v>1.0860000000000001</v>
      </c>
      <c r="T446" s="91">
        <v>1</v>
      </c>
      <c r="U446" s="14"/>
      <c r="V446" s="31">
        <v>2</v>
      </c>
      <c r="W446" s="67"/>
      <c r="AD446"/>
      <c r="AE446"/>
      <c r="AF446"/>
      <c r="AG446"/>
      <c r="AH446"/>
      <c r="AI446"/>
    </row>
    <row r="447" spans="1:35" ht="18" customHeight="1" x14ac:dyDescent="0.25">
      <c r="A447" s="47" t="s">
        <v>1020</v>
      </c>
      <c r="B447" s="23" t="s">
        <v>1022</v>
      </c>
      <c r="C447" s="24">
        <v>1</v>
      </c>
      <c r="D447" s="25"/>
      <c r="E447" s="36"/>
      <c r="F447" s="88"/>
      <c r="G447" s="28"/>
      <c r="H447" s="29">
        <v>3.19</v>
      </c>
      <c r="I447" s="30"/>
      <c r="J447" s="30"/>
      <c r="K447" s="29"/>
      <c r="L447" s="44">
        <v>3</v>
      </c>
      <c r="M447" s="29" t="s">
        <v>1023</v>
      </c>
      <c r="N447" s="29" t="s">
        <v>35</v>
      </c>
      <c r="O447" s="31">
        <v>3.49</v>
      </c>
      <c r="P447" s="142">
        <v>0.1</v>
      </c>
      <c r="Q447" s="46">
        <f t="shared" si="8"/>
        <v>3.1410000000000005</v>
      </c>
      <c r="R447" s="14" t="s">
        <v>17</v>
      </c>
      <c r="S447" s="64">
        <f t="shared" si="9"/>
        <v>3.1584500000000002</v>
      </c>
      <c r="T447" s="91" t="s">
        <v>41</v>
      </c>
      <c r="U447" s="64" t="e">
        <f>(S447-L447)*T447</f>
        <v>#VALUE!</v>
      </c>
      <c r="V447" s="31">
        <v>2</v>
      </c>
      <c r="W447" s="67"/>
      <c r="AD447"/>
      <c r="AE447"/>
      <c r="AF447"/>
      <c r="AG447"/>
      <c r="AH447"/>
      <c r="AI447"/>
    </row>
    <row r="448" spans="1:35" ht="18" customHeight="1" x14ac:dyDescent="0.25">
      <c r="A448" s="47" t="s">
        <v>1024</v>
      </c>
      <c r="B448" s="248" t="s">
        <v>1016</v>
      </c>
      <c r="C448" s="24">
        <v>1</v>
      </c>
      <c r="D448" s="25"/>
      <c r="E448" s="36"/>
      <c r="F448" s="192"/>
      <c r="G448" s="28">
        <v>15</v>
      </c>
      <c r="H448" s="29">
        <v>5.92</v>
      </c>
      <c r="I448" s="30">
        <v>5.03</v>
      </c>
      <c r="J448" s="149">
        <v>5</v>
      </c>
      <c r="K448" s="30" t="s">
        <v>38</v>
      </c>
      <c r="L448" s="49">
        <v>4.5999999999999996</v>
      </c>
      <c r="M448" s="30">
        <v>5.74</v>
      </c>
      <c r="N448" s="29" t="s">
        <v>35</v>
      </c>
      <c r="O448" s="86">
        <v>6.04</v>
      </c>
      <c r="P448" s="142">
        <v>0.1</v>
      </c>
      <c r="Q448" s="225">
        <f t="shared" si="8"/>
        <v>5.4359999999999999</v>
      </c>
      <c r="R448" s="14" t="s">
        <v>17</v>
      </c>
      <c r="S448" s="64">
        <f t="shared" si="9"/>
        <v>5.4662000000000006</v>
      </c>
      <c r="T448" s="124">
        <v>2</v>
      </c>
      <c r="U448" s="64">
        <f>(S448-L448)*T448</f>
        <v>1.7324000000000019</v>
      </c>
      <c r="V448" s="31">
        <v>2</v>
      </c>
      <c r="W448" s="131"/>
      <c r="AD448"/>
      <c r="AE448"/>
      <c r="AF448"/>
      <c r="AG448"/>
      <c r="AH448"/>
      <c r="AI448"/>
    </row>
    <row r="449" spans="1:35" ht="18" customHeight="1" x14ac:dyDescent="0.25">
      <c r="A449" s="53" t="s">
        <v>1025</v>
      </c>
      <c r="B449" s="54" t="s">
        <v>1026</v>
      </c>
      <c r="C449" s="24">
        <v>4</v>
      </c>
      <c r="D449" s="72"/>
      <c r="E449" s="249"/>
      <c r="F449" s="88"/>
      <c r="G449" s="57"/>
      <c r="H449" s="29">
        <v>2.78</v>
      </c>
      <c r="I449" s="30" t="s">
        <v>1027</v>
      </c>
      <c r="J449" s="30"/>
      <c r="K449" s="30">
        <v>1.94</v>
      </c>
      <c r="L449" s="44"/>
      <c r="M449" s="29" t="s">
        <v>35</v>
      </c>
      <c r="N449" s="30"/>
      <c r="O449" s="80">
        <v>3.23</v>
      </c>
      <c r="P449" s="59"/>
      <c r="Q449" s="60"/>
      <c r="R449" s="14"/>
      <c r="S449" s="14"/>
      <c r="T449" s="69"/>
      <c r="U449" s="14"/>
      <c r="V449" s="31"/>
      <c r="W449" s="67"/>
      <c r="AD449"/>
      <c r="AE449"/>
      <c r="AF449"/>
      <c r="AG449"/>
      <c r="AH449"/>
      <c r="AI449"/>
    </row>
    <row r="450" spans="1:35" ht="18" customHeight="1" x14ac:dyDescent="0.25">
      <c r="A450" s="47" t="s">
        <v>1028</v>
      </c>
      <c r="B450" s="51" t="s">
        <v>1026</v>
      </c>
      <c r="C450" s="24">
        <v>4</v>
      </c>
      <c r="D450" s="25"/>
      <c r="E450" s="36"/>
      <c r="F450" s="88"/>
      <c r="G450" s="28"/>
      <c r="H450" s="29">
        <v>2.7</v>
      </c>
      <c r="I450" s="30">
        <v>2.6</v>
      </c>
      <c r="J450" s="30"/>
      <c r="K450" s="29">
        <v>1.94</v>
      </c>
      <c r="L450" s="44" t="s">
        <v>35</v>
      </c>
      <c r="M450" s="29" t="s">
        <v>35</v>
      </c>
      <c r="N450" s="29" t="s">
        <v>35</v>
      </c>
      <c r="O450" s="31">
        <v>3.23</v>
      </c>
      <c r="P450" s="45"/>
      <c r="Q450" s="33"/>
      <c r="R450" s="14"/>
      <c r="S450" s="14"/>
      <c r="T450" s="69"/>
      <c r="U450" s="14"/>
      <c r="V450" s="31"/>
      <c r="W450" s="67"/>
      <c r="AD450"/>
      <c r="AE450"/>
      <c r="AF450"/>
      <c r="AG450"/>
      <c r="AH450"/>
      <c r="AI450"/>
    </row>
    <row r="451" spans="1:35" ht="18" customHeight="1" x14ac:dyDescent="0.25">
      <c r="A451" s="47" t="s">
        <v>1029</v>
      </c>
      <c r="B451" s="51" t="s">
        <v>1026</v>
      </c>
      <c r="C451" s="24">
        <v>4</v>
      </c>
      <c r="D451" s="25"/>
      <c r="E451" s="36"/>
      <c r="F451" s="88"/>
      <c r="G451" s="28"/>
      <c r="H451" s="29">
        <v>2.76</v>
      </c>
      <c r="I451" s="30" t="s">
        <v>38</v>
      </c>
      <c r="J451" s="30"/>
      <c r="K451" s="29">
        <v>1.94</v>
      </c>
      <c r="L451" s="44" t="s">
        <v>35</v>
      </c>
      <c r="M451" s="29" t="s">
        <v>35</v>
      </c>
      <c r="N451" s="29" t="s">
        <v>35</v>
      </c>
      <c r="O451" s="31">
        <v>3.23</v>
      </c>
      <c r="P451" s="45"/>
      <c r="Q451" s="33"/>
      <c r="R451" s="14"/>
      <c r="S451" s="14"/>
      <c r="T451" s="69"/>
      <c r="U451" s="14"/>
      <c r="V451" s="31"/>
      <c r="W451" s="67"/>
      <c r="AD451"/>
      <c r="AE451"/>
      <c r="AF451"/>
      <c r="AG451"/>
      <c r="AH451"/>
      <c r="AI451"/>
    </row>
    <row r="452" spans="1:35" ht="18" customHeight="1" x14ac:dyDescent="0.25">
      <c r="A452" s="47" t="s">
        <v>1030</v>
      </c>
      <c r="B452" s="51" t="s">
        <v>1026</v>
      </c>
      <c r="C452" s="24">
        <v>4</v>
      </c>
      <c r="D452" s="25"/>
      <c r="E452" s="36"/>
      <c r="F452" s="250"/>
      <c r="G452" s="28"/>
      <c r="H452" s="29">
        <v>2.75</v>
      </c>
      <c r="I452" s="30">
        <v>2.76</v>
      </c>
      <c r="J452" s="30" t="s">
        <v>38</v>
      </c>
      <c r="K452" s="111">
        <v>1.94</v>
      </c>
      <c r="L452" s="44" t="s">
        <v>35</v>
      </c>
      <c r="M452" s="29" t="s">
        <v>38</v>
      </c>
      <c r="N452" s="29" t="s">
        <v>35</v>
      </c>
      <c r="O452" s="31">
        <v>3.23</v>
      </c>
      <c r="P452" s="45"/>
      <c r="Q452" s="33"/>
      <c r="R452" s="14"/>
      <c r="S452" s="14"/>
      <c r="T452" s="69"/>
      <c r="U452" s="14"/>
      <c r="V452" s="31"/>
      <c r="W452" s="67"/>
      <c r="AD452"/>
      <c r="AE452"/>
      <c r="AF452"/>
      <c r="AG452"/>
      <c r="AH452"/>
      <c r="AI452"/>
    </row>
    <row r="453" spans="1:35" ht="18" customHeight="1" x14ac:dyDescent="0.25">
      <c r="A453" s="53" t="s">
        <v>1031</v>
      </c>
      <c r="B453" s="54" t="s">
        <v>304</v>
      </c>
      <c r="C453" s="24">
        <v>30</v>
      </c>
      <c r="D453" s="55"/>
      <c r="E453" s="26"/>
      <c r="F453" s="100"/>
      <c r="G453" s="57"/>
      <c r="H453" s="29">
        <v>29.7</v>
      </c>
      <c r="I453" s="30" t="s">
        <v>35</v>
      </c>
      <c r="J453" s="30" t="s">
        <v>38</v>
      </c>
      <c r="K453" s="30" t="s">
        <v>44</v>
      </c>
      <c r="L453" s="30" t="s">
        <v>38</v>
      </c>
      <c r="M453" s="29">
        <v>31.19</v>
      </c>
      <c r="N453" s="30"/>
      <c r="O453" s="80"/>
      <c r="P453" s="80"/>
      <c r="Q453" s="77"/>
      <c r="R453" s="14"/>
      <c r="S453" s="14"/>
      <c r="T453" s="54"/>
      <c r="U453" s="14"/>
      <c r="V453" s="54"/>
      <c r="W453" s="67"/>
      <c r="AD453"/>
      <c r="AE453"/>
      <c r="AF453"/>
      <c r="AG453"/>
      <c r="AH453"/>
      <c r="AI453"/>
    </row>
    <row r="454" spans="1:35" ht="18" customHeight="1" x14ac:dyDescent="0.25">
      <c r="A454" s="53" t="s">
        <v>1032</v>
      </c>
      <c r="B454" s="54" t="s">
        <v>1033</v>
      </c>
      <c r="C454" s="24">
        <v>30</v>
      </c>
      <c r="D454" s="55"/>
      <c r="E454" s="40"/>
      <c r="F454" s="100"/>
      <c r="G454" s="57"/>
      <c r="H454" s="29">
        <v>37.700000000000003</v>
      </c>
      <c r="I454" s="30" t="s">
        <v>35</v>
      </c>
      <c r="J454" s="30"/>
      <c r="K454" s="113" t="s">
        <v>44</v>
      </c>
      <c r="L454" s="113" t="s">
        <v>35</v>
      </c>
      <c r="M454" s="29" t="s">
        <v>38</v>
      </c>
      <c r="N454" s="30" t="s">
        <v>35</v>
      </c>
      <c r="O454" s="80">
        <v>42.45</v>
      </c>
      <c r="P454" s="59"/>
      <c r="Q454" s="60"/>
      <c r="R454" s="14"/>
      <c r="S454" s="14"/>
      <c r="T454" s="34"/>
      <c r="U454" s="14"/>
      <c r="V454" s="31"/>
      <c r="W454" s="19"/>
      <c r="AD454"/>
      <c r="AE454"/>
      <c r="AF454"/>
      <c r="AG454"/>
      <c r="AH454"/>
      <c r="AI454"/>
    </row>
    <row r="455" spans="1:35" ht="18" customHeight="1" x14ac:dyDescent="0.25">
      <c r="A455" s="47" t="s">
        <v>1034</v>
      </c>
      <c r="B455" s="51" t="s">
        <v>1035</v>
      </c>
      <c r="C455" s="24">
        <v>30</v>
      </c>
      <c r="D455" s="25"/>
      <c r="E455" s="36"/>
      <c r="F455" s="56"/>
      <c r="G455" s="28"/>
      <c r="H455" s="29" t="s">
        <v>1036</v>
      </c>
      <c r="I455" s="30" t="s">
        <v>35</v>
      </c>
      <c r="J455" s="30" t="s">
        <v>38</v>
      </c>
      <c r="K455" s="111" t="s">
        <v>44</v>
      </c>
      <c r="L455" s="87" t="s">
        <v>38</v>
      </c>
      <c r="M455" s="30" t="s">
        <v>38</v>
      </c>
      <c r="N455" s="29" t="s">
        <v>35</v>
      </c>
      <c r="O455" s="31">
        <v>73.62</v>
      </c>
      <c r="P455" s="45"/>
      <c r="Q455" s="33"/>
      <c r="R455" s="14"/>
      <c r="S455" s="14"/>
      <c r="T455" s="69"/>
      <c r="U455" s="14"/>
      <c r="V455" s="31"/>
      <c r="W455" s="67"/>
      <c r="AD455"/>
      <c r="AE455"/>
      <c r="AF455"/>
      <c r="AG455"/>
      <c r="AH455"/>
      <c r="AI455"/>
    </row>
    <row r="456" spans="1:35" ht="18" customHeight="1" x14ac:dyDescent="0.25">
      <c r="A456" s="47" t="s">
        <v>1037</v>
      </c>
      <c r="B456" s="23"/>
      <c r="C456" s="24">
        <v>50</v>
      </c>
      <c r="D456" s="25"/>
      <c r="E456" s="36"/>
      <c r="F456" s="88"/>
      <c r="G456" s="28"/>
      <c r="H456" s="29" t="s">
        <v>1038</v>
      </c>
      <c r="I456" s="30">
        <v>14.1</v>
      </c>
      <c r="J456" s="30"/>
      <c r="K456" s="29" t="s">
        <v>1039</v>
      </c>
      <c r="L456" s="44">
        <v>13.9</v>
      </c>
      <c r="M456" s="29">
        <v>14.63</v>
      </c>
      <c r="N456" s="29" t="s">
        <v>1040</v>
      </c>
      <c r="O456" s="31">
        <v>15.16</v>
      </c>
      <c r="P456" s="45"/>
      <c r="Q456" s="33"/>
      <c r="R456" s="14"/>
      <c r="S456" s="14"/>
      <c r="T456" s="69"/>
      <c r="U456" s="14"/>
      <c r="V456" s="31"/>
      <c r="W456" s="67"/>
      <c r="AD456"/>
      <c r="AE456"/>
      <c r="AF456"/>
      <c r="AG456"/>
      <c r="AH456"/>
      <c r="AI456"/>
    </row>
    <row r="457" spans="1:35" ht="18" customHeight="1" x14ac:dyDescent="0.25">
      <c r="A457" s="47" t="s">
        <v>1041</v>
      </c>
      <c r="B457" s="23"/>
      <c r="C457" s="24">
        <v>50</v>
      </c>
      <c r="D457" s="25"/>
      <c r="E457" s="36"/>
      <c r="F457" s="88"/>
      <c r="G457" s="28"/>
      <c r="H457" s="29" t="s">
        <v>35</v>
      </c>
      <c r="I457" s="30" t="s">
        <v>35</v>
      </c>
      <c r="J457" s="30"/>
      <c r="K457" s="29" t="s">
        <v>1042</v>
      </c>
      <c r="L457" s="44" t="s">
        <v>35</v>
      </c>
      <c r="M457" s="29" t="s">
        <v>35</v>
      </c>
      <c r="N457" s="29" t="s">
        <v>35</v>
      </c>
      <c r="O457" s="31">
        <v>8.5</v>
      </c>
      <c r="P457" s="45"/>
      <c r="Q457" s="33"/>
      <c r="R457" s="14"/>
      <c r="S457" s="14"/>
      <c r="T457" s="69"/>
      <c r="U457" s="14"/>
      <c r="V457" s="31"/>
      <c r="W457" s="67"/>
      <c r="AD457"/>
      <c r="AE457"/>
      <c r="AF457"/>
      <c r="AG457"/>
      <c r="AH457"/>
      <c r="AI457"/>
    </row>
    <row r="458" spans="1:35" ht="18" customHeight="1" x14ac:dyDescent="0.25">
      <c r="A458" s="47" t="s">
        <v>1043</v>
      </c>
      <c r="B458" s="23"/>
      <c r="C458" s="24">
        <v>50</v>
      </c>
      <c r="D458" s="25"/>
      <c r="E458" s="36"/>
      <c r="F458" s="88"/>
      <c r="G458" s="28">
        <v>2</v>
      </c>
      <c r="H458" s="29">
        <v>9.0500000000000007</v>
      </c>
      <c r="I458" s="30" t="s">
        <v>1044</v>
      </c>
      <c r="J458" s="30"/>
      <c r="K458" s="49">
        <v>8.9600000000000009</v>
      </c>
      <c r="L458" s="44">
        <v>1.98</v>
      </c>
      <c r="M458" s="29" t="s">
        <v>38</v>
      </c>
      <c r="N458" s="29" t="s">
        <v>38</v>
      </c>
      <c r="O458" s="31">
        <v>14.14</v>
      </c>
      <c r="P458" s="45"/>
      <c r="Q458" s="33"/>
      <c r="R458" s="14"/>
      <c r="S458" s="14"/>
      <c r="T458" s="69"/>
      <c r="U458" s="14"/>
      <c r="V458" s="31"/>
      <c r="W458" s="67"/>
      <c r="AD458"/>
      <c r="AE458"/>
      <c r="AF458"/>
      <c r="AG458"/>
      <c r="AH458"/>
      <c r="AI458"/>
    </row>
    <row r="459" spans="1:35" ht="18" customHeight="1" x14ac:dyDescent="0.25">
      <c r="A459" s="47" t="s">
        <v>1045</v>
      </c>
      <c r="B459" s="109"/>
      <c r="C459" s="24" t="s">
        <v>386</v>
      </c>
      <c r="D459" s="25"/>
      <c r="E459" s="36"/>
      <c r="F459" s="88"/>
      <c r="G459" s="28"/>
      <c r="H459" s="29">
        <v>2.8</v>
      </c>
      <c r="I459" s="30">
        <v>2.83</v>
      </c>
      <c r="J459" s="30">
        <v>3.25</v>
      </c>
      <c r="K459" s="29">
        <v>3.21</v>
      </c>
      <c r="L459" s="44">
        <v>2.2999999999999998</v>
      </c>
      <c r="M459" s="29">
        <v>3.27</v>
      </c>
      <c r="N459" s="29" t="s">
        <v>35</v>
      </c>
      <c r="O459" s="31">
        <v>2.0499999999999998</v>
      </c>
      <c r="P459" s="45"/>
      <c r="Q459" s="33"/>
      <c r="R459" s="14"/>
      <c r="S459" s="14"/>
      <c r="T459" s="69"/>
      <c r="U459" s="14"/>
      <c r="V459" s="31"/>
      <c r="W459" s="67"/>
      <c r="AD459"/>
      <c r="AE459"/>
      <c r="AF459"/>
      <c r="AG459"/>
      <c r="AH459"/>
      <c r="AI459"/>
    </row>
    <row r="460" spans="1:35" ht="18" customHeight="1" x14ac:dyDescent="0.25">
      <c r="A460" s="47" t="s">
        <v>1046</v>
      </c>
      <c r="B460" s="109"/>
      <c r="C460" s="24" t="s">
        <v>386</v>
      </c>
      <c r="D460" s="25"/>
      <c r="E460" s="36"/>
      <c r="F460" s="250"/>
      <c r="G460" s="28"/>
      <c r="H460" s="29" t="s">
        <v>38</v>
      </c>
      <c r="I460" s="30">
        <v>2.9</v>
      </c>
      <c r="J460" s="30">
        <v>3.25</v>
      </c>
      <c r="K460" s="49">
        <v>2.69</v>
      </c>
      <c r="L460" s="44" t="s">
        <v>1047</v>
      </c>
      <c r="M460" s="29" t="s">
        <v>1048</v>
      </c>
      <c r="N460" s="29" t="s">
        <v>35</v>
      </c>
      <c r="O460" s="31">
        <v>2.0499999999999998</v>
      </c>
      <c r="P460" s="45"/>
      <c r="Q460" s="33"/>
      <c r="R460" s="14"/>
      <c r="S460" s="14"/>
      <c r="T460" s="69"/>
      <c r="U460" s="14"/>
      <c r="V460" s="31"/>
      <c r="W460" s="67"/>
      <c r="AD460"/>
      <c r="AE460"/>
      <c r="AF460"/>
      <c r="AG460"/>
      <c r="AH460"/>
      <c r="AI460"/>
    </row>
    <row r="461" spans="1:35" ht="18" customHeight="1" x14ac:dyDescent="0.25">
      <c r="A461" s="47" t="s">
        <v>1049</v>
      </c>
      <c r="B461" s="23" t="s">
        <v>1050</v>
      </c>
      <c r="C461" s="24">
        <v>50</v>
      </c>
      <c r="D461" s="25"/>
      <c r="E461" s="36"/>
      <c r="F461" s="88"/>
      <c r="G461" s="28"/>
      <c r="H461" s="29">
        <v>4.88</v>
      </c>
      <c r="I461" s="30" t="s">
        <v>35</v>
      </c>
      <c r="J461" s="30" t="s">
        <v>35</v>
      </c>
      <c r="K461" s="49">
        <v>2.75</v>
      </c>
      <c r="L461" s="44" t="s">
        <v>35</v>
      </c>
      <c r="M461" s="29" t="s">
        <v>35</v>
      </c>
      <c r="N461" s="29" t="s">
        <v>35</v>
      </c>
      <c r="O461" s="31">
        <v>5</v>
      </c>
      <c r="P461" s="45">
        <v>0.11</v>
      </c>
      <c r="Q461" s="46">
        <f t="shared" ref="Q461:Q471" si="10">O461*(1-P461)</f>
        <v>4.45</v>
      </c>
      <c r="R461" s="14" t="s">
        <v>17</v>
      </c>
      <c r="S461" s="64">
        <f t="shared" ref="S461:S470" si="11">O461*0.905</f>
        <v>4.5250000000000004</v>
      </c>
      <c r="T461" s="91">
        <v>1</v>
      </c>
      <c r="U461" s="14"/>
      <c r="V461" s="31">
        <v>2</v>
      </c>
      <c r="W461" s="67"/>
      <c r="AD461"/>
      <c r="AE461"/>
      <c r="AF461"/>
      <c r="AG461"/>
      <c r="AH461"/>
      <c r="AI461"/>
    </row>
    <row r="462" spans="1:35" ht="18" customHeight="1" x14ac:dyDescent="0.25">
      <c r="A462" s="47" t="s">
        <v>1049</v>
      </c>
      <c r="B462" s="23" t="s">
        <v>1051</v>
      </c>
      <c r="C462" s="24">
        <v>25</v>
      </c>
      <c r="D462" s="25"/>
      <c r="E462" s="36"/>
      <c r="F462" s="88"/>
      <c r="G462" s="28"/>
      <c r="H462" s="29">
        <v>5.0999999999999996</v>
      </c>
      <c r="I462" s="30" t="s">
        <v>35</v>
      </c>
      <c r="J462" s="26" t="s">
        <v>38</v>
      </c>
      <c r="K462" s="29" t="s">
        <v>35</v>
      </c>
      <c r="L462" s="44" t="s">
        <v>35</v>
      </c>
      <c r="M462" s="29" t="s">
        <v>35</v>
      </c>
      <c r="N462" s="29">
        <v>3.43</v>
      </c>
      <c r="O462" s="31">
        <v>5</v>
      </c>
      <c r="P462" s="45">
        <v>0.11</v>
      </c>
      <c r="Q462" s="101">
        <f t="shared" si="10"/>
        <v>4.45</v>
      </c>
      <c r="R462" s="14" t="s">
        <v>17</v>
      </c>
      <c r="S462" s="64">
        <f t="shared" si="11"/>
        <v>4.5250000000000004</v>
      </c>
      <c r="T462" s="91">
        <v>1</v>
      </c>
      <c r="U462" s="14"/>
      <c r="V462" s="31">
        <v>2</v>
      </c>
      <c r="W462" s="67"/>
      <c r="AD462"/>
      <c r="AE462"/>
      <c r="AF462"/>
      <c r="AG462"/>
      <c r="AH462"/>
      <c r="AI462"/>
    </row>
    <row r="463" spans="1:35" ht="18" customHeight="1" x14ac:dyDescent="0.25">
      <c r="A463" s="47" t="s">
        <v>1049</v>
      </c>
      <c r="B463" s="23" t="s">
        <v>1052</v>
      </c>
      <c r="C463" s="24">
        <v>25</v>
      </c>
      <c r="D463" s="25"/>
      <c r="E463" s="36"/>
      <c r="F463" s="88"/>
      <c r="G463" s="28"/>
      <c r="H463" s="29"/>
      <c r="I463" s="30" t="s">
        <v>35</v>
      </c>
      <c r="J463" s="30"/>
      <c r="K463" s="29" t="s">
        <v>35</v>
      </c>
      <c r="L463" s="44" t="s">
        <v>1053</v>
      </c>
      <c r="M463" s="29">
        <v>0.25</v>
      </c>
      <c r="N463" s="29" t="s">
        <v>35</v>
      </c>
      <c r="O463" s="31">
        <v>8.25</v>
      </c>
      <c r="P463" s="45">
        <v>0.11</v>
      </c>
      <c r="Q463" s="46">
        <f t="shared" si="10"/>
        <v>7.3425000000000002</v>
      </c>
      <c r="R463" s="14" t="s">
        <v>17</v>
      </c>
      <c r="S463" s="64">
        <f t="shared" si="11"/>
        <v>7.4662500000000005</v>
      </c>
      <c r="T463" s="91">
        <v>1</v>
      </c>
      <c r="U463" s="14"/>
      <c r="V463" s="31">
        <v>2</v>
      </c>
      <c r="W463" s="67"/>
      <c r="AD463"/>
      <c r="AE463"/>
      <c r="AF463"/>
      <c r="AG463"/>
      <c r="AH463"/>
      <c r="AI463"/>
    </row>
    <row r="464" spans="1:35" ht="18" customHeight="1" x14ac:dyDescent="0.25">
      <c r="A464" s="47" t="s">
        <v>1049</v>
      </c>
      <c r="B464" s="23" t="s">
        <v>262</v>
      </c>
      <c r="C464" s="24">
        <v>25</v>
      </c>
      <c r="D464" s="25"/>
      <c r="E464" s="36"/>
      <c r="F464" s="88"/>
      <c r="G464" s="28"/>
      <c r="H464" s="29">
        <v>4.4000000000000004</v>
      </c>
      <c r="I464" s="30" t="s">
        <v>35</v>
      </c>
      <c r="J464" s="30"/>
      <c r="K464" s="44" t="s">
        <v>35</v>
      </c>
      <c r="L464" s="44">
        <v>4.55</v>
      </c>
      <c r="M464" s="29" t="s">
        <v>35</v>
      </c>
      <c r="N464" s="29">
        <v>4.5</v>
      </c>
      <c r="O464" s="31">
        <v>10.25</v>
      </c>
      <c r="P464" s="45">
        <v>0.11</v>
      </c>
      <c r="Q464" s="46">
        <f t="shared" si="10"/>
        <v>9.1225000000000005</v>
      </c>
      <c r="R464" s="14" t="s">
        <v>17</v>
      </c>
      <c r="S464" s="64">
        <f t="shared" si="11"/>
        <v>9.276250000000001</v>
      </c>
      <c r="T464" s="124">
        <v>1</v>
      </c>
      <c r="U464" s="66"/>
      <c r="V464" s="31">
        <v>2</v>
      </c>
      <c r="W464" s="67"/>
      <c r="AD464"/>
      <c r="AE464"/>
      <c r="AF464"/>
      <c r="AG464"/>
      <c r="AH464"/>
      <c r="AI464"/>
    </row>
    <row r="465" spans="1:35" ht="18" customHeight="1" x14ac:dyDescent="0.25">
      <c r="A465" s="47" t="s">
        <v>1049</v>
      </c>
      <c r="B465" s="23" t="s">
        <v>1054</v>
      </c>
      <c r="C465" s="24">
        <v>25</v>
      </c>
      <c r="D465" s="25"/>
      <c r="E465" s="36"/>
      <c r="F465" s="88"/>
      <c r="G465" s="28"/>
      <c r="H465" s="29" t="s">
        <v>35</v>
      </c>
      <c r="I465" s="30" t="s">
        <v>35</v>
      </c>
      <c r="J465" s="30"/>
      <c r="K465" s="44" t="s">
        <v>35</v>
      </c>
      <c r="L465" s="44" t="s">
        <v>35</v>
      </c>
      <c r="M465" s="29" t="s">
        <v>35</v>
      </c>
      <c r="N465" s="29" t="s">
        <v>35</v>
      </c>
      <c r="O465" s="31">
        <v>14</v>
      </c>
      <c r="P465" s="45">
        <v>0.11</v>
      </c>
      <c r="Q465" s="46">
        <f t="shared" si="10"/>
        <v>12.46</v>
      </c>
      <c r="R465" s="14" t="s">
        <v>17</v>
      </c>
      <c r="S465" s="64">
        <f t="shared" si="11"/>
        <v>12.67</v>
      </c>
      <c r="T465" s="124">
        <v>1</v>
      </c>
      <c r="U465" s="66"/>
      <c r="V465" s="31">
        <v>2</v>
      </c>
      <c r="W465" s="67"/>
      <c r="AD465"/>
      <c r="AE465"/>
      <c r="AF465"/>
      <c r="AG465"/>
      <c r="AH465"/>
      <c r="AI465"/>
    </row>
    <row r="466" spans="1:35" ht="18" customHeight="1" x14ac:dyDescent="0.25">
      <c r="A466" s="47" t="s">
        <v>1055</v>
      </c>
      <c r="B466" s="23" t="s">
        <v>1050</v>
      </c>
      <c r="C466" s="24">
        <v>50</v>
      </c>
      <c r="D466" s="25"/>
      <c r="E466" s="36"/>
      <c r="F466" s="88"/>
      <c r="G466" s="28"/>
      <c r="H466" s="29">
        <v>2.3199999999999998</v>
      </c>
      <c r="I466" s="30">
        <v>2.58</v>
      </c>
      <c r="J466" s="30"/>
      <c r="K466" s="49">
        <v>3.19</v>
      </c>
      <c r="L466" s="44">
        <v>3.36</v>
      </c>
      <c r="M466" s="29" t="s">
        <v>35</v>
      </c>
      <c r="N466" s="29" t="s">
        <v>35</v>
      </c>
      <c r="O466" s="31">
        <v>4</v>
      </c>
      <c r="P466" s="45">
        <v>0.11</v>
      </c>
      <c r="Q466" s="46">
        <f t="shared" si="10"/>
        <v>3.56</v>
      </c>
      <c r="R466" s="14" t="s">
        <v>17</v>
      </c>
      <c r="S466" s="64">
        <f t="shared" si="11"/>
        <v>3.62</v>
      </c>
      <c r="T466" s="124">
        <v>1</v>
      </c>
      <c r="U466" s="66"/>
      <c r="V466" s="31">
        <v>2</v>
      </c>
      <c r="W466" s="67"/>
      <c r="AD466"/>
      <c r="AE466"/>
      <c r="AF466"/>
      <c r="AG466"/>
      <c r="AH466"/>
      <c r="AI466"/>
    </row>
    <row r="467" spans="1:35" ht="18" customHeight="1" x14ac:dyDescent="0.25">
      <c r="A467" s="47" t="s">
        <v>1055</v>
      </c>
      <c r="B467" s="23" t="s">
        <v>1051</v>
      </c>
      <c r="C467" s="24">
        <v>25</v>
      </c>
      <c r="D467" s="25"/>
      <c r="E467" s="36"/>
      <c r="F467" s="88"/>
      <c r="G467" s="28"/>
      <c r="H467" s="29">
        <v>2.21</v>
      </c>
      <c r="I467" s="30">
        <v>3.5</v>
      </c>
      <c r="J467" s="30">
        <v>3.15</v>
      </c>
      <c r="K467" s="49">
        <v>2.1800000000000002</v>
      </c>
      <c r="L467" s="44" t="s">
        <v>1056</v>
      </c>
      <c r="M467" s="29" t="s">
        <v>35</v>
      </c>
      <c r="N467" s="29">
        <v>4.1399999999999997</v>
      </c>
      <c r="O467" s="31">
        <v>4.5</v>
      </c>
      <c r="P467" s="45">
        <v>0.11</v>
      </c>
      <c r="Q467" s="46">
        <f t="shared" si="10"/>
        <v>4.0049999999999999</v>
      </c>
      <c r="R467" s="14" t="s">
        <v>17</v>
      </c>
      <c r="S467" s="64">
        <f t="shared" si="11"/>
        <v>4.0724999999999998</v>
      </c>
      <c r="T467" s="124">
        <v>1</v>
      </c>
      <c r="U467" s="66">
        <f>(S467-K467)*T467</f>
        <v>1.8924999999999996</v>
      </c>
      <c r="V467" s="31">
        <v>2</v>
      </c>
      <c r="W467" s="67"/>
      <c r="AD467"/>
      <c r="AE467"/>
      <c r="AF467"/>
      <c r="AG467"/>
      <c r="AH467"/>
      <c r="AI467"/>
    </row>
    <row r="468" spans="1:35" ht="18" customHeight="1" x14ac:dyDescent="0.25">
      <c r="A468" s="47" t="s">
        <v>1055</v>
      </c>
      <c r="B468" s="23" t="s">
        <v>1052</v>
      </c>
      <c r="C468" s="24">
        <v>25</v>
      </c>
      <c r="D468" s="25"/>
      <c r="E468" s="36"/>
      <c r="F468" s="88"/>
      <c r="G468" s="28"/>
      <c r="H468" s="29">
        <v>3.74</v>
      </c>
      <c r="I468" s="30">
        <v>3.6</v>
      </c>
      <c r="J468" s="30"/>
      <c r="K468" s="49">
        <v>3.71</v>
      </c>
      <c r="L468" s="44">
        <v>6.2</v>
      </c>
      <c r="M468" s="29">
        <v>5.77</v>
      </c>
      <c r="N468" s="29" t="s">
        <v>35</v>
      </c>
      <c r="O468" s="31">
        <v>7.25</v>
      </c>
      <c r="P468" s="45">
        <v>0.11</v>
      </c>
      <c r="Q468" s="46">
        <f t="shared" si="10"/>
        <v>6.4524999999999997</v>
      </c>
      <c r="R468" s="14" t="s">
        <v>17</v>
      </c>
      <c r="S468" s="64">
        <f t="shared" si="11"/>
        <v>6.5612500000000002</v>
      </c>
      <c r="T468" s="124">
        <v>2</v>
      </c>
      <c r="U468" s="66">
        <f>(S468-M468)*T468</f>
        <v>1.5825000000000014</v>
      </c>
      <c r="V468" s="31">
        <v>2</v>
      </c>
      <c r="W468" s="67"/>
      <c r="AD468"/>
      <c r="AE468"/>
      <c r="AF468"/>
      <c r="AG468"/>
      <c r="AH468"/>
      <c r="AI468"/>
    </row>
    <row r="469" spans="1:35" ht="18" customHeight="1" x14ac:dyDescent="0.25">
      <c r="A469" s="47" t="s">
        <v>1055</v>
      </c>
      <c r="B469" s="23" t="s">
        <v>262</v>
      </c>
      <c r="C469" s="24">
        <v>25</v>
      </c>
      <c r="D469" s="25"/>
      <c r="E469" s="36"/>
      <c r="F469" s="88"/>
      <c r="G469" s="28"/>
      <c r="H469" s="29">
        <v>6.3</v>
      </c>
      <c r="I469" s="30" t="s">
        <v>35</v>
      </c>
      <c r="J469" s="30"/>
      <c r="K469" s="29"/>
      <c r="L469" s="44">
        <v>4.55</v>
      </c>
      <c r="M469" s="29" t="s">
        <v>35</v>
      </c>
      <c r="N469" s="29">
        <v>8.7899999999999991</v>
      </c>
      <c r="O469" s="31">
        <v>11.75</v>
      </c>
      <c r="P469" s="45">
        <v>0.11</v>
      </c>
      <c r="Q469" s="46">
        <f t="shared" si="10"/>
        <v>10.4575</v>
      </c>
      <c r="R469" s="14" t="s">
        <v>17</v>
      </c>
      <c r="S469" s="64">
        <f t="shared" si="11"/>
        <v>10.633750000000001</v>
      </c>
      <c r="T469" s="91">
        <v>1</v>
      </c>
      <c r="U469" s="14"/>
      <c r="V469" s="31">
        <v>2</v>
      </c>
      <c r="W469" s="67"/>
      <c r="AD469"/>
      <c r="AE469"/>
      <c r="AF469"/>
      <c r="AG469"/>
      <c r="AH469"/>
      <c r="AI469"/>
    </row>
    <row r="470" spans="1:35" ht="18" customHeight="1" x14ac:dyDescent="0.25">
      <c r="A470" s="47" t="s">
        <v>1057</v>
      </c>
      <c r="B470" s="23" t="s">
        <v>1054</v>
      </c>
      <c r="C470" s="24">
        <v>25</v>
      </c>
      <c r="D470" s="25"/>
      <c r="E470" s="36"/>
      <c r="F470" s="88"/>
      <c r="G470" s="28"/>
      <c r="H470" s="29" t="s">
        <v>35</v>
      </c>
      <c r="I470" s="30" t="s">
        <v>35</v>
      </c>
      <c r="J470" s="30"/>
      <c r="K470" s="49">
        <v>12.6</v>
      </c>
      <c r="L470" s="44" t="s">
        <v>35</v>
      </c>
      <c r="M470" s="29" t="s">
        <v>35</v>
      </c>
      <c r="N470" s="29" t="s">
        <v>35</v>
      </c>
      <c r="O470" s="31">
        <v>14.5</v>
      </c>
      <c r="P470" s="45">
        <v>0.11</v>
      </c>
      <c r="Q470" s="46">
        <f t="shared" si="10"/>
        <v>12.904999999999999</v>
      </c>
      <c r="R470" s="14" t="s">
        <v>17</v>
      </c>
      <c r="S470" s="64">
        <f t="shared" si="11"/>
        <v>13.1225</v>
      </c>
      <c r="T470" s="91">
        <v>1</v>
      </c>
      <c r="U470" s="14"/>
      <c r="V470" s="31">
        <v>2</v>
      </c>
      <c r="W470" s="67"/>
      <c r="AD470"/>
      <c r="AE470"/>
      <c r="AF470"/>
      <c r="AG470"/>
      <c r="AH470"/>
      <c r="AI470"/>
    </row>
    <row r="471" spans="1:35" ht="18" customHeight="1" x14ac:dyDescent="0.25">
      <c r="A471" s="47" t="s">
        <v>1058</v>
      </c>
      <c r="B471" s="23" t="s">
        <v>1059</v>
      </c>
      <c r="C471" s="24" t="s">
        <v>1060</v>
      </c>
      <c r="D471" s="25"/>
      <c r="E471" s="36"/>
      <c r="F471" s="250"/>
      <c r="G471" s="28">
        <v>1</v>
      </c>
      <c r="H471" s="29" t="s">
        <v>1061</v>
      </c>
      <c r="I471" s="30" t="s">
        <v>1062</v>
      </c>
      <c r="J471" s="30" t="s">
        <v>1063</v>
      </c>
      <c r="K471" s="29" t="s">
        <v>38</v>
      </c>
      <c r="L471" s="44" t="s">
        <v>38</v>
      </c>
      <c r="M471" s="29" t="s">
        <v>38</v>
      </c>
      <c r="N471" s="29" t="s">
        <v>1064</v>
      </c>
      <c r="O471" s="31">
        <v>28.59</v>
      </c>
      <c r="P471" s="45">
        <v>0.08</v>
      </c>
      <c r="Q471" s="33">
        <f t="shared" si="10"/>
        <v>26.302800000000001</v>
      </c>
      <c r="R471" s="14"/>
      <c r="S471" s="14"/>
      <c r="T471" s="69"/>
      <c r="U471" s="14"/>
      <c r="V471" s="31"/>
      <c r="W471" s="67"/>
      <c r="AD471"/>
      <c r="AE471"/>
      <c r="AF471"/>
      <c r="AG471"/>
      <c r="AH471"/>
      <c r="AI471"/>
    </row>
    <row r="472" spans="1:35" ht="18" customHeight="1" x14ac:dyDescent="0.25">
      <c r="A472" s="47" t="s">
        <v>1065</v>
      </c>
      <c r="B472" s="251">
        <v>0.02</v>
      </c>
      <c r="C472" s="24" t="s">
        <v>181</v>
      </c>
      <c r="D472" s="25"/>
      <c r="E472" s="36"/>
      <c r="F472" s="250"/>
      <c r="G472" s="28"/>
      <c r="H472" s="29">
        <v>6.29</v>
      </c>
      <c r="I472" s="30" t="s">
        <v>1066</v>
      </c>
      <c r="J472" s="30"/>
      <c r="K472" s="29">
        <v>6.99</v>
      </c>
      <c r="L472" s="44" t="s">
        <v>1067</v>
      </c>
      <c r="M472" s="29">
        <v>8.5399999999999991</v>
      </c>
      <c r="N472" s="29">
        <v>7.15</v>
      </c>
      <c r="O472" s="31">
        <v>6.93</v>
      </c>
      <c r="P472" s="45"/>
      <c r="Q472" s="33"/>
      <c r="R472" s="14"/>
      <c r="S472" s="14"/>
      <c r="T472" s="69"/>
      <c r="U472" s="14"/>
      <c r="V472" s="31"/>
      <c r="W472" s="67"/>
      <c r="AD472"/>
      <c r="AE472"/>
      <c r="AF472"/>
      <c r="AG472"/>
      <c r="AH472"/>
      <c r="AI472"/>
    </row>
    <row r="473" spans="1:35" ht="18" customHeight="1" x14ac:dyDescent="0.25">
      <c r="A473" s="47" t="s">
        <v>1068</v>
      </c>
      <c r="B473" s="51" t="s">
        <v>1069</v>
      </c>
      <c r="C473" s="24">
        <v>28</v>
      </c>
      <c r="D473" s="25"/>
      <c r="E473" s="86"/>
      <c r="F473" s="250"/>
      <c r="G473" s="28">
        <v>2</v>
      </c>
      <c r="H473" s="29">
        <v>1.53</v>
      </c>
      <c r="I473" s="30">
        <v>1.54</v>
      </c>
      <c r="J473" s="26" t="s">
        <v>1070</v>
      </c>
      <c r="K473" s="30" t="s">
        <v>1071</v>
      </c>
      <c r="L473" s="163">
        <v>1.48</v>
      </c>
      <c r="M473" s="44">
        <v>1.56</v>
      </c>
      <c r="N473" s="44">
        <v>1.55</v>
      </c>
      <c r="O473" s="31">
        <v>3.29</v>
      </c>
      <c r="P473" s="45"/>
      <c r="Q473" s="50"/>
      <c r="R473" s="14"/>
      <c r="S473" s="14"/>
      <c r="T473" s="69"/>
      <c r="U473" s="14"/>
      <c r="V473" s="31"/>
      <c r="W473" s="67"/>
      <c r="AD473"/>
      <c r="AE473"/>
      <c r="AF473"/>
      <c r="AG473"/>
      <c r="AH473"/>
      <c r="AI473"/>
    </row>
    <row r="474" spans="1:35" ht="18" customHeight="1" x14ac:dyDescent="0.25">
      <c r="A474" s="47" t="s">
        <v>1068</v>
      </c>
      <c r="B474" s="54" t="s">
        <v>1072</v>
      </c>
      <c r="C474" s="24">
        <v>100</v>
      </c>
      <c r="D474" s="55"/>
      <c r="E474" s="40"/>
      <c r="F474" s="56"/>
      <c r="G474" s="57"/>
      <c r="H474" s="29">
        <v>6.39</v>
      </c>
      <c r="I474" s="30">
        <v>6.45</v>
      </c>
      <c r="J474" s="30"/>
      <c r="K474" s="103">
        <v>8.9499999999999993</v>
      </c>
      <c r="L474" s="44"/>
      <c r="M474" s="29" t="s">
        <v>35</v>
      </c>
      <c r="N474" s="30" t="s">
        <v>35</v>
      </c>
      <c r="O474" s="58"/>
      <c r="P474" s="59"/>
      <c r="Q474" s="60"/>
      <c r="R474" s="14"/>
      <c r="S474" s="14"/>
      <c r="T474" s="69"/>
      <c r="U474" s="14"/>
      <c r="V474" s="31"/>
      <c r="W474" s="67"/>
      <c r="AD474"/>
      <c r="AE474"/>
      <c r="AF474"/>
      <c r="AG474"/>
      <c r="AH474"/>
      <c r="AI474"/>
    </row>
    <row r="475" spans="1:35" ht="18" customHeight="1" x14ac:dyDescent="0.25">
      <c r="A475" s="47" t="s">
        <v>1073</v>
      </c>
      <c r="B475" s="252" t="s">
        <v>1074</v>
      </c>
      <c r="C475" s="24">
        <v>2000</v>
      </c>
      <c r="D475" s="25"/>
      <c r="E475" s="36"/>
      <c r="F475" s="250"/>
      <c r="G475" s="28"/>
      <c r="H475" s="29" t="s">
        <v>35</v>
      </c>
      <c r="I475" s="30" t="s">
        <v>35</v>
      </c>
      <c r="J475" s="30" t="s">
        <v>35</v>
      </c>
      <c r="K475" s="49">
        <v>13.94</v>
      </c>
      <c r="L475" s="29" t="s">
        <v>35</v>
      </c>
      <c r="M475" s="29" t="s">
        <v>35</v>
      </c>
      <c r="N475" s="29" t="s">
        <v>35</v>
      </c>
      <c r="O475" s="31">
        <v>13.72</v>
      </c>
      <c r="P475" s="45"/>
      <c r="Q475" s="33"/>
      <c r="R475" s="14"/>
      <c r="S475" s="14"/>
      <c r="T475" s="69"/>
      <c r="U475" s="14"/>
      <c r="V475" s="31"/>
      <c r="W475" s="67"/>
      <c r="AD475"/>
      <c r="AE475"/>
      <c r="AF475"/>
      <c r="AG475"/>
      <c r="AH475"/>
      <c r="AI475"/>
    </row>
    <row r="476" spans="1:35" ht="18" customHeight="1" x14ac:dyDescent="0.25">
      <c r="A476" s="47" t="s">
        <v>1073</v>
      </c>
      <c r="B476" s="143" t="s">
        <v>1075</v>
      </c>
      <c r="C476" s="24">
        <v>500</v>
      </c>
      <c r="D476" s="25"/>
      <c r="E476" s="36"/>
      <c r="F476" s="250"/>
      <c r="G476" s="28"/>
      <c r="H476" s="29" t="s">
        <v>35</v>
      </c>
      <c r="I476" s="30" t="s">
        <v>35</v>
      </c>
      <c r="J476" s="30" t="s">
        <v>35</v>
      </c>
      <c r="K476" s="29" t="s">
        <v>1076</v>
      </c>
      <c r="L476" s="44" t="s">
        <v>35</v>
      </c>
      <c r="M476" s="29" t="s">
        <v>1077</v>
      </c>
      <c r="N476" s="29" t="s">
        <v>35</v>
      </c>
      <c r="O476" s="31">
        <v>17.760000000000002</v>
      </c>
      <c r="P476" s="45"/>
      <c r="Q476" s="33"/>
      <c r="R476" s="14"/>
      <c r="S476" s="14"/>
      <c r="T476" s="69"/>
      <c r="U476" s="14"/>
      <c r="V476" s="31"/>
      <c r="W476" s="67"/>
      <c r="AD476"/>
      <c r="AE476"/>
      <c r="AF476"/>
      <c r="AG476"/>
      <c r="AH476"/>
      <c r="AI476"/>
    </row>
    <row r="477" spans="1:35" ht="18" customHeight="1" x14ac:dyDescent="0.25">
      <c r="A477" s="47" t="s">
        <v>1073</v>
      </c>
      <c r="B477" s="143" t="s">
        <v>1078</v>
      </c>
      <c r="C477" s="24">
        <v>2000</v>
      </c>
      <c r="D477" s="25"/>
      <c r="E477" s="36"/>
      <c r="F477" s="250"/>
      <c r="G477" s="28"/>
      <c r="H477" s="29" t="s">
        <v>35</v>
      </c>
      <c r="I477" s="30" t="s">
        <v>35</v>
      </c>
      <c r="J477" s="30" t="s">
        <v>35</v>
      </c>
      <c r="K477" s="49">
        <v>17.95</v>
      </c>
      <c r="L477" s="29" t="s">
        <v>35</v>
      </c>
      <c r="M477" s="29">
        <v>25.85</v>
      </c>
      <c r="N477" s="29" t="s">
        <v>35</v>
      </c>
      <c r="O477" s="31">
        <v>13.72</v>
      </c>
      <c r="P477" s="45"/>
      <c r="Q477" s="33"/>
      <c r="R477" s="14"/>
      <c r="S477" s="14"/>
      <c r="T477" s="69"/>
      <c r="U477" s="14"/>
      <c r="V477" s="31"/>
      <c r="W477" s="67"/>
      <c r="AD477"/>
      <c r="AE477"/>
      <c r="AF477"/>
      <c r="AG477"/>
      <c r="AH477"/>
      <c r="AI477"/>
    </row>
    <row r="478" spans="1:35" ht="18" customHeight="1" x14ac:dyDescent="0.25">
      <c r="A478" s="47" t="s">
        <v>1079</v>
      </c>
      <c r="B478" s="143" t="s">
        <v>1080</v>
      </c>
      <c r="C478" s="24">
        <v>1000</v>
      </c>
      <c r="D478" s="25"/>
      <c r="E478" s="36"/>
      <c r="F478" s="250"/>
      <c r="G478" s="28"/>
      <c r="H478" s="29" t="s">
        <v>35</v>
      </c>
      <c r="I478" s="30" t="s">
        <v>35</v>
      </c>
      <c r="J478" s="30" t="s">
        <v>35</v>
      </c>
      <c r="K478" s="26">
        <v>13.76</v>
      </c>
      <c r="L478" s="44" t="s">
        <v>35</v>
      </c>
      <c r="M478" s="29">
        <v>21.86</v>
      </c>
      <c r="N478" s="29" t="s">
        <v>35</v>
      </c>
      <c r="O478" s="31">
        <v>13.72</v>
      </c>
      <c r="P478" s="45"/>
      <c r="Q478" s="33"/>
      <c r="R478" s="14"/>
      <c r="S478" s="14"/>
      <c r="T478" s="69"/>
      <c r="U478" s="14"/>
      <c r="V478" s="31"/>
      <c r="W478" s="67"/>
      <c r="AD478"/>
      <c r="AE478"/>
      <c r="AF478"/>
      <c r="AG478"/>
      <c r="AH478"/>
      <c r="AI478"/>
    </row>
    <row r="479" spans="1:35" ht="18" customHeight="1" x14ac:dyDescent="0.25">
      <c r="A479" s="47" t="s">
        <v>1081</v>
      </c>
      <c r="B479" s="143" t="s">
        <v>1082</v>
      </c>
      <c r="C479" s="24">
        <v>1000</v>
      </c>
      <c r="D479" s="25"/>
      <c r="E479" s="36"/>
      <c r="F479" s="37"/>
      <c r="G479" s="28"/>
      <c r="H479" s="29" t="s">
        <v>35</v>
      </c>
      <c r="I479" s="30" t="s">
        <v>35</v>
      </c>
      <c r="J479" s="30" t="s">
        <v>35</v>
      </c>
      <c r="K479" s="44" t="s">
        <v>1083</v>
      </c>
      <c r="L479" s="44" t="s">
        <v>35</v>
      </c>
      <c r="M479" s="29" t="s">
        <v>35</v>
      </c>
      <c r="N479" s="29" t="s">
        <v>35</v>
      </c>
      <c r="O479" s="31">
        <v>9.8000000000000007</v>
      </c>
      <c r="P479" s="45"/>
      <c r="Q479" s="33"/>
      <c r="R479" s="14"/>
      <c r="S479" s="14"/>
      <c r="T479" s="69"/>
      <c r="U479" s="14"/>
      <c r="V479" s="31"/>
      <c r="W479" s="67"/>
      <c r="AD479"/>
      <c r="AE479"/>
      <c r="AF479"/>
      <c r="AG479"/>
      <c r="AH479"/>
      <c r="AI479"/>
    </row>
    <row r="480" spans="1:35" ht="18" customHeight="1" x14ac:dyDescent="0.25">
      <c r="A480" s="47" t="s">
        <v>1084</v>
      </c>
      <c r="B480" s="23" t="s">
        <v>1085</v>
      </c>
      <c r="C480" s="24">
        <v>30</v>
      </c>
      <c r="D480" s="25"/>
      <c r="E480" s="36"/>
      <c r="F480" s="37"/>
      <c r="G480" s="28">
        <v>1</v>
      </c>
      <c r="H480" s="29">
        <v>8.25</v>
      </c>
      <c r="I480" s="30" t="s">
        <v>35</v>
      </c>
      <c r="J480" s="26">
        <v>4.75</v>
      </c>
      <c r="K480" s="30">
        <v>5.23</v>
      </c>
      <c r="L480" s="44" t="s">
        <v>35</v>
      </c>
      <c r="M480" s="44" t="s">
        <v>1086</v>
      </c>
      <c r="N480" s="29">
        <v>4.8899999999999997</v>
      </c>
      <c r="O480" s="31">
        <v>9.51</v>
      </c>
      <c r="P480" s="45"/>
      <c r="Q480" s="33"/>
      <c r="R480" s="14"/>
      <c r="S480" s="14"/>
      <c r="T480" s="69"/>
      <c r="U480" s="14"/>
      <c r="V480" s="31"/>
      <c r="W480" s="67"/>
      <c r="AD480"/>
      <c r="AE480"/>
      <c r="AF480"/>
      <c r="AG480"/>
      <c r="AH480"/>
      <c r="AI480"/>
    </row>
    <row r="481" spans="1:35" ht="18" customHeight="1" x14ac:dyDescent="0.25">
      <c r="A481" s="47" t="s">
        <v>1087</v>
      </c>
      <c r="B481" s="23" t="s">
        <v>68</v>
      </c>
      <c r="C481" s="24">
        <v>30</v>
      </c>
      <c r="D481" s="25"/>
      <c r="E481" s="36"/>
      <c r="F481" s="250"/>
      <c r="G481" s="28"/>
      <c r="H481" s="29" t="s">
        <v>38</v>
      </c>
      <c r="I481" s="30" t="s">
        <v>35</v>
      </c>
      <c r="J481" s="30" t="s">
        <v>38</v>
      </c>
      <c r="K481" s="29" t="s">
        <v>38</v>
      </c>
      <c r="L481" s="44" t="s">
        <v>35</v>
      </c>
      <c r="M481" s="29" t="s">
        <v>38</v>
      </c>
      <c r="N481" s="29" t="s">
        <v>35</v>
      </c>
      <c r="O481" s="31">
        <v>10.65</v>
      </c>
      <c r="P481" s="45"/>
      <c r="Q481" s="33"/>
      <c r="R481" s="14"/>
      <c r="S481" s="14"/>
      <c r="T481" s="69"/>
      <c r="U481" s="14"/>
      <c r="V481" s="31"/>
      <c r="W481" s="67"/>
      <c r="AD481"/>
      <c r="AE481"/>
      <c r="AF481"/>
      <c r="AG481"/>
      <c r="AH481"/>
      <c r="AI481"/>
    </row>
    <row r="482" spans="1:35" ht="18" customHeight="1" x14ac:dyDescent="0.25">
      <c r="A482" s="47" t="s">
        <v>1088</v>
      </c>
      <c r="B482" s="109"/>
      <c r="C482" s="24" t="s">
        <v>630</v>
      </c>
      <c r="D482" s="25"/>
      <c r="E482" s="36"/>
      <c r="F482" s="250"/>
      <c r="G482" s="28"/>
      <c r="H482" s="29">
        <v>0.69</v>
      </c>
      <c r="I482" s="30">
        <v>1.99</v>
      </c>
      <c r="J482" s="30"/>
      <c r="K482" s="29"/>
      <c r="L482" s="44">
        <v>2.13</v>
      </c>
      <c r="M482" s="29">
        <v>2.6</v>
      </c>
      <c r="N482" s="29" t="s">
        <v>1089</v>
      </c>
      <c r="O482" s="31">
        <v>2.06</v>
      </c>
      <c r="P482" s="45"/>
      <c r="Q482" s="33"/>
      <c r="R482" s="14"/>
      <c r="S482" s="14"/>
      <c r="T482" s="69"/>
      <c r="U482" s="14"/>
      <c r="V482" s="31"/>
      <c r="W482" s="67"/>
      <c r="AD482"/>
      <c r="AE482"/>
      <c r="AF482"/>
      <c r="AG482"/>
      <c r="AH482"/>
      <c r="AI482"/>
    </row>
    <row r="483" spans="1:35" ht="18" customHeight="1" x14ac:dyDescent="0.25">
      <c r="A483" s="47" t="s">
        <v>1090</v>
      </c>
      <c r="B483" s="109"/>
      <c r="C483" s="24" t="s">
        <v>630</v>
      </c>
      <c r="D483" s="25"/>
      <c r="E483" s="36"/>
      <c r="F483" s="250"/>
      <c r="G483" s="28"/>
      <c r="H483" s="29">
        <v>2.39</v>
      </c>
      <c r="I483" s="30">
        <v>2.4</v>
      </c>
      <c r="J483" s="30">
        <v>0.98</v>
      </c>
      <c r="K483" s="49">
        <v>3.11</v>
      </c>
      <c r="L483" s="44">
        <v>2.39</v>
      </c>
      <c r="M483" s="29">
        <v>2.5299999999999998</v>
      </c>
      <c r="N483" s="29" t="s">
        <v>1091</v>
      </c>
      <c r="O483" s="31">
        <v>2.06</v>
      </c>
      <c r="P483" s="45"/>
      <c r="Q483" s="33"/>
      <c r="R483" s="14"/>
      <c r="S483" s="14"/>
      <c r="T483" s="69"/>
      <c r="U483" s="14"/>
      <c r="V483" s="31"/>
      <c r="W483" s="67"/>
      <c r="AD483"/>
      <c r="AE483"/>
      <c r="AF483"/>
      <c r="AG483"/>
      <c r="AH483"/>
      <c r="AI483"/>
    </row>
    <row r="484" spans="1:35" ht="18" customHeight="1" x14ac:dyDescent="0.25">
      <c r="A484" s="47" t="s">
        <v>1092</v>
      </c>
      <c r="B484" s="109"/>
      <c r="C484" s="24" t="s">
        <v>630</v>
      </c>
      <c r="D484" s="25"/>
      <c r="E484" s="36"/>
      <c r="F484" s="250"/>
      <c r="G484" s="28"/>
      <c r="H484" s="29" t="s">
        <v>38</v>
      </c>
      <c r="I484" s="30">
        <v>2.2000000000000002</v>
      </c>
      <c r="J484" s="30"/>
      <c r="K484" s="29">
        <v>2.4700000000000002</v>
      </c>
      <c r="L484" s="44">
        <v>2.2999999999999998</v>
      </c>
      <c r="M484" s="29" t="s">
        <v>1093</v>
      </c>
      <c r="N484" s="29" t="s">
        <v>1091</v>
      </c>
      <c r="O484" s="31">
        <v>2.0699999999999998</v>
      </c>
      <c r="P484" s="45"/>
      <c r="Q484" s="33"/>
      <c r="R484" s="14"/>
      <c r="S484" s="14"/>
      <c r="T484" s="69"/>
      <c r="U484" s="14"/>
      <c r="V484" s="31"/>
      <c r="W484" s="67"/>
      <c r="AD484"/>
      <c r="AE484"/>
      <c r="AF484"/>
      <c r="AG484"/>
      <c r="AH484"/>
      <c r="AI484"/>
    </row>
    <row r="485" spans="1:35" ht="18" customHeight="1" x14ac:dyDescent="0.25">
      <c r="A485" s="47" t="s">
        <v>1094</v>
      </c>
      <c r="B485" s="109" t="s">
        <v>385</v>
      </c>
      <c r="C485" s="24" t="s">
        <v>630</v>
      </c>
      <c r="D485" s="25"/>
      <c r="E485" s="36"/>
      <c r="F485" s="250"/>
      <c r="G485" s="28"/>
      <c r="H485" s="29">
        <v>2.8</v>
      </c>
      <c r="I485" s="30" t="s">
        <v>35</v>
      </c>
      <c r="J485" s="30"/>
      <c r="K485" s="29">
        <v>4.42</v>
      </c>
      <c r="L485" s="44" t="s">
        <v>1095</v>
      </c>
      <c r="M485" s="29" t="s">
        <v>1096</v>
      </c>
      <c r="N485" s="29" t="s">
        <v>1097</v>
      </c>
      <c r="O485" s="31">
        <v>2.56</v>
      </c>
      <c r="P485" s="45"/>
      <c r="Q485" s="33"/>
      <c r="R485" s="14"/>
      <c r="S485" s="14"/>
      <c r="T485" s="69"/>
      <c r="U485" s="14"/>
      <c r="V485" s="31"/>
      <c r="W485" s="67"/>
      <c r="AD485"/>
      <c r="AE485"/>
      <c r="AF485"/>
      <c r="AG485"/>
      <c r="AH485"/>
      <c r="AI485"/>
    </row>
    <row r="486" spans="1:35" ht="18" customHeight="1" x14ac:dyDescent="0.25">
      <c r="A486" s="47" t="s">
        <v>1098</v>
      </c>
      <c r="B486" s="109"/>
      <c r="C486" s="24" t="s">
        <v>630</v>
      </c>
      <c r="D486" s="25"/>
      <c r="E486" s="36"/>
      <c r="F486" s="250"/>
      <c r="G486" s="28"/>
      <c r="H486" s="29"/>
      <c r="I486" s="30">
        <v>2.2000000000000002</v>
      </c>
      <c r="J486" s="30"/>
      <c r="K486" s="134">
        <v>3.03</v>
      </c>
      <c r="L486" s="44">
        <v>2.2999999999999998</v>
      </c>
      <c r="M486" s="29">
        <v>3.1</v>
      </c>
      <c r="N486" s="29" t="s">
        <v>1099</v>
      </c>
      <c r="O486" s="31">
        <v>2.52</v>
      </c>
      <c r="P486" s="45"/>
      <c r="Q486" s="33"/>
      <c r="R486" s="14"/>
      <c r="S486" s="14"/>
      <c r="T486" s="69"/>
      <c r="U486" s="14"/>
      <c r="V486" s="31"/>
      <c r="W486" s="67"/>
      <c r="AD486"/>
      <c r="AE486"/>
      <c r="AF486"/>
      <c r="AG486"/>
      <c r="AH486"/>
      <c r="AI486"/>
    </row>
    <row r="487" spans="1:35" ht="18" customHeight="1" x14ac:dyDescent="0.25">
      <c r="A487" s="47" t="s">
        <v>1100</v>
      </c>
      <c r="B487" s="23"/>
      <c r="C487" s="24">
        <v>100</v>
      </c>
      <c r="D487" s="25"/>
      <c r="E487" s="36"/>
      <c r="F487" s="250"/>
      <c r="G487" s="28">
        <v>1</v>
      </c>
      <c r="H487" s="29">
        <v>12.93</v>
      </c>
      <c r="I487" s="26">
        <v>11.47</v>
      </c>
      <c r="J487" s="30" t="s">
        <v>38</v>
      </c>
      <c r="K487" s="29">
        <v>12.54</v>
      </c>
      <c r="L487" s="44" t="s">
        <v>38</v>
      </c>
      <c r="M487" s="44">
        <v>11.6</v>
      </c>
      <c r="N487" s="29" t="s">
        <v>38</v>
      </c>
      <c r="O487" s="31">
        <v>7.99</v>
      </c>
      <c r="P487" s="45"/>
      <c r="Q487" s="33"/>
      <c r="R487" s="14"/>
      <c r="S487" s="14"/>
      <c r="T487" s="69"/>
      <c r="U487" s="14"/>
      <c r="V487" s="31"/>
      <c r="W487" s="67"/>
      <c r="AD487"/>
      <c r="AE487"/>
      <c r="AF487"/>
      <c r="AG487"/>
      <c r="AH487"/>
      <c r="AI487"/>
    </row>
    <row r="488" spans="1:35" ht="18" customHeight="1" x14ac:dyDescent="0.25">
      <c r="A488" s="47" t="s">
        <v>1101</v>
      </c>
      <c r="B488" s="23"/>
      <c r="C488" s="24">
        <v>100</v>
      </c>
      <c r="D488" s="25"/>
      <c r="E488" s="36"/>
      <c r="F488" s="250"/>
      <c r="G488" s="233"/>
      <c r="H488" s="29" t="s">
        <v>38</v>
      </c>
      <c r="I488" s="30" t="s">
        <v>38</v>
      </c>
      <c r="J488" s="30" t="s">
        <v>38</v>
      </c>
      <c r="K488" s="30" t="s">
        <v>35</v>
      </c>
      <c r="L488" s="44" t="s">
        <v>38</v>
      </c>
      <c r="M488" s="29" t="s">
        <v>38</v>
      </c>
      <c r="N488" s="29" t="s">
        <v>38</v>
      </c>
      <c r="O488" s="31">
        <v>28.25</v>
      </c>
      <c r="P488" s="76">
        <v>0.1</v>
      </c>
      <c r="Q488" s="46">
        <f>O488*(1-P488)</f>
        <v>25.425000000000001</v>
      </c>
      <c r="R488" s="14"/>
      <c r="S488" s="14"/>
      <c r="T488" s="69"/>
      <c r="U488" s="14"/>
      <c r="V488" s="31"/>
      <c r="W488" s="67"/>
      <c r="AD488"/>
      <c r="AE488"/>
      <c r="AF488"/>
      <c r="AG488"/>
      <c r="AH488"/>
      <c r="AI488"/>
    </row>
    <row r="489" spans="1:35" ht="18" customHeight="1" x14ac:dyDescent="0.25">
      <c r="A489" s="47" t="s">
        <v>1102</v>
      </c>
      <c r="B489" s="109" t="s">
        <v>1103</v>
      </c>
      <c r="C489" s="24" t="s">
        <v>184</v>
      </c>
      <c r="D489" s="25"/>
      <c r="E489" s="36"/>
      <c r="F489" s="37"/>
      <c r="G489" s="28"/>
      <c r="H489" s="29">
        <v>10.46</v>
      </c>
      <c r="I489" s="30">
        <v>9.8000000000000007</v>
      </c>
      <c r="J489" s="30"/>
      <c r="K489" s="29"/>
      <c r="L489" s="44"/>
      <c r="M489" s="29">
        <v>10.95</v>
      </c>
      <c r="N489" s="29"/>
      <c r="O489" s="31">
        <v>10.82</v>
      </c>
      <c r="P489" s="45"/>
      <c r="Q489" s="33"/>
      <c r="R489" s="14"/>
      <c r="S489" s="14"/>
      <c r="T489" s="69"/>
      <c r="U489" s="14"/>
      <c r="V489" s="31"/>
      <c r="W489" s="67"/>
      <c r="AD489"/>
      <c r="AE489"/>
      <c r="AF489"/>
      <c r="AG489"/>
      <c r="AH489"/>
      <c r="AI489"/>
    </row>
    <row r="490" spans="1:35" ht="18" customHeight="1" x14ac:dyDescent="0.25">
      <c r="A490" s="47" t="s">
        <v>1104</v>
      </c>
      <c r="B490" s="109">
        <v>0.05</v>
      </c>
      <c r="C490" s="24" t="s">
        <v>184</v>
      </c>
      <c r="D490" s="25"/>
      <c r="E490" s="36"/>
      <c r="F490" s="37"/>
      <c r="G490" s="28"/>
      <c r="H490" s="29"/>
      <c r="I490" s="30">
        <v>10.199999999999999</v>
      </c>
      <c r="J490" s="30"/>
      <c r="K490" s="29"/>
      <c r="L490" s="44"/>
      <c r="M490" s="29"/>
      <c r="N490" s="29"/>
      <c r="O490" s="31">
        <v>10.31</v>
      </c>
      <c r="P490" s="45"/>
      <c r="Q490" s="33"/>
      <c r="R490" s="14"/>
      <c r="S490" s="14"/>
      <c r="T490" s="69"/>
      <c r="U490" s="14"/>
      <c r="V490" s="31"/>
      <c r="W490" s="67"/>
      <c r="AD490"/>
      <c r="AE490"/>
      <c r="AF490"/>
      <c r="AG490"/>
      <c r="AH490"/>
      <c r="AI490"/>
    </row>
    <row r="491" spans="1:35" ht="18" customHeight="1" x14ac:dyDescent="0.25">
      <c r="A491" s="47" t="s">
        <v>1105</v>
      </c>
      <c r="B491" s="39" t="s">
        <v>1106</v>
      </c>
      <c r="C491" s="24">
        <v>1</v>
      </c>
      <c r="D491" s="25"/>
      <c r="E491" s="36"/>
      <c r="F491" s="37"/>
      <c r="G491" s="28">
        <v>2</v>
      </c>
      <c r="H491" s="29">
        <v>6.49</v>
      </c>
      <c r="I491" s="30" t="s">
        <v>35</v>
      </c>
      <c r="J491" s="29" t="s">
        <v>38</v>
      </c>
      <c r="K491" s="29"/>
      <c r="L491" s="201" t="s">
        <v>35</v>
      </c>
      <c r="M491" s="29" t="s">
        <v>38</v>
      </c>
      <c r="N491" s="29" t="s">
        <v>35</v>
      </c>
      <c r="O491" s="86">
        <v>6.41</v>
      </c>
      <c r="P491" s="90">
        <v>0.11</v>
      </c>
      <c r="Q491" s="101">
        <f t="shared" ref="Q491:Q497" si="12">O491*(1-P491)</f>
        <v>5.7049000000000003</v>
      </c>
      <c r="R491" s="14" t="s">
        <v>17</v>
      </c>
      <c r="S491" s="64">
        <f>O491*0.905</f>
        <v>5.80105</v>
      </c>
      <c r="T491" s="91">
        <v>2</v>
      </c>
      <c r="U491" s="253" t="e">
        <f>(S491-M491)*T491</f>
        <v>#VALUE!</v>
      </c>
      <c r="V491" s="31">
        <v>2</v>
      </c>
      <c r="W491" s="67"/>
      <c r="AD491"/>
      <c r="AE491"/>
      <c r="AF491"/>
      <c r="AG491"/>
      <c r="AH491"/>
      <c r="AI491"/>
    </row>
    <row r="492" spans="1:35" ht="18" customHeight="1" x14ac:dyDescent="0.25">
      <c r="A492" s="47" t="s">
        <v>1107</v>
      </c>
      <c r="B492" s="39" t="s">
        <v>731</v>
      </c>
      <c r="C492" s="24">
        <v>1</v>
      </c>
      <c r="D492" s="25"/>
      <c r="E492" s="36"/>
      <c r="F492" s="37"/>
      <c r="G492" s="28"/>
      <c r="H492" s="29" t="s">
        <v>35</v>
      </c>
      <c r="I492" s="30" t="s">
        <v>35</v>
      </c>
      <c r="J492" s="30" t="s">
        <v>35</v>
      </c>
      <c r="K492" s="29" t="s">
        <v>35</v>
      </c>
      <c r="L492" s="44" t="s">
        <v>35</v>
      </c>
      <c r="M492" s="29" t="s">
        <v>35</v>
      </c>
      <c r="N492" s="29" t="s">
        <v>35</v>
      </c>
      <c r="O492" s="86">
        <v>3.32</v>
      </c>
      <c r="P492" s="90">
        <v>0.11</v>
      </c>
      <c r="Q492" s="101">
        <f t="shared" si="12"/>
        <v>2.9548000000000001</v>
      </c>
      <c r="R492" s="14" t="s">
        <v>17</v>
      </c>
      <c r="S492" s="64">
        <f>O492*0.905</f>
        <v>3.0045999999999999</v>
      </c>
      <c r="T492" s="124">
        <v>1</v>
      </c>
      <c r="U492" s="122" t="e">
        <f>(S492-M492)*T492</f>
        <v>#VALUE!</v>
      </c>
      <c r="V492" s="31">
        <v>2</v>
      </c>
      <c r="W492" s="67"/>
      <c r="AD492"/>
      <c r="AE492"/>
      <c r="AF492"/>
      <c r="AG492"/>
      <c r="AH492"/>
      <c r="AI492"/>
    </row>
    <row r="493" spans="1:35" ht="18" customHeight="1" x14ac:dyDescent="0.25">
      <c r="A493" s="47" t="s">
        <v>1108</v>
      </c>
      <c r="B493" s="23" t="s">
        <v>1109</v>
      </c>
      <c r="C493" s="24">
        <v>10</v>
      </c>
      <c r="D493" s="25"/>
      <c r="E493" s="36"/>
      <c r="F493" s="37"/>
      <c r="G493" s="28"/>
      <c r="H493" s="29" t="s">
        <v>35</v>
      </c>
      <c r="I493" s="30" t="s">
        <v>35</v>
      </c>
      <c r="J493" s="30" t="s">
        <v>1110</v>
      </c>
      <c r="K493" s="29" t="s">
        <v>35</v>
      </c>
      <c r="L493" s="44" t="s">
        <v>35</v>
      </c>
      <c r="M493" s="29" t="s">
        <v>35</v>
      </c>
      <c r="N493" s="29" t="s">
        <v>35</v>
      </c>
      <c r="O493" s="31">
        <v>46</v>
      </c>
      <c r="P493" s="90">
        <v>0.11</v>
      </c>
      <c r="Q493" s="46">
        <f t="shared" si="12"/>
        <v>40.94</v>
      </c>
      <c r="R493" s="14" t="s">
        <v>17</v>
      </c>
      <c r="S493" s="64">
        <f>O493*0.905</f>
        <v>41.63</v>
      </c>
      <c r="T493" s="91">
        <v>1</v>
      </c>
      <c r="U493" s="14"/>
      <c r="V493" s="31">
        <v>2</v>
      </c>
      <c r="W493" s="67"/>
      <c r="AD493"/>
      <c r="AE493"/>
      <c r="AF493"/>
      <c r="AG493"/>
      <c r="AH493"/>
      <c r="AI493"/>
    </row>
    <row r="494" spans="1:35" ht="18" customHeight="1" x14ac:dyDescent="0.25">
      <c r="A494" s="47" t="s">
        <v>1111</v>
      </c>
      <c r="B494" s="23" t="s">
        <v>1112</v>
      </c>
      <c r="C494" s="24">
        <v>20</v>
      </c>
      <c r="D494" s="25"/>
      <c r="E494" s="36"/>
      <c r="F494" s="37"/>
      <c r="G494" s="28"/>
      <c r="H494" s="29">
        <v>73.05</v>
      </c>
      <c r="I494" s="30" t="s">
        <v>35</v>
      </c>
      <c r="J494" s="30"/>
      <c r="K494" s="179" t="s">
        <v>35</v>
      </c>
      <c r="L494" s="44" t="s">
        <v>35</v>
      </c>
      <c r="M494" s="29" t="s">
        <v>35</v>
      </c>
      <c r="N494" s="179" t="s">
        <v>35</v>
      </c>
      <c r="O494" s="86">
        <v>82.8</v>
      </c>
      <c r="P494" s="90">
        <v>0.11</v>
      </c>
      <c r="Q494" s="33">
        <f t="shared" si="12"/>
        <v>73.691999999999993</v>
      </c>
      <c r="R494" s="14" t="s">
        <v>17</v>
      </c>
      <c r="S494" s="64">
        <f>O494*0.905</f>
        <v>74.933999999999997</v>
      </c>
      <c r="T494" s="91">
        <v>1</v>
      </c>
      <c r="U494" s="14"/>
      <c r="V494" s="31">
        <v>2</v>
      </c>
      <c r="W494" s="67"/>
      <c r="AD494"/>
      <c r="AE494"/>
      <c r="AF494"/>
      <c r="AG494"/>
      <c r="AH494"/>
      <c r="AI494"/>
    </row>
    <row r="495" spans="1:35" ht="18" customHeight="1" x14ac:dyDescent="0.25">
      <c r="A495" s="53" t="s">
        <v>1113</v>
      </c>
      <c r="B495" s="78" t="s">
        <v>1114</v>
      </c>
      <c r="C495" s="24">
        <v>10</v>
      </c>
      <c r="D495" s="72"/>
      <c r="E495" s="40"/>
      <c r="F495" s="56"/>
      <c r="G495" s="57"/>
      <c r="H495" s="29" t="s">
        <v>35</v>
      </c>
      <c r="I495" s="30" t="s">
        <v>35</v>
      </c>
      <c r="J495" s="30" t="s">
        <v>35</v>
      </c>
      <c r="K495" s="30" t="s">
        <v>35</v>
      </c>
      <c r="L495" s="44" t="s">
        <v>35</v>
      </c>
      <c r="M495" s="111" t="s">
        <v>35</v>
      </c>
      <c r="N495" s="30" t="s">
        <v>35</v>
      </c>
      <c r="O495" s="80">
        <v>84.7</v>
      </c>
      <c r="P495" s="90">
        <v>0.11</v>
      </c>
      <c r="Q495" s="33">
        <f t="shared" si="12"/>
        <v>75.38300000000001</v>
      </c>
      <c r="R495" s="14" t="s">
        <v>17</v>
      </c>
      <c r="S495" s="64">
        <v>25.1</v>
      </c>
      <c r="T495" s="69">
        <v>1</v>
      </c>
      <c r="U495" s="66" t="e">
        <f>(S495-J495)*T495</f>
        <v>#VALUE!</v>
      </c>
      <c r="V495" s="31">
        <v>2</v>
      </c>
      <c r="W495" s="67" t="s">
        <v>250</v>
      </c>
      <c r="AD495"/>
      <c r="AE495"/>
      <c r="AF495"/>
      <c r="AG495"/>
      <c r="AH495"/>
      <c r="AI495"/>
    </row>
    <row r="496" spans="1:35" ht="18" customHeight="1" x14ac:dyDescent="0.25">
      <c r="A496" s="47" t="s">
        <v>1115</v>
      </c>
      <c r="B496" s="23" t="s">
        <v>1116</v>
      </c>
      <c r="C496" s="24">
        <v>5</v>
      </c>
      <c r="D496" s="25"/>
      <c r="E496" s="36"/>
      <c r="F496" s="37"/>
      <c r="G496" s="28"/>
      <c r="H496" s="29" t="s">
        <v>35</v>
      </c>
      <c r="I496" s="30">
        <v>7.5</v>
      </c>
      <c r="J496" s="30"/>
      <c r="K496" s="29"/>
      <c r="L496" s="44" t="s">
        <v>35</v>
      </c>
      <c r="M496" s="29" t="s">
        <v>1117</v>
      </c>
      <c r="N496" s="49"/>
      <c r="O496" s="31">
        <v>8.4499999999999993</v>
      </c>
      <c r="P496" s="90">
        <v>0.11</v>
      </c>
      <c r="Q496" s="46">
        <f t="shared" si="12"/>
        <v>7.5204999999999993</v>
      </c>
      <c r="R496" s="14" t="s">
        <v>17</v>
      </c>
      <c r="S496" s="64">
        <f>O496*0.905</f>
        <v>7.6472499999999997</v>
      </c>
      <c r="T496" s="91">
        <v>1</v>
      </c>
      <c r="U496" s="14"/>
      <c r="V496" s="31">
        <v>2</v>
      </c>
      <c r="W496" s="67"/>
      <c r="AD496"/>
      <c r="AE496"/>
      <c r="AF496"/>
      <c r="AG496"/>
      <c r="AH496"/>
      <c r="AI496"/>
    </row>
    <row r="497" spans="1:35" ht="18" customHeight="1" x14ac:dyDescent="0.25">
      <c r="A497" s="47" t="s">
        <v>1115</v>
      </c>
      <c r="B497" s="23" t="s">
        <v>1118</v>
      </c>
      <c r="C497" s="24">
        <v>5</v>
      </c>
      <c r="D497" s="36"/>
      <c r="E497" s="36"/>
      <c r="F497" s="37"/>
      <c r="G497" s="28"/>
      <c r="H497" s="29">
        <v>12.92</v>
      </c>
      <c r="I497" s="30" t="s">
        <v>38</v>
      </c>
      <c r="J497" s="30"/>
      <c r="K497" s="44" t="s">
        <v>35</v>
      </c>
      <c r="L497" s="44" t="s">
        <v>35</v>
      </c>
      <c r="M497" s="29">
        <v>12.88</v>
      </c>
      <c r="N497" s="29" t="s">
        <v>35</v>
      </c>
      <c r="O497" s="86">
        <f>2.85*5</f>
        <v>14.25</v>
      </c>
      <c r="P497" s="90">
        <v>0.11</v>
      </c>
      <c r="Q497" s="254">
        <f t="shared" si="12"/>
        <v>12.682500000000001</v>
      </c>
      <c r="R497" s="14" t="s">
        <v>17</v>
      </c>
      <c r="S497" s="64">
        <f>O497*0.905</f>
        <v>12.89625</v>
      </c>
      <c r="T497" s="91">
        <v>4</v>
      </c>
      <c r="U497" s="122">
        <f>(S497-M497)*T497</f>
        <v>6.4999999999997726E-2</v>
      </c>
      <c r="V497" s="31">
        <v>2</v>
      </c>
      <c r="W497" s="67"/>
      <c r="AD497"/>
      <c r="AE497"/>
      <c r="AF497"/>
      <c r="AG497"/>
      <c r="AH497"/>
      <c r="AI497"/>
    </row>
    <row r="498" spans="1:35" ht="18" customHeight="1" x14ac:dyDescent="0.25">
      <c r="A498" s="255" t="s">
        <v>1119</v>
      </c>
      <c r="B498" s="51" t="s">
        <v>577</v>
      </c>
      <c r="C498" s="24">
        <v>50</v>
      </c>
      <c r="D498" s="25"/>
      <c r="E498" s="36"/>
      <c r="F498" s="37"/>
      <c r="G498" s="28">
        <v>18</v>
      </c>
      <c r="H498" s="29" t="s">
        <v>38</v>
      </c>
      <c r="I498" s="30">
        <v>0.35</v>
      </c>
      <c r="J498" s="30">
        <v>0.2</v>
      </c>
      <c r="K498" s="30">
        <v>0.28999999999999998</v>
      </c>
      <c r="L498" s="26">
        <v>0.19</v>
      </c>
      <c r="M498" s="44">
        <v>0.21</v>
      </c>
      <c r="N498" s="29" t="s">
        <v>35</v>
      </c>
      <c r="O498" s="31">
        <v>0.55000000000000004</v>
      </c>
      <c r="P498" s="45"/>
      <c r="Q498" s="50"/>
      <c r="R498" s="14"/>
      <c r="S498" s="14"/>
      <c r="T498" s="69"/>
      <c r="U498" s="14"/>
      <c r="V498" s="31"/>
      <c r="W498" s="67"/>
      <c r="AD498"/>
      <c r="AE498"/>
      <c r="AF498"/>
      <c r="AG498"/>
      <c r="AH498"/>
      <c r="AI498"/>
    </row>
    <row r="499" spans="1:35" ht="18" customHeight="1" x14ac:dyDescent="0.25">
      <c r="A499" s="53" t="s">
        <v>1120</v>
      </c>
      <c r="B499" s="54" t="s">
        <v>164</v>
      </c>
      <c r="C499" s="24">
        <v>5</v>
      </c>
      <c r="D499" s="55"/>
      <c r="E499" s="26"/>
      <c r="F499" s="56"/>
      <c r="G499" s="57"/>
      <c r="H499" s="29">
        <v>10.039999999999999</v>
      </c>
      <c r="I499" s="30">
        <v>7.5</v>
      </c>
      <c r="J499" s="30">
        <v>4.51</v>
      </c>
      <c r="K499" s="30">
        <v>6.7</v>
      </c>
      <c r="L499" s="201" t="s">
        <v>35</v>
      </c>
      <c r="M499" s="26">
        <v>10.5</v>
      </c>
      <c r="N499" s="30">
        <v>12.06</v>
      </c>
      <c r="O499" s="256"/>
      <c r="P499" s="257"/>
      <c r="Q499" s="258"/>
      <c r="R499" s="14"/>
      <c r="S499" s="66"/>
      <c r="T499" s="69"/>
      <c r="U499" s="66"/>
      <c r="V499" s="31"/>
      <c r="W499" s="67"/>
      <c r="AD499"/>
      <c r="AE499"/>
      <c r="AF499"/>
      <c r="AG499"/>
      <c r="AH499"/>
      <c r="AI499"/>
    </row>
    <row r="500" spans="1:35" ht="18" customHeight="1" x14ac:dyDescent="0.25">
      <c r="A500" s="47" t="s">
        <v>1121</v>
      </c>
      <c r="B500" s="39" t="s">
        <v>164</v>
      </c>
      <c r="C500" s="24">
        <v>100</v>
      </c>
      <c r="D500" s="25"/>
      <c r="E500" s="36"/>
      <c r="F500" s="37"/>
      <c r="G500" s="28">
        <v>3</v>
      </c>
      <c r="H500" s="29" t="s">
        <v>38</v>
      </c>
      <c r="I500" s="30">
        <v>4.29</v>
      </c>
      <c r="J500" s="30" t="s">
        <v>38</v>
      </c>
      <c r="K500" s="30">
        <v>6.7</v>
      </c>
      <c r="L500" s="26">
        <v>2.99</v>
      </c>
      <c r="M500" s="30">
        <v>3.36</v>
      </c>
      <c r="N500" s="29" t="s">
        <v>38</v>
      </c>
      <c r="O500" s="31"/>
      <c r="P500" s="45"/>
      <c r="Q500" s="77"/>
      <c r="R500" s="14"/>
      <c r="S500" s="14"/>
      <c r="T500" s="69"/>
      <c r="U500" s="14"/>
      <c r="V500" s="31"/>
      <c r="W500" s="67"/>
      <c r="AD500"/>
      <c r="AE500"/>
      <c r="AF500"/>
      <c r="AG500"/>
      <c r="AH500"/>
      <c r="AI500"/>
    </row>
    <row r="501" spans="1:35" ht="18" customHeight="1" x14ac:dyDescent="0.25">
      <c r="A501" s="53" t="s">
        <v>1122</v>
      </c>
      <c r="B501" s="78"/>
      <c r="C501" s="24" t="s">
        <v>1123</v>
      </c>
      <c r="D501" s="72"/>
      <c r="E501" s="203"/>
      <c r="F501" s="56"/>
      <c r="G501" s="57"/>
      <c r="H501" s="29">
        <v>2.39</v>
      </c>
      <c r="I501" s="30"/>
      <c r="J501" s="30"/>
      <c r="K501" s="29">
        <v>2.39</v>
      </c>
      <c r="L501" s="44" t="s">
        <v>38</v>
      </c>
      <c r="M501" s="29">
        <v>2.4700000000000002</v>
      </c>
      <c r="N501" s="29"/>
      <c r="O501" s="31"/>
      <c r="P501" s="76"/>
      <c r="Q501" s="50"/>
      <c r="R501" s="14"/>
      <c r="S501" s="14"/>
      <c r="T501" s="69"/>
      <c r="U501" s="14"/>
      <c r="V501" s="31"/>
      <c r="W501" s="67"/>
      <c r="AD501"/>
      <c r="AE501"/>
      <c r="AF501"/>
      <c r="AG501"/>
      <c r="AH501"/>
      <c r="AI501"/>
    </row>
    <row r="502" spans="1:35" ht="18" customHeight="1" x14ac:dyDescent="0.25">
      <c r="A502" s="47" t="s">
        <v>1124</v>
      </c>
      <c r="B502" s="259">
        <v>0.02</v>
      </c>
      <c r="C502" s="24" t="s">
        <v>1125</v>
      </c>
      <c r="D502" s="25"/>
      <c r="E502" s="36"/>
      <c r="F502" s="37"/>
      <c r="G502" s="28"/>
      <c r="H502" s="29" t="s">
        <v>1126</v>
      </c>
      <c r="I502" s="30" t="s">
        <v>1127</v>
      </c>
      <c r="J502" s="26">
        <v>8.85</v>
      </c>
      <c r="K502" s="29">
        <v>10.64</v>
      </c>
      <c r="L502" s="44" t="s">
        <v>1128</v>
      </c>
      <c r="M502" s="29">
        <v>9.7200000000000006</v>
      </c>
      <c r="N502" s="29">
        <v>10.79</v>
      </c>
      <c r="O502" s="31">
        <v>9.23</v>
      </c>
      <c r="P502" s="45"/>
      <c r="Q502" s="33"/>
      <c r="R502" s="14"/>
      <c r="S502" s="14"/>
      <c r="T502" s="69"/>
      <c r="U502" s="14"/>
      <c r="V502" s="31"/>
      <c r="W502" s="67"/>
      <c r="AD502"/>
      <c r="AE502"/>
      <c r="AF502"/>
      <c r="AG502"/>
      <c r="AH502"/>
      <c r="AI502"/>
    </row>
    <row r="503" spans="1:35" ht="18" customHeight="1" x14ac:dyDescent="0.25">
      <c r="A503" s="38" t="s">
        <v>1129</v>
      </c>
      <c r="B503" s="78"/>
      <c r="C503" s="24" t="s">
        <v>643</v>
      </c>
      <c r="D503" s="72"/>
      <c r="E503" s="36"/>
      <c r="F503" s="56"/>
      <c r="G503" s="57"/>
      <c r="H503" s="29" t="s">
        <v>38</v>
      </c>
      <c r="I503" s="30" t="s">
        <v>38</v>
      </c>
      <c r="J503" s="30" t="s">
        <v>35</v>
      </c>
      <c r="K503" s="30" t="s">
        <v>38</v>
      </c>
      <c r="L503" s="103" t="s">
        <v>35</v>
      </c>
      <c r="M503" s="30" t="s">
        <v>38</v>
      </c>
      <c r="N503" s="29" t="s">
        <v>35</v>
      </c>
      <c r="O503" s="31">
        <v>11.36</v>
      </c>
      <c r="P503" s="76"/>
      <c r="Q503" s="50"/>
      <c r="R503" s="14"/>
      <c r="S503" s="14"/>
      <c r="T503" s="69"/>
      <c r="U503" s="14"/>
      <c r="V503" s="31"/>
      <c r="W503" s="67"/>
      <c r="AD503"/>
      <c r="AE503"/>
      <c r="AF503"/>
      <c r="AG503"/>
      <c r="AH503"/>
      <c r="AI503"/>
    </row>
    <row r="504" spans="1:35" ht="18" customHeight="1" x14ac:dyDescent="0.25">
      <c r="A504" s="171" t="s">
        <v>1130</v>
      </c>
      <c r="B504" s="172"/>
      <c r="C504" s="24">
        <v>10</v>
      </c>
      <c r="D504" s="25"/>
      <c r="E504" s="36"/>
      <c r="F504" s="37"/>
      <c r="G504" s="28"/>
      <c r="H504" s="29"/>
      <c r="I504" s="30"/>
      <c r="J504" s="30"/>
      <c r="K504" s="29"/>
      <c r="L504" s="44"/>
      <c r="M504" s="29"/>
      <c r="N504" s="29"/>
      <c r="O504" s="86">
        <v>13.51</v>
      </c>
      <c r="P504" s="90">
        <v>0.11</v>
      </c>
      <c r="Q504" s="101">
        <f t="shared" ref="Q504:Q510" si="13">O504*(1-P504)</f>
        <v>12.023899999999999</v>
      </c>
      <c r="R504" s="14" t="s">
        <v>17</v>
      </c>
      <c r="S504" s="64">
        <f t="shared" ref="S504:S511" si="14">O504*0.905</f>
        <v>12.22655</v>
      </c>
      <c r="T504" s="91">
        <v>3</v>
      </c>
      <c r="U504" s="122">
        <f>(S504-Q504)*T504</f>
        <v>0.60795000000000066</v>
      </c>
      <c r="V504" s="31">
        <v>2</v>
      </c>
      <c r="W504" s="67"/>
      <c r="AD504"/>
      <c r="AE504"/>
      <c r="AF504"/>
      <c r="AG504"/>
      <c r="AH504"/>
      <c r="AI504"/>
    </row>
    <row r="505" spans="1:35" ht="18" customHeight="1" x14ac:dyDescent="0.25">
      <c r="A505" s="171" t="s">
        <v>1131</v>
      </c>
      <c r="B505" s="172"/>
      <c r="C505" s="24">
        <v>30</v>
      </c>
      <c r="D505" s="25"/>
      <c r="E505" s="36"/>
      <c r="F505" s="37"/>
      <c r="G505" s="28"/>
      <c r="H505" s="29"/>
      <c r="I505" s="30"/>
      <c r="J505" s="30"/>
      <c r="K505" s="29"/>
      <c r="L505" s="44"/>
      <c r="M505" s="29"/>
      <c r="N505" s="29"/>
      <c r="O505" s="86">
        <v>81.22</v>
      </c>
      <c r="P505" s="90">
        <v>0.11</v>
      </c>
      <c r="Q505" s="260">
        <f t="shared" si="13"/>
        <v>72.285799999999995</v>
      </c>
      <c r="R505" s="14" t="s">
        <v>17</v>
      </c>
      <c r="S505" s="64">
        <f t="shared" si="14"/>
        <v>73.504100000000008</v>
      </c>
      <c r="T505" s="91">
        <v>2</v>
      </c>
      <c r="U505" s="66">
        <f>(S505-Q505)*T505</f>
        <v>2.436600000000027</v>
      </c>
      <c r="V505" s="31">
        <f>2+3.4</f>
        <v>5.4</v>
      </c>
      <c r="W505" s="67"/>
      <c r="AD505"/>
      <c r="AE505"/>
      <c r="AF505"/>
      <c r="AG505"/>
      <c r="AH505"/>
      <c r="AI505"/>
    </row>
    <row r="506" spans="1:35" ht="18" customHeight="1" x14ac:dyDescent="0.25">
      <c r="A506" s="171" t="s">
        <v>1132</v>
      </c>
      <c r="B506" s="172"/>
      <c r="C506" s="24">
        <v>30</v>
      </c>
      <c r="D506" s="25"/>
      <c r="E506" s="36"/>
      <c r="F506" s="37"/>
      <c r="G506" s="28"/>
      <c r="H506" s="29"/>
      <c r="I506" s="30"/>
      <c r="J506" s="30"/>
      <c r="K506" s="29"/>
      <c r="L506" s="44"/>
      <c r="M506" s="29"/>
      <c r="N506" s="29"/>
      <c r="O506" s="86">
        <v>80.31</v>
      </c>
      <c r="P506" s="90">
        <v>0.11</v>
      </c>
      <c r="Q506" s="101">
        <f t="shared" si="13"/>
        <v>71.47590000000001</v>
      </c>
      <c r="R506" s="14" t="s">
        <v>17</v>
      </c>
      <c r="S506" s="64">
        <f t="shared" si="14"/>
        <v>72.680550000000011</v>
      </c>
      <c r="T506" s="91">
        <v>2</v>
      </c>
      <c r="U506" s="66">
        <f>(S506-Q506)*T506</f>
        <v>2.4093000000000018</v>
      </c>
      <c r="V506" s="31">
        <f>2+3.4</f>
        <v>5.4</v>
      </c>
      <c r="W506" s="67"/>
      <c r="AD506"/>
      <c r="AE506"/>
      <c r="AF506"/>
      <c r="AG506"/>
      <c r="AH506"/>
      <c r="AI506"/>
    </row>
    <row r="507" spans="1:35" ht="18" customHeight="1" x14ac:dyDescent="0.25">
      <c r="A507" s="171" t="s">
        <v>1133</v>
      </c>
      <c r="B507" s="172"/>
      <c r="C507" s="24">
        <v>30</v>
      </c>
      <c r="D507" s="25"/>
      <c r="E507" s="36"/>
      <c r="F507" s="37"/>
      <c r="G507" s="28"/>
      <c r="H507" s="29"/>
      <c r="I507" s="30"/>
      <c r="J507" s="30"/>
      <c r="K507" s="29"/>
      <c r="L507" s="44"/>
      <c r="M507" s="29"/>
      <c r="N507" s="29"/>
      <c r="O507" s="86">
        <v>92.17</v>
      </c>
      <c r="P507" s="90">
        <v>0.11</v>
      </c>
      <c r="Q507" s="101">
        <f t="shared" si="13"/>
        <v>82.031300000000002</v>
      </c>
      <c r="R507" s="14" t="s">
        <v>17</v>
      </c>
      <c r="S507" s="64">
        <f t="shared" si="14"/>
        <v>83.413850000000011</v>
      </c>
      <c r="T507" s="91">
        <v>2</v>
      </c>
      <c r="U507" s="66">
        <f>(S507-Q507)*T507</f>
        <v>2.7651000000000181</v>
      </c>
      <c r="V507" s="31">
        <f>2+3.4</f>
        <v>5.4</v>
      </c>
      <c r="W507" s="67"/>
      <c r="AD507"/>
      <c r="AE507"/>
      <c r="AF507"/>
      <c r="AG507"/>
      <c r="AH507"/>
      <c r="AI507"/>
    </row>
    <row r="508" spans="1:35" ht="18" customHeight="1" x14ac:dyDescent="0.25">
      <c r="A508" s="171" t="s">
        <v>1134</v>
      </c>
      <c r="B508" s="172"/>
      <c r="C508" s="24">
        <v>30</v>
      </c>
      <c r="D508" s="25"/>
      <c r="E508" s="36"/>
      <c r="F508" s="37"/>
      <c r="G508" s="28"/>
      <c r="H508" s="29"/>
      <c r="I508" s="30"/>
      <c r="J508" s="30"/>
      <c r="K508" s="29"/>
      <c r="L508" s="44"/>
      <c r="M508" s="29"/>
      <c r="N508" s="29"/>
      <c r="O508" s="86">
        <v>92.17</v>
      </c>
      <c r="P508" s="90">
        <v>0.11</v>
      </c>
      <c r="Q508" s="101">
        <f t="shared" si="13"/>
        <v>82.031300000000002</v>
      </c>
      <c r="R508" s="14" t="s">
        <v>17</v>
      </c>
      <c r="S508" s="64">
        <f t="shared" si="14"/>
        <v>83.413850000000011</v>
      </c>
      <c r="T508" s="91">
        <v>2</v>
      </c>
      <c r="U508" s="66">
        <f>(S508-Q508)*T508</f>
        <v>2.7651000000000181</v>
      </c>
      <c r="V508" s="31">
        <f>2+3.4</f>
        <v>5.4</v>
      </c>
      <c r="W508" s="67"/>
      <c r="AD508"/>
      <c r="AE508"/>
      <c r="AF508"/>
      <c r="AG508"/>
      <c r="AH508"/>
      <c r="AI508"/>
    </row>
    <row r="509" spans="1:35" ht="18" customHeight="1" x14ac:dyDescent="0.25">
      <c r="A509" s="47" t="s">
        <v>1135</v>
      </c>
      <c r="B509" s="35" t="s">
        <v>105</v>
      </c>
      <c r="C509" s="24">
        <v>5</v>
      </c>
      <c r="D509" s="25"/>
      <c r="E509" s="36"/>
      <c r="F509" s="261"/>
      <c r="G509" s="28"/>
      <c r="H509" s="29" t="s">
        <v>38</v>
      </c>
      <c r="I509" s="30" t="s">
        <v>35</v>
      </c>
      <c r="J509" s="30">
        <v>30.2</v>
      </c>
      <c r="K509" s="49">
        <v>25.73</v>
      </c>
      <c r="L509" s="44">
        <v>29</v>
      </c>
      <c r="M509" s="29" t="s">
        <v>1136</v>
      </c>
      <c r="N509" s="29" t="s">
        <v>35</v>
      </c>
      <c r="O509" s="86">
        <v>33.9</v>
      </c>
      <c r="P509" s="90">
        <v>0.11</v>
      </c>
      <c r="Q509" s="33">
        <f t="shared" si="13"/>
        <v>30.170999999999999</v>
      </c>
      <c r="R509" s="14" t="s">
        <v>17</v>
      </c>
      <c r="S509" s="64">
        <f t="shared" si="14"/>
        <v>30.679500000000001</v>
      </c>
      <c r="T509" s="124">
        <v>2</v>
      </c>
      <c r="U509" s="66">
        <f>(S509-K509)*T509</f>
        <v>9.8990000000000009</v>
      </c>
      <c r="V509" s="31">
        <v>2</v>
      </c>
      <c r="W509" s="67"/>
      <c r="AD509"/>
      <c r="AE509"/>
      <c r="AF509"/>
      <c r="AG509"/>
      <c r="AH509"/>
      <c r="AI509"/>
    </row>
    <row r="510" spans="1:35" ht="18" customHeight="1" x14ac:dyDescent="0.25">
      <c r="A510" s="53" t="s">
        <v>1137</v>
      </c>
      <c r="B510" s="35"/>
      <c r="C510" s="24">
        <v>5</v>
      </c>
      <c r="D510" s="25"/>
      <c r="E510" s="36"/>
      <c r="F510" s="25"/>
      <c r="G510" s="28"/>
      <c r="H510" s="29">
        <v>22.5</v>
      </c>
      <c r="I510" s="30" t="s">
        <v>35</v>
      </c>
      <c r="J510" s="30"/>
      <c r="K510" s="30">
        <v>23.8</v>
      </c>
      <c r="L510" s="44" t="s">
        <v>35</v>
      </c>
      <c r="M510" s="29">
        <v>27.2</v>
      </c>
      <c r="N510" s="29" t="s">
        <v>35</v>
      </c>
      <c r="O510" s="86">
        <v>30.15</v>
      </c>
      <c r="P510" s="90">
        <v>0.11</v>
      </c>
      <c r="Q510" s="262">
        <f t="shared" si="13"/>
        <v>26.833500000000001</v>
      </c>
      <c r="R510" s="14" t="s">
        <v>17</v>
      </c>
      <c r="S510" s="64">
        <f t="shared" si="14"/>
        <v>27.28575</v>
      </c>
      <c r="T510" s="124">
        <v>2</v>
      </c>
      <c r="U510" s="66">
        <f>(S510-H510)*T510</f>
        <v>9.5715000000000003</v>
      </c>
      <c r="V510" s="31">
        <v>2</v>
      </c>
      <c r="W510" s="67" t="s">
        <v>597</v>
      </c>
      <c r="AD510"/>
      <c r="AE510"/>
      <c r="AF510"/>
      <c r="AG510"/>
      <c r="AH510"/>
      <c r="AI510"/>
    </row>
    <row r="511" spans="1:35" ht="18" customHeight="1" x14ac:dyDescent="0.25">
      <c r="A511" s="53" t="s">
        <v>1138</v>
      </c>
      <c r="B511" s="39" t="s">
        <v>1139</v>
      </c>
      <c r="C511" s="24">
        <v>1</v>
      </c>
      <c r="D511" s="152"/>
      <c r="E511" s="36"/>
      <c r="F511" s="56"/>
      <c r="G511" s="57"/>
      <c r="H511" s="29">
        <v>207</v>
      </c>
      <c r="I511" s="30">
        <v>205.95</v>
      </c>
      <c r="J511" s="75">
        <v>204.5</v>
      </c>
      <c r="K511" s="75">
        <v>204.93</v>
      </c>
      <c r="L511" s="73">
        <v>202</v>
      </c>
      <c r="M511" s="74" t="s">
        <v>1140</v>
      </c>
      <c r="N511" s="74" t="s">
        <v>38</v>
      </c>
      <c r="O511" s="31">
        <v>207</v>
      </c>
      <c r="P511" s="45"/>
      <c r="Q511" s="77"/>
      <c r="R511" s="14"/>
      <c r="S511" s="14">
        <f t="shared" si="14"/>
        <v>187.33500000000001</v>
      </c>
      <c r="T511" s="69"/>
      <c r="U511" s="14"/>
      <c r="V511" s="31"/>
      <c r="W511" s="67"/>
      <c r="AD511"/>
      <c r="AE511"/>
      <c r="AF511"/>
      <c r="AG511"/>
      <c r="AH511"/>
      <c r="AI511"/>
    </row>
    <row r="512" spans="1:35" ht="18" customHeight="1" x14ac:dyDescent="0.25">
      <c r="A512" s="53" t="s">
        <v>1141</v>
      </c>
      <c r="B512" s="54" t="s">
        <v>111</v>
      </c>
      <c r="C512" s="24"/>
      <c r="D512" s="55"/>
      <c r="E512" s="40"/>
      <c r="F512" s="96"/>
      <c r="G512" s="57"/>
      <c r="H512" s="30"/>
      <c r="I512" s="30"/>
      <c r="J512" s="30">
        <v>1.91</v>
      </c>
      <c r="K512" s="30">
        <v>1.9</v>
      </c>
      <c r="L512" s="84"/>
      <c r="M512" s="30">
        <v>1.97</v>
      </c>
      <c r="N512" s="30"/>
      <c r="O512" s="80"/>
      <c r="P512" s="97"/>
      <c r="Q512" s="98"/>
      <c r="R512" s="14"/>
      <c r="S512" s="14"/>
      <c r="T512" s="81"/>
      <c r="U512" s="82"/>
      <c r="V512" s="54"/>
      <c r="W512" s="64"/>
      <c r="AD512"/>
      <c r="AE512"/>
      <c r="AF512"/>
      <c r="AG512"/>
      <c r="AH512"/>
      <c r="AI512"/>
    </row>
    <row r="513" spans="1:35" ht="18" customHeight="1" x14ac:dyDescent="0.25">
      <c r="A513" s="47" t="s">
        <v>1142</v>
      </c>
      <c r="B513" s="23" t="s">
        <v>40</v>
      </c>
      <c r="C513" s="24" t="s">
        <v>1143</v>
      </c>
      <c r="D513" s="25"/>
      <c r="E513" s="36"/>
      <c r="F513" s="37"/>
      <c r="G513" s="28"/>
      <c r="H513" s="29" t="s">
        <v>38</v>
      </c>
      <c r="I513" s="30" t="s">
        <v>38</v>
      </c>
      <c r="J513" s="30"/>
      <c r="K513" s="30" t="s">
        <v>1144</v>
      </c>
      <c r="L513" s="44" t="s">
        <v>38</v>
      </c>
      <c r="M513" s="29" t="s">
        <v>38</v>
      </c>
      <c r="N513" s="29">
        <v>30.2</v>
      </c>
      <c r="O513" s="31">
        <v>26.82</v>
      </c>
      <c r="P513" s="45"/>
      <c r="Q513" s="33"/>
      <c r="R513" s="14"/>
      <c r="S513" s="14"/>
      <c r="T513" s="69"/>
      <c r="U513" s="14"/>
      <c r="V513" s="31"/>
      <c r="W513" s="67"/>
      <c r="AD513"/>
      <c r="AE513"/>
      <c r="AF513"/>
      <c r="AG513"/>
      <c r="AH513"/>
      <c r="AI513"/>
    </row>
    <row r="514" spans="1:35" ht="18" customHeight="1" x14ac:dyDescent="0.25">
      <c r="A514" s="47" t="s">
        <v>1142</v>
      </c>
      <c r="B514" s="23" t="s">
        <v>187</v>
      </c>
      <c r="C514" s="24" t="s">
        <v>1143</v>
      </c>
      <c r="D514" s="25"/>
      <c r="E514" s="36"/>
      <c r="F514" s="37"/>
      <c r="G514" s="28"/>
      <c r="H514" s="29" t="s">
        <v>38</v>
      </c>
      <c r="I514" s="30" t="s">
        <v>38</v>
      </c>
      <c r="J514" s="30"/>
      <c r="K514" s="30" t="s">
        <v>1145</v>
      </c>
      <c r="L514" s="44" t="s">
        <v>38</v>
      </c>
      <c r="M514" s="29" t="s">
        <v>38</v>
      </c>
      <c r="N514" s="29"/>
      <c r="O514" s="31">
        <v>13.43</v>
      </c>
      <c r="P514" s="45"/>
      <c r="Q514" s="33"/>
      <c r="R514" s="14"/>
      <c r="S514" s="14"/>
      <c r="T514" s="69"/>
      <c r="U514" s="14"/>
      <c r="V514" s="31"/>
      <c r="W514" s="67"/>
      <c r="AD514"/>
      <c r="AE514"/>
      <c r="AF514"/>
      <c r="AG514"/>
      <c r="AH514"/>
      <c r="AI514"/>
    </row>
    <row r="515" spans="1:35" ht="18" customHeight="1" x14ac:dyDescent="0.25">
      <c r="A515" s="47" t="s">
        <v>1146</v>
      </c>
      <c r="B515" s="23" t="s">
        <v>827</v>
      </c>
      <c r="C515" s="24" t="s">
        <v>1147</v>
      </c>
      <c r="D515" s="25"/>
      <c r="E515" s="36"/>
      <c r="F515" s="37"/>
      <c r="G515" s="28"/>
      <c r="H515" s="29" t="s">
        <v>38</v>
      </c>
      <c r="I515" s="30" t="s">
        <v>284</v>
      </c>
      <c r="J515" s="30"/>
      <c r="K515" s="30"/>
      <c r="L515" s="44">
        <v>3.3</v>
      </c>
      <c r="M515" s="29">
        <v>3.41</v>
      </c>
      <c r="N515" s="29">
        <v>3.3</v>
      </c>
      <c r="O515" s="31">
        <v>3.44</v>
      </c>
      <c r="P515" s="45"/>
      <c r="Q515" s="33"/>
      <c r="R515" s="14"/>
      <c r="S515" s="14"/>
      <c r="T515" s="69"/>
      <c r="U515" s="14"/>
      <c r="V515" s="31"/>
      <c r="W515" s="67"/>
      <c r="AD515"/>
      <c r="AE515"/>
      <c r="AF515"/>
      <c r="AG515"/>
      <c r="AH515"/>
      <c r="AI515"/>
    </row>
    <row r="516" spans="1:35" ht="18" customHeight="1" x14ac:dyDescent="0.25">
      <c r="A516" s="47" t="s">
        <v>1148</v>
      </c>
      <c r="B516" s="23" t="s">
        <v>1149</v>
      </c>
      <c r="C516" s="24" t="s">
        <v>1147</v>
      </c>
      <c r="D516" s="25"/>
      <c r="E516" s="36"/>
      <c r="F516" s="37"/>
      <c r="G516" s="28"/>
      <c r="H516" s="29" t="s">
        <v>1150</v>
      </c>
      <c r="I516" s="30" t="s">
        <v>35</v>
      </c>
      <c r="J516" s="30" t="s">
        <v>1151</v>
      </c>
      <c r="K516" s="108" t="s">
        <v>38</v>
      </c>
      <c r="L516" s="44" t="s">
        <v>1152</v>
      </c>
      <c r="M516" s="134" t="s">
        <v>38</v>
      </c>
      <c r="N516" s="29" t="s">
        <v>35</v>
      </c>
      <c r="O516" s="31">
        <v>3.9</v>
      </c>
      <c r="P516" s="45"/>
      <c r="Q516" s="33"/>
      <c r="R516" s="14"/>
      <c r="S516" s="14"/>
      <c r="T516" s="69"/>
      <c r="U516" s="14"/>
      <c r="V516" s="31"/>
      <c r="W516" s="67"/>
      <c r="AD516"/>
      <c r="AE516"/>
      <c r="AF516"/>
      <c r="AG516"/>
      <c r="AH516"/>
      <c r="AI516"/>
    </row>
    <row r="517" spans="1:35" ht="18" customHeight="1" x14ac:dyDescent="0.25">
      <c r="A517" s="47" t="s">
        <v>1148</v>
      </c>
      <c r="B517" s="51" t="s">
        <v>1149</v>
      </c>
      <c r="C517" s="24" t="s">
        <v>1153</v>
      </c>
      <c r="D517" s="25"/>
      <c r="E517" s="36"/>
      <c r="F517" s="37"/>
      <c r="G517" s="28"/>
      <c r="H517" s="29" t="s">
        <v>35</v>
      </c>
      <c r="I517" s="30" t="s">
        <v>35</v>
      </c>
      <c r="J517" s="30"/>
      <c r="K517" s="30" t="s">
        <v>35</v>
      </c>
      <c r="L517" s="44" t="s">
        <v>35</v>
      </c>
      <c r="M517" s="29" t="s">
        <v>35</v>
      </c>
      <c r="N517" s="29" t="s">
        <v>35</v>
      </c>
      <c r="O517" s="117"/>
      <c r="P517" s="45"/>
      <c r="Q517" s="263"/>
      <c r="R517" s="14"/>
      <c r="S517" s="14"/>
      <c r="T517" s="69"/>
      <c r="U517" s="14"/>
      <c r="V517" s="31"/>
      <c r="W517" s="67"/>
      <c r="AD517"/>
      <c r="AE517"/>
      <c r="AF517"/>
      <c r="AG517"/>
      <c r="AH517"/>
      <c r="AI517"/>
    </row>
    <row r="518" spans="1:35" ht="18" customHeight="1" x14ac:dyDescent="0.25">
      <c r="A518" s="47" t="s">
        <v>1154</v>
      </c>
      <c r="B518" s="68">
        <v>5.0000000000000001E-4</v>
      </c>
      <c r="C518" s="24" t="s">
        <v>214</v>
      </c>
      <c r="D518" s="25"/>
      <c r="E518" s="36"/>
      <c r="F518" s="37"/>
      <c r="G518" s="28"/>
      <c r="H518" s="29" t="s">
        <v>1155</v>
      </c>
      <c r="I518" s="30" t="s">
        <v>1155</v>
      </c>
      <c r="J518" s="30" t="s">
        <v>1156</v>
      </c>
      <c r="K518" s="30" t="s">
        <v>1157</v>
      </c>
      <c r="L518" s="44" t="s">
        <v>35</v>
      </c>
      <c r="M518" s="29" t="s">
        <v>35</v>
      </c>
      <c r="N518" s="29" t="s">
        <v>1158</v>
      </c>
      <c r="O518" s="31">
        <v>7.23</v>
      </c>
      <c r="P518" s="45"/>
      <c r="Q518" s="33"/>
      <c r="R518" s="14"/>
      <c r="S518" s="14"/>
      <c r="T518" s="69"/>
      <c r="U518" s="14"/>
      <c r="V518" s="31"/>
      <c r="W518" s="67"/>
      <c r="AD518"/>
      <c r="AE518"/>
      <c r="AF518"/>
      <c r="AG518"/>
      <c r="AH518"/>
      <c r="AI518"/>
    </row>
    <row r="519" spans="1:35" ht="18" customHeight="1" x14ac:dyDescent="0.25">
      <c r="A519" s="47" t="s">
        <v>1154</v>
      </c>
      <c r="B519" s="174">
        <v>5.0000000000000001E-4</v>
      </c>
      <c r="C519" s="24" t="s">
        <v>426</v>
      </c>
      <c r="D519" s="25"/>
      <c r="E519" s="36"/>
      <c r="F519" s="37"/>
      <c r="G519" s="28">
        <v>3</v>
      </c>
      <c r="H519" s="29">
        <v>2.17</v>
      </c>
      <c r="I519" s="30">
        <v>2.29</v>
      </c>
      <c r="J519" s="26">
        <v>2.4300000000000002</v>
      </c>
      <c r="K519" s="113">
        <v>2.58</v>
      </c>
      <c r="L519" s="44" t="s">
        <v>1159</v>
      </c>
      <c r="M519" s="113">
        <v>2.4500000000000002</v>
      </c>
      <c r="N519" s="29" t="s">
        <v>38</v>
      </c>
      <c r="O519" s="31">
        <v>2.69</v>
      </c>
      <c r="P519" s="45"/>
      <c r="Q519" s="50"/>
      <c r="R519" s="14"/>
      <c r="S519" s="14"/>
      <c r="T519" s="69"/>
      <c r="U519" s="14"/>
      <c r="V519" s="31"/>
      <c r="W519" s="67"/>
      <c r="AD519"/>
      <c r="AE519"/>
      <c r="AF519"/>
      <c r="AG519"/>
      <c r="AH519"/>
      <c r="AI519"/>
    </row>
    <row r="520" spans="1:35" ht="18" customHeight="1" x14ac:dyDescent="0.25">
      <c r="A520" s="47" t="s">
        <v>1160</v>
      </c>
      <c r="B520" s="264">
        <v>5.0000000000000001E-4</v>
      </c>
      <c r="C520" s="24" t="s">
        <v>214</v>
      </c>
      <c r="D520" s="25"/>
      <c r="E520" s="36"/>
      <c r="F520" s="147"/>
      <c r="G520" s="28"/>
      <c r="H520" s="29">
        <v>7.9</v>
      </c>
      <c r="I520" s="30" t="s">
        <v>1161</v>
      </c>
      <c r="J520" s="30" t="s">
        <v>38</v>
      </c>
      <c r="K520" s="30">
        <v>7.82</v>
      </c>
      <c r="L520" s="44" t="s">
        <v>38</v>
      </c>
      <c r="M520" s="29" t="s">
        <v>38</v>
      </c>
      <c r="N520" s="29" t="s">
        <v>38</v>
      </c>
      <c r="O520" s="31">
        <v>7.09</v>
      </c>
      <c r="P520" s="45"/>
      <c r="Q520" s="33"/>
      <c r="R520" s="14"/>
      <c r="S520" s="14"/>
      <c r="T520" s="69"/>
      <c r="U520" s="14"/>
      <c r="V520" s="31"/>
      <c r="W520" s="67"/>
      <c r="AD520"/>
      <c r="AE520"/>
      <c r="AF520"/>
      <c r="AG520"/>
      <c r="AH520"/>
      <c r="AI520"/>
    </row>
    <row r="521" spans="1:35" ht="18" customHeight="1" x14ac:dyDescent="0.25">
      <c r="A521" s="47" t="s">
        <v>1162</v>
      </c>
      <c r="B521" s="23">
        <v>0.05</v>
      </c>
      <c r="C521" s="24" t="s">
        <v>111</v>
      </c>
      <c r="D521" s="25"/>
      <c r="E521" s="36"/>
      <c r="F521" s="37"/>
      <c r="G521" s="28"/>
      <c r="H521" s="29">
        <v>9.4700000000000006</v>
      </c>
      <c r="I521" s="30" t="s">
        <v>35</v>
      </c>
      <c r="J521" s="26">
        <v>6.65</v>
      </c>
      <c r="K521" s="87">
        <v>8.9600000000000009</v>
      </c>
      <c r="L521" s="87" t="s">
        <v>38</v>
      </c>
      <c r="M521" s="87">
        <v>7.14</v>
      </c>
      <c r="N521" s="29">
        <v>7.59</v>
      </c>
      <c r="O521" s="31">
        <v>10.42</v>
      </c>
      <c r="P521" s="45"/>
      <c r="Q521" s="33"/>
      <c r="R521" s="14"/>
      <c r="S521" s="14"/>
      <c r="T521" s="69"/>
      <c r="U521" s="14"/>
      <c r="V521" s="31"/>
      <c r="W521" s="67"/>
      <c r="AD521"/>
      <c r="AE521"/>
      <c r="AF521"/>
      <c r="AG521"/>
      <c r="AH521"/>
      <c r="AI521"/>
    </row>
    <row r="522" spans="1:35" ht="18" customHeight="1" x14ac:dyDescent="0.25">
      <c r="A522" s="47" t="s">
        <v>1163</v>
      </c>
      <c r="B522" s="51" t="s">
        <v>159</v>
      </c>
      <c r="C522" s="24">
        <v>30</v>
      </c>
      <c r="D522" s="25"/>
      <c r="E522" s="36"/>
      <c r="F522" s="37"/>
      <c r="G522" s="28"/>
      <c r="H522" s="29">
        <v>2.73</v>
      </c>
      <c r="I522" s="30">
        <v>3.37</v>
      </c>
      <c r="J522" s="30">
        <v>2.68</v>
      </c>
      <c r="K522" s="29">
        <v>3.24</v>
      </c>
      <c r="L522" s="30">
        <v>3.25</v>
      </c>
      <c r="M522" s="49">
        <v>2.63</v>
      </c>
      <c r="N522" s="29">
        <v>3.11</v>
      </c>
      <c r="O522" s="31">
        <v>0.7</v>
      </c>
      <c r="P522" s="45"/>
      <c r="Q522" s="50"/>
      <c r="R522" s="14"/>
      <c r="S522" s="14"/>
      <c r="T522" s="69"/>
      <c r="U522" s="14"/>
      <c r="V522" s="31"/>
      <c r="W522" s="67"/>
      <c r="AD522"/>
      <c r="AE522"/>
      <c r="AF522"/>
      <c r="AG522"/>
      <c r="AH522"/>
      <c r="AI522"/>
    </row>
    <row r="523" spans="1:35" ht="18" customHeight="1" x14ac:dyDescent="0.25">
      <c r="A523" s="53" t="s">
        <v>1164</v>
      </c>
      <c r="B523" s="54" t="s">
        <v>1165</v>
      </c>
      <c r="C523" s="24">
        <v>30</v>
      </c>
      <c r="D523" s="55"/>
      <c r="E523" s="40"/>
      <c r="F523" s="56"/>
      <c r="G523" s="57"/>
      <c r="H523" s="29"/>
      <c r="I523" s="30" t="s">
        <v>35</v>
      </c>
      <c r="J523" s="30" t="s">
        <v>38</v>
      </c>
      <c r="K523" s="30" t="s">
        <v>35</v>
      </c>
      <c r="L523" s="44" t="s">
        <v>35</v>
      </c>
      <c r="M523" s="29" t="s">
        <v>35</v>
      </c>
      <c r="N523" s="30" t="s">
        <v>35</v>
      </c>
      <c r="O523" s="80"/>
      <c r="P523" s="76"/>
      <c r="Q523" s="77"/>
      <c r="R523" s="14"/>
      <c r="S523" s="14"/>
      <c r="T523" s="69"/>
      <c r="U523" s="14"/>
      <c r="V523" s="31"/>
      <c r="W523" s="67"/>
      <c r="X523" s="21">
        <v>4.28</v>
      </c>
      <c r="AA523" s="145" t="e">
        <f>X523-J523</f>
        <v>#VALUE!</v>
      </c>
      <c r="AD523"/>
      <c r="AE523"/>
      <c r="AF523"/>
      <c r="AG523"/>
      <c r="AH523"/>
      <c r="AI523"/>
    </row>
    <row r="524" spans="1:35" ht="18" customHeight="1" x14ac:dyDescent="0.25">
      <c r="A524" s="53" t="s">
        <v>1166</v>
      </c>
      <c r="B524" s="54" t="s">
        <v>847</v>
      </c>
      <c r="C524" s="24">
        <v>90</v>
      </c>
      <c r="D524" s="72"/>
      <c r="E524" s="40"/>
      <c r="F524" s="56"/>
      <c r="G524" s="57"/>
      <c r="H524" s="29">
        <v>2.67</v>
      </c>
      <c r="I524" s="30">
        <v>38.950000000000003</v>
      </c>
      <c r="J524" s="30" t="s">
        <v>1167</v>
      </c>
      <c r="K524" s="44">
        <v>52.45</v>
      </c>
      <c r="L524" s="49">
        <v>38.950000000000003</v>
      </c>
      <c r="M524" s="29">
        <v>39.5</v>
      </c>
      <c r="N524" s="30">
        <v>46.93</v>
      </c>
      <c r="O524" s="80"/>
      <c r="P524" s="76"/>
      <c r="Q524" s="77"/>
      <c r="R524" s="14"/>
      <c r="S524" s="14"/>
      <c r="T524" s="69"/>
      <c r="U524" s="14"/>
      <c r="V524" s="31"/>
      <c r="W524" s="67"/>
      <c r="AD524"/>
      <c r="AE524"/>
      <c r="AF524"/>
      <c r="AG524"/>
      <c r="AH524"/>
      <c r="AI524"/>
    </row>
    <row r="525" spans="1:35" ht="18" customHeight="1" x14ac:dyDescent="0.25">
      <c r="A525" s="53" t="s">
        <v>1166</v>
      </c>
      <c r="B525" s="54" t="s">
        <v>849</v>
      </c>
      <c r="C525" s="24">
        <v>30</v>
      </c>
      <c r="D525" s="55"/>
      <c r="E525" s="26"/>
      <c r="F525" s="100"/>
      <c r="G525" s="57"/>
      <c r="H525" s="29"/>
      <c r="I525" s="30"/>
      <c r="J525" s="30">
        <v>20.13</v>
      </c>
      <c r="K525" s="30">
        <v>20.95</v>
      </c>
      <c r="L525" s="30"/>
      <c r="M525" s="29">
        <v>20.48</v>
      </c>
      <c r="N525" s="30"/>
      <c r="O525" s="80"/>
      <c r="P525" s="76"/>
      <c r="Q525" s="77"/>
      <c r="R525" s="14"/>
      <c r="S525" s="14"/>
      <c r="T525" s="81"/>
      <c r="U525" s="82"/>
      <c r="V525" s="54"/>
      <c r="W525" s="83"/>
      <c r="AD525"/>
      <c r="AE525"/>
      <c r="AF525"/>
      <c r="AG525"/>
      <c r="AH525"/>
      <c r="AI525"/>
    </row>
    <row r="526" spans="1:35" ht="18" customHeight="1" x14ac:dyDescent="0.25">
      <c r="A526" s="47" t="s">
        <v>1168</v>
      </c>
      <c r="B526" s="51" t="s">
        <v>1169</v>
      </c>
      <c r="C526" s="24">
        <v>84</v>
      </c>
      <c r="D526" s="25"/>
      <c r="E526" s="36"/>
      <c r="F526" s="37"/>
      <c r="G526" s="28">
        <v>10</v>
      </c>
      <c r="H526" s="29">
        <v>3</v>
      </c>
      <c r="I526" s="30">
        <v>2.37</v>
      </c>
      <c r="J526" s="30">
        <v>2.29</v>
      </c>
      <c r="K526" s="159">
        <v>2.79</v>
      </c>
      <c r="L526" s="134">
        <v>2.5</v>
      </c>
      <c r="M526" s="26">
        <v>2.25</v>
      </c>
      <c r="N526" s="30">
        <v>2.38</v>
      </c>
      <c r="O526" s="31">
        <v>2.4700000000000002</v>
      </c>
      <c r="P526" s="45"/>
      <c r="Q526" s="50"/>
      <c r="R526" s="14"/>
      <c r="S526" s="14"/>
      <c r="T526" s="69"/>
      <c r="U526" s="14"/>
      <c r="V526" s="31"/>
      <c r="W526" s="67"/>
      <c r="AD526"/>
      <c r="AE526"/>
      <c r="AF526"/>
      <c r="AG526"/>
      <c r="AH526"/>
      <c r="AI526"/>
    </row>
    <row r="527" spans="1:35" ht="18" customHeight="1" x14ac:dyDescent="0.25">
      <c r="A527" s="47" t="s">
        <v>1170</v>
      </c>
      <c r="B527" s="51"/>
      <c r="C527" s="24">
        <v>2</v>
      </c>
      <c r="D527" s="25"/>
      <c r="E527" s="36"/>
      <c r="F527" s="37"/>
      <c r="G527" s="28"/>
      <c r="H527" s="29" t="s">
        <v>35</v>
      </c>
      <c r="I527" s="30" t="s">
        <v>35</v>
      </c>
      <c r="J527" s="30" t="s">
        <v>432</v>
      </c>
      <c r="K527" s="30">
        <v>7.03</v>
      </c>
      <c r="L527" s="44">
        <v>3.85</v>
      </c>
      <c r="M527" s="29">
        <v>1.73</v>
      </c>
      <c r="N527" s="29">
        <v>2.95</v>
      </c>
      <c r="O527" s="31">
        <v>7.99</v>
      </c>
      <c r="P527" s="90">
        <v>0.11</v>
      </c>
      <c r="Q527" s="33">
        <f>O527*(1-P527)</f>
        <v>7.1111000000000004</v>
      </c>
      <c r="R527" s="14" t="s">
        <v>17</v>
      </c>
      <c r="S527" s="64">
        <f>O527*0.905</f>
        <v>7.23095</v>
      </c>
      <c r="T527" s="91">
        <v>1</v>
      </c>
      <c r="U527" s="14"/>
      <c r="V527" s="31">
        <v>2</v>
      </c>
      <c r="W527" s="67"/>
      <c r="AD527"/>
      <c r="AE527"/>
      <c r="AF527"/>
      <c r="AG527"/>
      <c r="AH527"/>
      <c r="AI527"/>
    </row>
    <row r="528" spans="1:35" ht="18" customHeight="1" x14ac:dyDescent="0.25">
      <c r="A528" s="47" t="s">
        <v>1171</v>
      </c>
      <c r="B528" s="51" t="s">
        <v>783</v>
      </c>
      <c r="C528" s="24" t="s">
        <v>630</v>
      </c>
      <c r="D528" s="25"/>
      <c r="E528" s="36"/>
      <c r="F528" s="37"/>
      <c r="G528" s="28"/>
      <c r="H528" s="29" t="s">
        <v>38</v>
      </c>
      <c r="I528" s="30" t="s">
        <v>1172</v>
      </c>
      <c r="J528" s="30">
        <v>16.3</v>
      </c>
      <c r="K528" s="30" t="s">
        <v>1173</v>
      </c>
      <c r="L528" s="44" t="s">
        <v>38</v>
      </c>
      <c r="M528" s="80" t="s">
        <v>38</v>
      </c>
      <c r="N528" s="29" t="s">
        <v>1174</v>
      </c>
      <c r="O528" s="31">
        <v>40.26</v>
      </c>
      <c r="P528" s="35"/>
      <c r="Q528" s="50"/>
      <c r="R528" s="14"/>
      <c r="S528" s="14"/>
      <c r="T528" s="69"/>
      <c r="U528" s="14"/>
      <c r="V528" s="31"/>
      <c r="W528" s="67"/>
      <c r="AD528"/>
      <c r="AE528"/>
      <c r="AF528"/>
      <c r="AG528"/>
      <c r="AH528"/>
      <c r="AI528"/>
    </row>
    <row r="529" spans="1:35" ht="18" customHeight="1" x14ac:dyDescent="0.25">
      <c r="A529" s="38" t="s">
        <v>1175</v>
      </c>
      <c r="B529" s="39" t="s">
        <v>609</v>
      </c>
      <c r="C529" s="24">
        <v>50</v>
      </c>
      <c r="D529" s="152"/>
      <c r="E529" s="36"/>
      <c r="F529" s="56"/>
      <c r="G529" s="57"/>
      <c r="H529" s="29">
        <v>58.56</v>
      </c>
      <c r="I529" s="30" t="s">
        <v>35</v>
      </c>
      <c r="J529" s="30" t="s">
        <v>35</v>
      </c>
      <c r="K529" s="30">
        <v>53</v>
      </c>
      <c r="L529" s="44">
        <v>75.989999999999995</v>
      </c>
      <c r="M529" s="29">
        <v>103.96</v>
      </c>
      <c r="N529" s="29" t="s">
        <v>35</v>
      </c>
      <c r="O529" s="31"/>
      <c r="P529" s="35"/>
      <c r="Q529" s="77"/>
      <c r="R529" s="14"/>
      <c r="S529" s="14"/>
      <c r="T529" s="69"/>
      <c r="U529" s="14"/>
      <c r="V529" s="31"/>
      <c r="W529" s="67"/>
      <c r="AD529"/>
      <c r="AE529"/>
      <c r="AF529"/>
      <c r="AG529"/>
      <c r="AH529"/>
      <c r="AI529"/>
    </row>
    <row r="530" spans="1:35" ht="18" customHeight="1" x14ac:dyDescent="0.25">
      <c r="A530" s="47" t="s">
        <v>1176</v>
      </c>
      <c r="B530" s="51" t="s">
        <v>573</v>
      </c>
      <c r="C530" s="24">
        <v>30</v>
      </c>
      <c r="D530" s="25"/>
      <c r="E530" s="36"/>
      <c r="F530" s="37"/>
      <c r="G530" s="28"/>
      <c r="H530" s="29">
        <v>6.19</v>
      </c>
      <c r="I530" s="30">
        <v>3.84</v>
      </c>
      <c r="J530" s="30" t="s">
        <v>1177</v>
      </c>
      <c r="K530" s="265">
        <v>3.79</v>
      </c>
      <c r="L530" s="44">
        <v>6.22</v>
      </c>
      <c r="M530" s="29">
        <v>3.98</v>
      </c>
      <c r="N530" s="29">
        <v>4.8899999999999997</v>
      </c>
      <c r="O530" s="31"/>
      <c r="P530" s="35"/>
      <c r="Q530" s="50"/>
      <c r="R530" s="14"/>
      <c r="S530" s="14"/>
      <c r="T530" s="69"/>
      <c r="U530" s="14"/>
      <c r="V530" s="31"/>
      <c r="W530" s="67"/>
      <c r="AD530"/>
      <c r="AE530"/>
      <c r="AF530"/>
      <c r="AG530"/>
      <c r="AH530"/>
      <c r="AI530"/>
    </row>
    <row r="531" spans="1:35" ht="18" customHeight="1" x14ac:dyDescent="0.25">
      <c r="A531" s="47" t="s">
        <v>1176</v>
      </c>
      <c r="B531" s="51" t="s">
        <v>86</v>
      </c>
      <c r="C531" s="24">
        <v>50</v>
      </c>
      <c r="D531" s="25"/>
      <c r="E531" s="36"/>
      <c r="F531" s="37"/>
      <c r="G531" s="28">
        <v>1</v>
      </c>
      <c r="H531" s="29">
        <v>3.12</v>
      </c>
      <c r="I531" s="30">
        <v>2.4900000000000002</v>
      </c>
      <c r="J531" s="26">
        <v>2.15</v>
      </c>
      <c r="K531" s="30">
        <v>2.79</v>
      </c>
      <c r="L531" s="113">
        <v>2.35</v>
      </c>
      <c r="M531" s="113">
        <v>2.2000000000000002</v>
      </c>
      <c r="N531" s="29">
        <v>2.4700000000000002</v>
      </c>
      <c r="O531" s="31">
        <v>18.03</v>
      </c>
      <c r="P531" s="35"/>
      <c r="Q531" s="50"/>
      <c r="R531" s="14"/>
      <c r="S531" s="14"/>
      <c r="T531" s="69"/>
      <c r="U531" s="14"/>
      <c r="V531" s="31"/>
      <c r="W531" s="67"/>
      <c r="AD531"/>
      <c r="AE531"/>
      <c r="AF531"/>
      <c r="AG531"/>
      <c r="AH531"/>
      <c r="AI531"/>
    </row>
    <row r="532" spans="1:35" ht="18" customHeight="1" x14ac:dyDescent="0.25">
      <c r="A532" s="47" t="s">
        <v>1178</v>
      </c>
      <c r="B532" s="51" t="s">
        <v>86</v>
      </c>
      <c r="C532" s="24">
        <v>50</v>
      </c>
      <c r="D532" s="25"/>
      <c r="E532" s="36"/>
      <c r="F532" s="37"/>
      <c r="G532" s="28"/>
      <c r="H532" s="29" t="s">
        <v>35</v>
      </c>
      <c r="I532" s="30" t="s">
        <v>35</v>
      </c>
      <c r="J532" s="30" t="s">
        <v>38</v>
      </c>
      <c r="K532" s="44" t="s">
        <v>38</v>
      </c>
      <c r="L532" s="44" t="s">
        <v>38</v>
      </c>
      <c r="M532" s="29" t="s">
        <v>35</v>
      </c>
      <c r="N532" s="29" t="s">
        <v>38</v>
      </c>
      <c r="O532" s="31">
        <v>35.020000000000003</v>
      </c>
      <c r="P532" s="35"/>
      <c r="Q532" s="50"/>
      <c r="R532" s="14"/>
      <c r="S532" s="14"/>
      <c r="T532" s="69"/>
      <c r="U532" s="14"/>
      <c r="V532" s="31"/>
      <c r="W532" s="67"/>
      <c r="AD532"/>
      <c r="AE532"/>
      <c r="AF532"/>
      <c r="AG532"/>
      <c r="AH532"/>
      <c r="AI532"/>
    </row>
    <row r="533" spans="1:35" ht="18" customHeight="1" x14ac:dyDescent="0.25">
      <c r="A533" s="47" t="s">
        <v>1179</v>
      </c>
      <c r="B533" s="23"/>
      <c r="C533" s="24" t="s">
        <v>1180</v>
      </c>
      <c r="D533" s="25"/>
      <c r="E533" s="36"/>
      <c r="F533" s="37"/>
      <c r="G533" s="28"/>
      <c r="H533" s="29" t="s">
        <v>35</v>
      </c>
      <c r="I533" s="30" t="s">
        <v>35</v>
      </c>
      <c r="J533" s="30"/>
      <c r="K533" s="30">
        <v>44.06</v>
      </c>
      <c r="L533" s="44" t="s">
        <v>35</v>
      </c>
      <c r="M533" s="29" t="s">
        <v>38</v>
      </c>
      <c r="N533" s="49" t="s">
        <v>38</v>
      </c>
      <c r="O533" s="31">
        <v>7.71</v>
      </c>
      <c r="P533" s="35"/>
      <c r="Q533" s="33"/>
      <c r="R533" s="14"/>
      <c r="S533" s="14"/>
      <c r="T533" s="69"/>
      <c r="U533" s="14"/>
      <c r="V533" s="31"/>
      <c r="W533" s="67"/>
      <c r="AD533"/>
      <c r="AE533"/>
      <c r="AF533"/>
      <c r="AG533"/>
      <c r="AH533"/>
      <c r="AI533"/>
    </row>
    <row r="534" spans="1:35" ht="18" customHeight="1" x14ac:dyDescent="0.25">
      <c r="A534" s="47" t="s">
        <v>1181</v>
      </c>
      <c r="B534" s="23" t="s">
        <v>783</v>
      </c>
      <c r="C534" s="24" t="s">
        <v>111</v>
      </c>
      <c r="D534" s="25"/>
      <c r="E534" s="36"/>
      <c r="F534" s="37"/>
      <c r="G534" s="28"/>
      <c r="H534" s="29" t="s">
        <v>1182</v>
      </c>
      <c r="I534" s="30" t="s">
        <v>1183</v>
      </c>
      <c r="J534" s="30" t="s">
        <v>38</v>
      </c>
      <c r="K534" s="30" t="s">
        <v>1184</v>
      </c>
      <c r="L534" s="49">
        <v>53.46</v>
      </c>
      <c r="M534" s="29" t="s">
        <v>38</v>
      </c>
      <c r="N534" s="29" t="s">
        <v>1185</v>
      </c>
      <c r="O534" s="31"/>
      <c r="P534" s="35"/>
      <c r="Q534" s="33"/>
      <c r="R534" s="14"/>
      <c r="S534" s="14"/>
      <c r="T534" s="69"/>
      <c r="U534" s="14"/>
      <c r="V534" s="31"/>
      <c r="W534" s="67"/>
      <c r="AD534"/>
      <c r="AE534"/>
      <c r="AF534"/>
      <c r="AG534"/>
      <c r="AH534"/>
      <c r="AI534"/>
    </row>
    <row r="535" spans="1:35" ht="18" customHeight="1" x14ac:dyDescent="0.25">
      <c r="A535" s="47" t="s">
        <v>1186</v>
      </c>
      <c r="B535" s="51" t="s">
        <v>86</v>
      </c>
      <c r="C535" s="24">
        <v>28</v>
      </c>
      <c r="D535" s="72"/>
      <c r="E535" s="36"/>
      <c r="F535" s="37" t="s">
        <v>143</v>
      </c>
      <c r="G535" s="28">
        <v>12</v>
      </c>
      <c r="H535" s="29">
        <v>0.25</v>
      </c>
      <c r="I535" s="30">
        <v>0.25</v>
      </c>
      <c r="J535" s="30">
        <v>0.3</v>
      </c>
      <c r="K535" s="29">
        <v>0.42</v>
      </c>
      <c r="L535" s="26">
        <v>0.23</v>
      </c>
      <c r="M535" s="30" t="s">
        <v>38</v>
      </c>
      <c r="N535" s="44">
        <v>0.26</v>
      </c>
      <c r="O535" s="31">
        <v>0.82</v>
      </c>
      <c r="P535" s="35"/>
      <c r="Q535" s="50"/>
      <c r="R535" s="14"/>
      <c r="S535" s="14"/>
      <c r="T535" s="69"/>
      <c r="U535" s="14"/>
      <c r="V535" s="31"/>
      <c r="W535" s="67"/>
      <c r="AD535"/>
      <c r="AE535"/>
      <c r="AF535"/>
      <c r="AG535"/>
      <c r="AH535"/>
      <c r="AI535"/>
    </row>
    <row r="536" spans="1:35" ht="18" customHeight="1" x14ac:dyDescent="0.25">
      <c r="A536" s="47" t="s">
        <v>1186</v>
      </c>
      <c r="B536" s="51" t="s">
        <v>159</v>
      </c>
      <c r="C536" s="24">
        <v>28</v>
      </c>
      <c r="D536" s="25"/>
      <c r="E536" s="86"/>
      <c r="F536" s="37" t="s">
        <v>143</v>
      </c>
      <c r="G536" s="28">
        <v>14</v>
      </c>
      <c r="H536" s="29">
        <v>0.47</v>
      </c>
      <c r="I536" s="30">
        <v>0.33</v>
      </c>
      <c r="J536" s="29">
        <v>0.27</v>
      </c>
      <c r="K536" s="30">
        <v>0.43</v>
      </c>
      <c r="L536" s="26">
        <v>0.26</v>
      </c>
      <c r="M536" s="30" t="s">
        <v>38</v>
      </c>
      <c r="N536" s="29">
        <v>0.28000000000000003</v>
      </c>
      <c r="O536" s="31"/>
      <c r="P536" s="35"/>
      <c r="Q536" s="50"/>
      <c r="R536" s="14"/>
      <c r="S536" s="14"/>
      <c r="T536" s="69"/>
      <c r="U536" s="14"/>
      <c r="V536" s="31"/>
      <c r="W536" s="67"/>
      <c r="AD536"/>
      <c r="AE536"/>
      <c r="AF536"/>
      <c r="AG536"/>
      <c r="AH536"/>
      <c r="AI536"/>
    </row>
    <row r="537" spans="1:35" ht="18" customHeight="1" x14ac:dyDescent="0.25">
      <c r="A537" s="47" t="s">
        <v>1186</v>
      </c>
      <c r="B537" s="51" t="s">
        <v>68</v>
      </c>
      <c r="C537" s="24">
        <v>28</v>
      </c>
      <c r="D537" s="25"/>
      <c r="E537" s="36"/>
      <c r="F537" s="37"/>
      <c r="G537" s="185">
        <v>0.5</v>
      </c>
      <c r="H537" s="29">
        <v>0.56000000000000005</v>
      </c>
      <c r="I537" s="30">
        <v>2.85</v>
      </c>
      <c r="J537" s="29">
        <v>0.33</v>
      </c>
      <c r="K537" s="30">
        <v>0.48</v>
      </c>
      <c r="L537" s="217">
        <v>0.28999999999999998</v>
      </c>
      <c r="M537" s="29">
        <v>0.3</v>
      </c>
      <c r="N537" s="29">
        <v>0.34</v>
      </c>
      <c r="O537" s="31">
        <v>0.98</v>
      </c>
      <c r="P537" s="35"/>
      <c r="Q537" s="50"/>
      <c r="R537" s="14"/>
      <c r="S537" s="14"/>
      <c r="T537" s="69"/>
      <c r="U537" s="14"/>
      <c r="V537" s="31"/>
      <c r="W537" s="67"/>
      <c r="AD537"/>
      <c r="AE537"/>
      <c r="AF537"/>
      <c r="AG537"/>
      <c r="AH537"/>
      <c r="AI537"/>
    </row>
    <row r="538" spans="1:35" ht="18" customHeight="1" x14ac:dyDescent="0.25">
      <c r="A538" s="47" t="s">
        <v>1187</v>
      </c>
      <c r="B538" s="51" t="s">
        <v>164</v>
      </c>
      <c r="C538" s="24">
        <v>28</v>
      </c>
      <c r="D538" s="25"/>
      <c r="E538" s="36"/>
      <c r="F538" s="37"/>
      <c r="G538" s="28"/>
      <c r="H538" s="29" t="s">
        <v>569</v>
      </c>
      <c r="I538" s="30">
        <v>2.5</v>
      </c>
      <c r="J538" s="30"/>
      <c r="K538" s="30"/>
      <c r="L538" s="44" t="s">
        <v>35</v>
      </c>
      <c r="M538" s="29">
        <v>2.19</v>
      </c>
      <c r="N538" s="29" t="s">
        <v>35</v>
      </c>
      <c r="O538" s="31">
        <v>0.6</v>
      </c>
      <c r="P538" s="35"/>
      <c r="Q538" s="50"/>
      <c r="R538" s="14"/>
      <c r="S538" s="14"/>
      <c r="T538" s="69"/>
      <c r="U538" s="14"/>
      <c r="V538" s="31"/>
      <c r="W538" s="67"/>
      <c r="AD538"/>
      <c r="AE538"/>
      <c r="AF538"/>
      <c r="AG538"/>
      <c r="AH538"/>
      <c r="AI538"/>
    </row>
    <row r="539" spans="1:35" ht="18" customHeight="1" x14ac:dyDescent="0.25">
      <c r="A539" s="47" t="s">
        <v>1187</v>
      </c>
      <c r="B539" s="51" t="s">
        <v>164</v>
      </c>
      <c r="C539" s="24">
        <v>84</v>
      </c>
      <c r="D539" s="25"/>
      <c r="E539" s="36"/>
      <c r="F539" s="37"/>
      <c r="G539" s="28">
        <v>1</v>
      </c>
      <c r="H539" s="29">
        <v>1.46</v>
      </c>
      <c r="I539" s="30">
        <v>1.4</v>
      </c>
      <c r="J539" s="30">
        <v>1.8</v>
      </c>
      <c r="K539" s="30">
        <v>1.29</v>
      </c>
      <c r="L539" s="44"/>
      <c r="M539" s="29">
        <v>1.22</v>
      </c>
      <c r="N539" s="29">
        <v>1.45</v>
      </c>
      <c r="O539" s="31">
        <v>0.6</v>
      </c>
      <c r="P539" s="35"/>
      <c r="Q539" s="50"/>
      <c r="R539" s="14"/>
      <c r="S539" s="14"/>
      <c r="T539" s="69"/>
      <c r="U539" s="14"/>
      <c r="V539" s="31"/>
      <c r="W539" s="67"/>
      <c r="AD539"/>
      <c r="AE539"/>
      <c r="AF539"/>
      <c r="AG539"/>
      <c r="AH539"/>
      <c r="AI539"/>
    </row>
    <row r="540" spans="1:35" ht="18" customHeight="1" x14ac:dyDescent="0.25">
      <c r="A540" s="47" t="s">
        <v>1188</v>
      </c>
      <c r="B540" s="51" t="s">
        <v>286</v>
      </c>
      <c r="C540" s="24">
        <v>56</v>
      </c>
      <c r="D540" s="25"/>
      <c r="E540" s="36"/>
      <c r="F540" s="37"/>
      <c r="G540" s="28"/>
      <c r="H540" s="29">
        <v>10.57</v>
      </c>
      <c r="I540" s="30">
        <v>11.25</v>
      </c>
      <c r="J540" s="30" t="s">
        <v>38</v>
      </c>
      <c r="K540" s="30">
        <v>10.7</v>
      </c>
      <c r="L540" s="44" t="s">
        <v>1189</v>
      </c>
      <c r="M540" s="30">
        <v>9.66</v>
      </c>
      <c r="N540" s="29">
        <v>10.18</v>
      </c>
      <c r="O540" s="31">
        <v>9.5</v>
      </c>
      <c r="P540" s="35"/>
      <c r="Q540" s="50"/>
      <c r="R540" s="14"/>
      <c r="S540" s="14"/>
      <c r="T540" s="69"/>
      <c r="U540" s="14"/>
      <c r="V540" s="31"/>
      <c r="W540" s="67"/>
      <c r="X540" s="21" t="s">
        <v>1190</v>
      </c>
      <c r="AD540"/>
      <c r="AE540"/>
      <c r="AF540"/>
      <c r="AG540"/>
      <c r="AH540"/>
      <c r="AI540"/>
    </row>
    <row r="541" spans="1:35" ht="18" customHeight="1" x14ac:dyDescent="0.25">
      <c r="A541" s="47" t="s">
        <v>1191</v>
      </c>
      <c r="B541" s="230">
        <v>0.03</v>
      </c>
      <c r="C541" s="24" t="s">
        <v>1192</v>
      </c>
      <c r="D541" s="152"/>
      <c r="E541" s="36"/>
      <c r="F541" s="56"/>
      <c r="G541" s="199"/>
      <c r="H541" s="29" t="s">
        <v>38</v>
      </c>
      <c r="I541" s="30" t="s">
        <v>38</v>
      </c>
      <c r="J541" s="30" t="s">
        <v>38</v>
      </c>
      <c r="K541" s="26" t="s">
        <v>1193</v>
      </c>
      <c r="L541" s="44" t="s">
        <v>35</v>
      </c>
      <c r="M541" s="44" t="s">
        <v>38</v>
      </c>
      <c r="N541" s="30" t="s">
        <v>35</v>
      </c>
      <c r="O541" s="31"/>
      <c r="P541" s="35"/>
      <c r="Q541" s="77"/>
      <c r="R541" s="14"/>
      <c r="S541" s="14"/>
      <c r="T541" s="69"/>
      <c r="U541" s="14"/>
      <c r="V541" s="31"/>
      <c r="W541" s="67"/>
      <c r="AD541"/>
      <c r="AE541"/>
      <c r="AF541"/>
      <c r="AG541"/>
      <c r="AH541"/>
      <c r="AI541"/>
    </row>
    <row r="542" spans="1:35" ht="18" customHeight="1" x14ac:dyDescent="0.25">
      <c r="A542" s="47" t="s">
        <v>1194</v>
      </c>
      <c r="B542" s="230">
        <v>0.03</v>
      </c>
      <c r="C542" s="24" t="s">
        <v>1192</v>
      </c>
      <c r="D542" s="152"/>
      <c r="E542" s="36"/>
      <c r="F542" s="56"/>
      <c r="G542" s="199"/>
      <c r="H542" s="29" t="s">
        <v>35</v>
      </c>
      <c r="I542" s="30" t="s">
        <v>35</v>
      </c>
      <c r="J542" s="30" t="s">
        <v>38</v>
      </c>
      <c r="K542" s="30" t="s">
        <v>38</v>
      </c>
      <c r="L542" s="44" t="s">
        <v>35</v>
      </c>
      <c r="M542" s="30" t="s">
        <v>38</v>
      </c>
      <c r="N542" s="30" t="s">
        <v>38</v>
      </c>
      <c r="O542" s="31"/>
      <c r="P542" s="35"/>
      <c r="Q542" s="77"/>
      <c r="R542" s="14"/>
      <c r="S542" s="14"/>
      <c r="T542" s="69"/>
      <c r="U542" s="14"/>
      <c r="V542" s="31"/>
      <c r="W542" s="67"/>
      <c r="AD542"/>
      <c r="AE542"/>
      <c r="AF542"/>
      <c r="AG542"/>
      <c r="AH542"/>
      <c r="AI542"/>
    </row>
    <row r="543" spans="1:35" ht="18" customHeight="1" x14ac:dyDescent="0.25">
      <c r="A543" s="47" t="s">
        <v>1195</v>
      </c>
      <c r="B543" s="51" t="s">
        <v>71</v>
      </c>
      <c r="C543" s="24">
        <v>84</v>
      </c>
      <c r="D543" s="25"/>
      <c r="E543" s="36"/>
      <c r="F543" s="37"/>
      <c r="G543" s="28"/>
      <c r="H543" s="29">
        <v>2.2000000000000002</v>
      </c>
      <c r="I543" s="30">
        <v>1.9</v>
      </c>
      <c r="J543" s="30"/>
      <c r="K543" s="30"/>
      <c r="L543" s="44">
        <v>0.49</v>
      </c>
      <c r="M543" s="29">
        <v>1.93</v>
      </c>
      <c r="N543" s="29" t="s">
        <v>1196</v>
      </c>
      <c r="O543" s="31">
        <v>0.61</v>
      </c>
      <c r="P543" s="35"/>
      <c r="Q543" s="50"/>
      <c r="R543" s="14"/>
      <c r="S543" s="14"/>
      <c r="T543" s="69"/>
      <c r="U543" s="14"/>
      <c r="V543" s="31"/>
      <c r="W543" s="67"/>
      <c r="AD543"/>
      <c r="AE543"/>
      <c r="AF543"/>
      <c r="AG543"/>
      <c r="AH543"/>
      <c r="AI543"/>
    </row>
    <row r="544" spans="1:35" ht="18" customHeight="1" x14ac:dyDescent="0.25">
      <c r="A544" s="47" t="s">
        <v>1197</v>
      </c>
      <c r="B544" s="51"/>
      <c r="C544" s="24" t="s">
        <v>586</v>
      </c>
      <c r="D544" s="25"/>
      <c r="E544" s="36"/>
      <c r="F544" s="37"/>
      <c r="G544" s="28"/>
      <c r="H544" s="29">
        <v>49</v>
      </c>
      <c r="I544" s="30">
        <v>67.06</v>
      </c>
      <c r="J544" s="30"/>
      <c r="K544" s="30">
        <v>46.96</v>
      </c>
      <c r="L544" s="163">
        <v>42</v>
      </c>
      <c r="M544" s="29">
        <v>45.15</v>
      </c>
      <c r="N544" s="29" t="s">
        <v>35</v>
      </c>
      <c r="O544" s="31"/>
      <c r="P544" s="35"/>
      <c r="Q544" s="50"/>
      <c r="R544" s="14"/>
      <c r="S544" s="14"/>
      <c r="T544" s="69"/>
      <c r="U544" s="14"/>
      <c r="V544" s="31"/>
      <c r="W544" s="67"/>
      <c r="AD544"/>
      <c r="AE544"/>
      <c r="AF544"/>
      <c r="AG544"/>
      <c r="AH544"/>
      <c r="AI544"/>
    </row>
    <row r="545" spans="1:35" ht="18" customHeight="1" x14ac:dyDescent="0.25">
      <c r="A545" s="47" t="s">
        <v>1198</v>
      </c>
      <c r="B545" s="51" t="s">
        <v>322</v>
      </c>
      <c r="C545" s="24">
        <v>84</v>
      </c>
      <c r="D545" s="25"/>
      <c r="E545" s="36"/>
      <c r="F545" s="266"/>
      <c r="G545" s="28"/>
      <c r="H545" s="29">
        <v>12.55</v>
      </c>
      <c r="I545" s="30">
        <v>11.3</v>
      </c>
      <c r="J545" s="30">
        <v>11.81</v>
      </c>
      <c r="K545" s="108">
        <v>10.75</v>
      </c>
      <c r="L545" s="44" t="s">
        <v>38</v>
      </c>
      <c r="M545" s="164">
        <v>9.2799999999999994</v>
      </c>
      <c r="N545" s="29">
        <v>9.3000000000000007</v>
      </c>
      <c r="O545" s="31"/>
      <c r="P545" s="35"/>
      <c r="Q545" s="50"/>
      <c r="R545" s="14"/>
      <c r="S545" s="14"/>
      <c r="T545" s="69"/>
      <c r="U545" s="14"/>
      <c r="V545" s="31"/>
      <c r="W545" s="67"/>
      <c r="AD545"/>
      <c r="AE545"/>
      <c r="AF545"/>
      <c r="AG545"/>
      <c r="AH545"/>
      <c r="AI545"/>
    </row>
    <row r="546" spans="1:35" ht="18" customHeight="1" x14ac:dyDescent="0.25">
      <c r="A546" s="47" t="s">
        <v>1199</v>
      </c>
      <c r="B546" s="51" t="s">
        <v>1200</v>
      </c>
      <c r="C546" s="24">
        <v>28</v>
      </c>
      <c r="D546" s="25"/>
      <c r="E546" s="36"/>
      <c r="F546" s="37" t="s">
        <v>143</v>
      </c>
      <c r="G546" s="28">
        <v>20</v>
      </c>
      <c r="H546" s="29">
        <v>2.6</v>
      </c>
      <c r="I546" s="30">
        <v>4.95</v>
      </c>
      <c r="J546" s="26" t="s">
        <v>1201</v>
      </c>
      <c r="K546" s="30">
        <v>3.59</v>
      </c>
      <c r="L546" s="30">
        <v>2.2999999999999998</v>
      </c>
      <c r="M546" s="30" t="s">
        <v>38</v>
      </c>
      <c r="N546" s="30">
        <v>2.72</v>
      </c>
      <c r="O546" s="31"/>
      <c r="P546" s="35"/>
      <c r="Q546" s="50"/>
      <c r="R546" s="14"/>
      <c r="S546" s="14"/>
      <c r="T546" s="69"/>
      <c r="U546" s="14"/>
      <c r="V546" s="31"/>
      <c r="W546" s="67"/>
      <c r="AD546"/>
      <c r="AE546"/>
      <c r="AF546"/>
      <c r="AG546"/>
      <c r="AH546"/>
      <c r="AI546"/>
    </row>
    <row r="547" spans="1:35" ht="18" customHeight="1" x14ac:dyDescent="0.25">
      <c r="A547" s="47" t="s">
        <v>1199</v>
      </c>
      <c r="B547" s="51">
        <v>62.5</v>
      </c>
      <c r="C547" s="24">
        <v>28</v>
      </c>
      <c r="D547" s="25"/>
      <c r="E547" s="36"/>
      <c r="F547" s="37"/>
      <c r="G547" s="28">
        <v>2</v>
      </c>
      <c r="H547" s="29">
        <v>3.68</v>
      </c>
      <c r="I547" s="30">
        <v>4.95</v>
      </c>
      <c r="J547" s="26" t="s">
        <v>1202</v>
      </c>
      <c r="K547" s="30">
        <v>3.59</v>
      </c>
      <c r="L547" s="30" t="s">
        <v>38</v>
      </c>
      <c r="M547" s="113" t="s">
        <v>38</v>
      </c>
      <c r="N547" s="113">
        <v>3.36</v>
      </c>
      <c r="O547" s="31">
        <v>1.08</v>
      </c>
      <c r="P547" s="35"/>
      <c r="Q547" s="50"/>
      <c r="R547" s="14"/>
      <c r="S547" s="14"/>
      <c r="T547" s="69"/>
      <c r="U547" s="14"/>
      <c r="V547" s="31"/>
      <c r="W547" s="67"/>
      <c r="AD547"/>
      <c r="AE547"/>
      <c r="AF547"/>
      <c r="AG547"/>
      <c r="AH547"/>
      <c r="AI547"/>
    </row>
    <row r="548" spans="1:35" ht="18" customHeight="1" x14ac:dyDescent="0.25">
      <c r="A548" s="47" t="s">
        <v>1199</v>
      </c>
      <c r="B548" s="51" t="s">
        <v>1203</v>
      </c>
      <c r="C548" s="24">
        <v>28</v>
      </c>
      <c r="D548" s="25"/>
      <c r="E548" s="36"/>
      <c r="F548" s="37"/>
      <c r="G548" s="28"/>
      <c r="H548" s="29">
        <v>0.83</v>
      </c>
      <c r="I548" s="30">
        <v>0.77</v>
      </c>
      <c r="J548" s="30">
        <v>7</v>
      </c>
      <c r="K548" s="30">
        <v>4.25</v>
      </c>
      <c r="L548" s="44" t="s">
        <v>38</v>
      </c>
      <c r="M548" s="29">
        <v>4.49</v>
      </c>
      <c r="N548" s="29">
        <v>0.82</v>
      </c>
      <c r="O548" s="31">
        <v>0.3</v>
      </c>
      <c r="P548" s="35"/>
      <c r="Q548" s="50"/>
      <c r="R548" s="14"/>
      <c r="S548" s="14"/>
      <c r="T548" s="69"/>
      <c r="U548" s="14"/>
      <c r="V548" s="31"/>
      <c r="W548" s="67"/>
      <c r="AD548"/>
      <c r="AE548"/>
      <c r="AF548"/>
      <c r="AG548"/>
      <c r="AH548"/>
      <c r="AI548"/>
    </row>
    <row r="549" spans="1:35" ht="18" customHeight="1" x14ac:dyDescent="0.25">
      <c r="A549" s="47" t="s">
        <v>1204</v>
      </c>
      <c r="B549" s="51" t="s">
        <v>276</v>
      </c>
      <c r="C549" s="24">
        <v>28</v>
      </c>
      <c r="D549" s="25"/>
      <c r="E549" s="36"/>
      <c r="F549" s="37"/>
      <c r="G549" s="28">
        <v>10</v>
      </c>
      <c r="H549" s="29">
        <v>2.48</v>
      </c>
      <c r="I549" s="30">
        <v>1.94</v>
      </c>
      <c r="J549" s="30">
        <v>1.8</v>
      </c>
      <c r="K549" s="30">
        <v>2.25</v>
      </c>
      <c r="L549" s="30">
        <v>1.95</v>
      </c>
      <c r="M549" s="30" t="s">
        <v>38</v>
      </c>
      <c r="N549" s="30">
        <v>1.78</v>
      </c>
      <c r="O549" s="31">
        <v>0.62</v>
      </c>
      <c r="P549" s="35"/>
      <c r="Q549" s="50"/>
      <c r="R549" s="14"/>
      <c r="S549" s="14"/>
      <c r="T549" s="69"/>
      <c r="U549" s="14"/>
      <c r="V549" s="31"/>
      <c r="W549" s="67"/>
      <c r="AD549"/>
      <c r="AE549"/>
      <c r="AF549"/>
      <c r="AG549"/>
      <c r="AH549"/>
      <c r="AI549"/>
    </row>
    <row r="550" spans="1:35" ht="18" customHeight="1" x14ac:dyDescent="0.25">
      <c r="A550" s="47" t="s">
        <v>1204</v>
      </c>
      <c r="B550" s="51" t="s">
        <v>276</v>
      </c>
      <c r="C550" s="24">
        <v>100</v>
      </c>
      <c r="D550" s="25"/>
      <c r="E550" s="36"/>
      <c r="F550" s="37"/>
      <c r="G550" s="28">
        <v>8</v>
      </c>
      <c r="H550" s="29">
        <v>7.89</v>
      </c>
      <c r="I550" s="30">
        <v>6.1</v>
      </c>
      <c r="J550" s="29">
        <v>7.88</v>
      </c>
      <c r="K550" s="26">
        <v>6.34</v>
      </c>
      <c r="L550" s="30">
        <v>6.39</v>
      </c>
      <c r="M550" s="113" t="s">
        <v>38</v>
      </c>
      <c r="N550" s="30">
        <v>6.02</v>
      </c>
      <c r="O550" s="31">
        <v>3.22</v>
      </c>
      <c r="P550" s="35"/>
      <c r="Q550" s="50"/>
      <c r="R550" s="14"/>
      <c r="S550" s="14"/>
      <c r="T550" s="69"/>
      <c r="U550" s="14"/>
      <c r="V550" s="31"/>
      <c r="W550" s="67"/>
      <c r="AD550"/>
      <c r="AE550"/>
      <c r="AF550"/>
      <c r="AG550"/>
      <c r="AH550"/>
      <c r="AI550"/>
    </row>
    <row r="551" spans="1:35" ht="18" customHeight="1" x14ac:dyDescent="0.25">
      <c r="A551" s="53" t="s">
        <v>1205</v>
      </c>
      <c r="B551" s="54" t="s">
        <v>311</v>
      </c>
      <c r="C551" s="24">
        <v>84</v>
      </c>
      <c r="D551" s="25"/>
      <c r="E551" s="26"/>
      <c r="F551" s="100"/>
      <c r="G551" s="57"/>
      <c r="H551" s="29" t="s">
        <v>1206</v>
      </c>
      <c r="I551" s="30" t="s">
        <v>35</v>
      </c>
      <c r="J551" s="30">
        <v>6</v>
      </c>
      <c r="K551" s="30" t="s">
        <v>38</v>
      </c>
      <c r="L551" s="267">
        <v>5.6</v>
      </c>
      <c r="M551" s="73">
        <v>5.69</v>
      </c>
      <c r="N551" s="268">
        <v>6.3</v>
      </c>
      <c r="O551" s="80"/>
      <c r="P551" s="76"/>
      <c r="Q551" s="77"/>
      <c r="R551" s="14"/>
      <c r="S551" s="14"/>
      <c r="T551" s="65"/>
      <c r="U551" s="14"/>
      <c r="V551" s="31"/>
      <c r="W551" s="67"/>
      <c r="AD551"/>
      <c r="AE551"/>
      <c r="AF551"/>
      <c r="AG551"/>
      <c r="AH551"/>
      <c r="AI551"/>
    </row>
    <row r="552" spans="1:35" ht="18" customHeight="1" x14ac:dyDescent="0.25">
      <c r="A552" s="47" t="s">
        <v>1207</v>
      </c>
      <c r="B552" s="51" t="s">
        <v>1208</v>
      </c>
      <c r="C552" s="24">
        <v>28</v>
      </c>
      <c r="D552" s="25"/>
      <c r="E552" s="36"/>
      <c r="F552" s="37"/>
      <c r="G552" s="28">
        <v>3</v>
      </c>
      <c r="H552" s="29">
        <v>6.1</v>
      </c>
      <c r="I552" s="30"/>
      <c r="J552" s="30" t="s">
        <v>35</v>
      </c>
      <c r="K552" s="26">
        <v>5.6</v>
      </c>
      <c r="L552" s="44" t="s">
        <v>1209</v>
      </c>
      <c r="M552" s="30" t="s">
        <v>1210</v>
      </c>
      <c r="N552" s="29" t="s">
        <v>35</v>
      </c>
      <c r="O552" s="31"/>
      <c r="P552" s="35"/>
      <c r="Q552" s="50"/>
      <c r="R552" s="14"/>
      <c r="S552" s="14"/>
      <c r="T552" s="69"/>
      <c r="U552" s="14"/>
      <c r="V552" s="31"/>
      <c r="W552" s="67"/>
      <c r="AD552"/>
      <c r="AE552"/>
      <c r="AF552"/>
      <c r="AG552"/>
      <c r="AH552"/>
      <c r="AI552"/>
    </row>
    <row r="553" spans="1:35" ht="18" customHeight="1" x14ac:dyDescent="0.25">
      <c r="A553" s="47" t="s">
        <v>1211</v>
      </c>
      <c r="B553" s="51" t="s">
        <v>1212</v>
      </c>
      <c r="C553" s="24">
        <v>28</v>
      </c>
      <c r="D553" s="25"/>
      <c r="E553" s="36"/>
      <c r="F553" s="37"/>
      <c r="G553" s="28">
        <v>3</v>
      </c>
      <c r="H553" s="29" t="s">
        <v>1213</v>
      </c>
      <c r="I553" s="30" t="s">
        <v>35</v>
      </c>
      <c r="J553" s="30" t="s">
        <v>1214</v>
      </c>
      <c r="K553" s="30" t="s">
        <v>38</v>
      </c>
      <c r="L553" s="44" t="s">
        <v>1209</v>
      </c>
      <c r="M553" s="29" t="s">
        <v>1215</v>
      </c>
      <c r="N553" s="29" t="s">
        <v>35</v>
      </c>
      <c r="O553" s="31">
        <v>7.36</v>
      </c>
      <c r="P553" s="35"/>
      <c r="Q553" s="50"/>
      <c r="R553" s="14"/>
      <c r="S553" s="14"/>
      <c r="T553" s="69"/>
      <c r="U553" s="14"/>
      <c r="V553" s="31"/>
      <c r="W553" s="67"/>
      <c r="AD553"/>
      <c r="AE553"/>
      <c r="AF553"/>
      <c r="AG553"/>
      <c r="AH553"/>
      <c r="AI553"/>
    </row>
    <row r="554" spans="1:35" ht="18" customHeight="1" x14ac:dyDescent="0.25">
      <c r="A554" s="47" t="s">
        <v>1216</v>
      </c>
      <c r="B554" s="51" t="s">
        <v>1217</v>
      </c>
      <c r="C554" s="24">
        <v>28</v>
      </c>
      <c r="D554" s="25"/>
      <c r="E554" s="36"/>
      <c r="F554" s="37"/>
      <c r="G554" s="28">
        <v>2</v>
      </c>
      <c r="H554" s="29" t="s">
        <v>1218</v>
      </c>
      <c r="I554" s="30"/>
      <c r="J554" s="30" t="s">
        <v>1214</v>
      </c>
      <c r="K554" s="29" t="s">
        <v>38</v>
      </c>
      <c r="L554" s="29" t="s">
        <v>1209</v>
      </c>
      <c r="M554" s="29" t="s">
        <v>1219</v>
      </c>
      <c r="N554" s="29" t="s">
        <v>35</v>
      </c>
      <c r="O554" s="31"/>
      <c r="P554" s="35"/>
      <c r="Q554" s="50"/>
      <c r="R554" s="14"/>
      <c r="S554" s="14"/>
      <c r="T554" s="69"/>
      <c r="U554" s="14"/>
      <c r="V554" s="31"/>
      <c r="W554" s="67"/>
      <c r="AD554"/>
      <c r="AE554"/>
      <c r="AF554"/>
      <c r="AG554"/>
      <c r="AH554"/>
      <c r="AI554"/>
    </row>
    <row r="555" spans="1:35" ht="18" customHeight="1" x14ac:dyDescent="0.25">
      <c r="A555" s="47" t="s">
        <v>1220</v>
      </c>
      <c r="B555" s="51" t="s">
        <v>142</v>
      </c>
      <c r="C555" s="24">
        <v>28</v>
      </c>
      <c r="D555" s="25"/>
      <c r="E555" s="36"/>
      <c r="F555" s="37"/>
      <c r="G555" s="28">
        <v>2</v>
      </c>
      <c r="H555" s="29" t="s">
        <v>1221</v>
      </c>
      <c r="I555" s="30"/>
      <c r="J555" s="30" t="s">
        <v>1214</v>
      </c>
      <c r="K555" s="30" t="s">
        <v>38</v>
      </c>
      <c r="L555" s="44" t="s">
        <v>1209</v>
      </c>
      <c r="M555" s="29" t="s">
        <v>1222</v>
      </c>
      <c r="N555" s="29" t="s">
        <v>35</v>
      </c>
      <c r="O555" s="31"/>
      <c r="P555" s="35"/>
      <c r="Q555" s="50"/>
      <c r="R555" s="14"/>
      <c r="S555" s="14"/>
      <c r="T555" s="69"/>
      <c r="U555" s="14"/>
      <c r="V555" s="31"/>
      <c r="W555" s="67"/>
      <c r="AD555"/>
      <c r="AE555"/>
      <c r="AF555"/>
      <c r="AG555"/>
      <c r="AH555"/>
      <c r="AI555"/>
    </row>
    <row r="556" spans="1:35" ht="18" customHeight="1" x14ac:dyDescent="0.25">
      <c r="A556" s="47" t="s">
        <v>1223</v>
      </c>
      <c r="B556" s="51"/>
      <c r="C556" s="24">
        <v>20</v>
      </c>
      <c r="D556" s="25"/>
      <c r="E556" s="36"/>
      <c r="F556" s="37"/>
      <c r="G556" s="28"/>
      <c r="H556" s="29">
        <v>6.45</v>
      </c>
      <c r="I556" s="30" t="s">
        <v>38</v>
      </c>
      <c r="J556" s="30"/>
      <c r="K556" s="30">
        <v>6.05</v>
      </c>
      <c r="L556" s="44" t="s">
        <v>38</v>
      </c>
      <c r="M556" s="29">
        <v>6.85</v>
      </c>
      <c r="N556" s="134" t="s">
        <v>38</v>
      </c>
      <c r="O556" s="31">
        <v>6.72</v>
      </c>
      <c r="P556" s="35"/>
      <c r="Q556" s="50"/>
      <c r="R556" s="14"/>
      <c r="S556" s="14"/>
      <c r="T556" s="69"/>
      <c r="U556" s="14"/>
      <c r="V556" s="31"/>
      <c r="W556" s="67"/>
      <c r="AD556"/>
      <c r="AE556"/>
      <c r="AF556"/>
      <c r="AG556"/>
      <c r="AH556"/>
      <c r="AI556"/>
    </row>
    <row r="557" spans="1:35" ht="18" customHeight="1" x14ac:dyDescent="0.25">
      <c r="A557" s="47" t="s">
        <v>1224</v>
      </c>
      <c r="B557" s="51"/>
      <c r="C557" s="24">
        <v>20</v>
      </c>
      <c r="D557" s="25"/>
      <c r="E557" s="36"/>
      <c r="F557" s="37"/>
      <c r="G557" s="28"/>
      <c r="H557" s="29" t="s">
        <v>38</v>
      </c>
      <c r="I557" s="30" t="s">
        <v>35</v>
      </c>
      <c r="J557" s="30" t="s">
        <v>1225</v>
      </c>
      <c r="K557" s="30">
        <v>1.49</v>
      </c>
      <c r="L557" s="44" t="s">
        <v>38</v>
      </c>
      <c r="M557" s="29" t="s">
        <v>1226</v>
      </c>
      <c r="N557" s="29" t="s">
        <v>38</v>
      </c>
      <c r="O557" s="31">
        <v>6.72</v>
      </c>
      <c r="P557" s="35"/>
      <c r="Q557" s="50"/>
      <c r="R557" s="14"/>
      <c r="S557" s="14"/>
      <c r="T557" s="69"/>
      <c r="U557" s="14"/>
      <c r="V557" s="31"/>
      <c r="W557" s="67"/>
      <c r="AD557"/>
      <c r="AE557"/>
      <c r="AF557"/>
      <c r="AG557"/>
      <c r="AH557"/>
      <c r="AI557"/>
    </row>
    <row r="558" spans="1:35" ht="18" customHeight="1" x14ac:dyDescent="0.25">
      <c r="A558" s="47" t="s">
        <v>1227</v>
      </c>
      <c r="B558" s="51"/>
      <c r="C558" s="24">
        <v>20</v>
      </c>
      <c r="D558" s="25"/>
      <c r="E558" s="36"/>
      <c r="F558" s="48"/>
      <c r="G558" s="28"/>
      <c r="H558" s="29" t="s">
        <v>38</v>
      </c>
      <c r="I558" s="30" t="s">
        <v>35</v>
      </c>
      <c r="J558" s="30" t="s">
        <v>1225</v>
      </c>
      <c r="K558" s="30" t="s">
        <v>38</v>
      </c>
      <c r="L558" s="30" t="s">
        <v>38</v>
      </c>
      <c r="M558" s="29" t="s">
        <v>38</v>
      </c>
      <c r="N558" s="30" t="s">
        <v>38</v>
      </c>
      <c r="O558" s="31">
        <v>6.72</v>
      </c>
      <c r="P558" s="35"/>
      <c r="Q558" s="50"/>
      <c r="R558" s="14"/>
      <c r="S558" s="14"/>
      <c r="T558" s="34"/>
      <c r="U558" s="14"/>
      <c r="V558" s="31"/>
      <c r="W558" s="19"/>
      <c r="AD558"/>
      <c r="AE558"/>
      <c r="AF558"/>
      <c r="AG558"/>
      <c r="AH558"/>
      <c r="AI558"/>
    </row>
    <row r="559" spans="1:35" ht="18" customHeight="1" x14ac:dyDescent="0.25">
      <c r="A559" s="47" t="s">
        <v>1228</v>
      </c>
      <c r="B559" s="23" t="s">
        <v>426</v>
      </c>
      <c r="C559" s="24">
        <v>1</v>
      </c>
      <c r="D559" s="25"/>
      <c r="E559" s="36"/>
      <c r="F559" s="37"/>
      <c r="G559" s="28"/>
      <c r="H559" s="29" t="s">
        <v>1229</v>
      </c>
      <c r="I559" s="30">
        <v>2.9</v>
      </c>
      <c r="J559" s="26">
        <v>2.65</v>
      </c>
      <c r="K559" s="30">
        <v>2.93</v>
      </c>
      <c r="L559" s="44" t="s">
        <v>38</v>
      </c>
      <c r="M559" s="29">
        <v>2.64</v>
      </c>
      <c r="N559" s="213">
        <v>2.89</v>
      </c>
      <c r="O559" s="31">
        <v>3.18</v>
      </c>
      <c r="P559" s="35"/>
      <c r="Q559" s="33"/>
      <c r="R559" s="14"/>
      <c r="S559" s="14"/>
      <c r="T559" s="69"/>
      <c r="U559" s="14"/>
      <c r="V559" s="31"/>
      <c r="W559" s="67"/>
      <c r="AD559"/>
      <c r="AE559"/>
      <c r="AF559"/>
      <c r="AG559"/>
      <c r="AH559"/>
      <c r="AI559"/>
    </row>
    <row r="560" spans="1:35" ht="18" customHeight="1" x14ac:dyDescent="0.25">
      <c r="A560" s="47" t="s">
        <v>1230</v>
      </c>
      <c r="B560" s="23" t="s">
        <v>111</v>
      </c>
      <c r="C560" s="24">
        <v>1</v>
      </c>
      <c r="D560" s="25"/>
      <c r="E560" s="36"/>
      <c r="F560" s="37"/>
      <c r="G560" s="28"/>
      <c r="H560" s="29" t="s">
        <v>1231</v>
      </c>
      <c r="I560" s="30" t="s">
        <v>1127</v>
      </c>
      <c r="J560" s="30" t="s">
        <v>38</v>
      </c>
      <c r="K560" s="30" t="s">
        <v>1232</v>
      </c>
      <c r="L560" s="44" t="s">
        <v>1233</v>
      </c>
      <c r="M560" s="49">
        <v>10.09</v>
      </c>
      <c r="N560" s="29" t="s">
        <v>1127</v>
      </c>
      <c r="O560" s="31">
        <v>8.69</v>
      </c>
      <c r="P560" s="35"/>
      <c r="Q560" s="33"/>
      <c r="R560" s="14"/>
      <c r="S560" s="14"/>
      <c r="T560" s="69"/>
      <c r="U560" s="14"/>
      <c r="V560" s="31"/>
      <c r="W560" s="67"/>
      <c r="AD560"/>
      <c r="AE560"/>
      <c r="AF560"/>
      <c r="AG560"/>
      <c r="AH560"/>
      <c r="AI560"/>
    </row>
    <row r="561" spans="1:35" ht="18" customHeight="1" x14ac:dyDescent="0.25">
      <c r="A561" s="53" t="s">
        <v>1234</v>
      </c>
      <c r="B561" s="54" t="s">
        <v>51</v>
      </c>
      <c r="C561" s="24">
        <v>60</v>
      </c>
      <c r="D561" s="55"/>
      <c r="E561" s="26"/>
      <c r="F561" s="100"/>
      <c r="G561" s="57"/>
      <c r="H561" s="29">
        <v>12.09</v>
      </c>
      <c r="I561" s="30">
        <v>12.99</v>
      </c>
      <c r="J561" s="163">
        <v>10.56</v>
      </c>
      <c r="K561" s="30"/>
      <c r="L561" s="44">
        <v>12</v>
      </c>
      <c r="M561" s="202">
        <v>10.9</v>
      </c>
      <c r="N561" s="29">
        <v>11.24</v>
      </c>
      <c r="O561" s="80"/>
      <c r="P561" s="76"/>
      <c r="Q561" s="77"/>
      <c r="R561" s="14"/>
      <c r="S561" s="14"/>
      <c r="T561" s="81"/>
      <c r="U561" s="82"/>
      <c r="V561" s="54"/>
      <c r="W561" s="83"/>
      <c r="AD561"/>
      <c r="AE561"/>
      <c r="AF561"/>
      <c r="AG561"/>
      <c r="AH561"/>
      <c r="AI561"/>
    </row>
    <row r="562" spans="1:35" ht="18" customHeight="1" x14ac:dyDescent="0.25">
      <c r="A562" s="53" t="s">
        <v>1235</v>
      </c>
      <c r="B562" s="78" t="s">
        <v>1236</v>
      </c>
      <c r="C562" s="24" t="s">
        <v>386</v>
      </c>
      <c r="D562" s="72"/>
      <c r="E562" s="40"/>
      <c r="F562" s="56"/>
      <c r="G562" s="57">
        <v>3</v>
      </c>
      <c r="H562" s="29">
        <v>19.89</v>
      </c>
      <c r="I562" s="30">
        <v>19.04</v>
      </c>
      <c r="J562" s="30">
        <v>18.32</v>
      </c>
      <c r="K562" s="29" t="s">
        <v>35</v>
      </c>
      <c r="L562" s="44" t="s">
        <v>35</v>
      </c>
      <c r="M562" s="26">
        <v>17.14</v>
      </c>
      <c r="N562" s="29">
        <v>17.940000000000001</v>
      </c>
      <c r="O562" s="31"/>
      <c r="P562" s="35"/>
      <c r="Q562" s="50"/>
      <c r="R562" s="14"/>
      <c r="S562" s="14"/>
      <c r="T562" s="69"/>
      <c r="U562" s="14"/>
      <c r="V562" s="31"/>
      <c r="W562" s="67"/>
      <c r="AD562"/>
      <c r="AE562"/>
      <c r="AF562"/>
      <c r="AG562"/>
      <c r="AH562"/>
      <c r="AI562"/>
    </row>
    <row r="563" spans="1:35" ht="18" customHeight="1" x14ac:dyDescent="0.25">
      <c r="A563" s="47" t="s">
        <v>1237</v>
      </c>
      <c r="B563" s="23" t="s">
        <v>1238</v>
      </c>
      <c r="C563" s="24" t="s">
        <v>575</v>
      </c>
      <c r="D563" s="25"/>
      <c r="E563" s="36"/>
      <c r="F563" s="37"/>
      <c r="G563" s="28">
        <v>7</v>
      </c>
      <c r="H563" s="29"/>
      <c r="I563" s="30"/>
      <c r="J563" s="26">
        <v>6.8</v>
      </c>
      <c r="K563" s="30"/>
      <c r="L563" s="30">
        <v>7.1</v>
      </c>
      <c r="M563" s="30">
        <v>7.58</v>
      </c>
      <c r="N563" s="30">
        <v>7.65</v>
      </c>
      <c r="O563" s="31">
        <v>24.85</v>
      </c>
      <c r="P563" s="35"/>
      <c r="Q563" s="33"/>
      <c r="R563" s="14"/>
      <c r="S563" s="14"/>
      <c r="T563" s="69"/>
      <c r="U563" s="14"/>
      <c r="V563" s="31"/>
      <c r="W563" s="67"/>
      <c r="AD563"/>
      <c r="AE563"/>
      <c r="AF563"/>
      <c r="AG563"/>
      <c r="AH563"/>
      <c r="AI563"/>
    </row>
    <row r="564" spans="1:35" ht="18" customHeight="1" x14ac:dyDescent="0.25">
      <c r="A564" s="47" t="s">
        <v>1239</v>
      </c>
      <c r="B564" s="51" t="s">
        <v>68</v>
      </c>
      <c r="C564" s="24">
        <v>30</v>
      </c>
      <c r="D564" s="25"/>
      <c r="E564" s="36"/>
      <c r="F564" s="37"/>
      <c r="G564" s="28">
        <v>6</v>
      </c>
      <c r="H564" s="29" t="s">
        <v>668</v>
      </c>
      <c r="I564" s="30" t="s">
        <v>38</v>
      </c>
      <c r="J564" s="26">
        <v>0.22</v>
      </c>
      <c r="K564" s="44">
        <v>0.33</v>
      </c>
      <c r="L564" s="163">
        <v>0.2</v>
      </c>
      <c r="M564" s="49">
        <v>0.22</v>
      </c>
      <c r="N564" s="87">
        <v>0.25</v>
      </c>
      <c r="O564" s="31">
        <v>0.95</v>
      </c>
      <c r="P564" s="35"/>
      <c r="Q564" s="50"/>
      <c r="R564" s="14"/>
      <c r="S564" s="14"/>
      <c r="T564" s="69"/>
      <c r="U564" s="14"/>
      <c r="V564" s="31"/>
      <c r="W564" s="67"/>
      <c r="AD564"/>
      <c r="AE564"/>
      <c r="AF564"/>
      <c r="AG564"/>
      <c r="AH564"/>
      <c r="AI564"/>
    </row>
    <row r="565" spans="1:35" ht="18" customHeight="1" x14ac:dyDescent="0.25">
      <c r="A565" s="47" t="s">
        <v>1239</v>
      </c>
      <c r="B565" s="51" t="s">
        <v>68</v>
      </c>
      <c r="C565" s="24">
        <v>100</v>
      </c>
      <c r="D565" s="25"/>
      <c r="E565" s="36"/>
      <c r="F565" s="37"/>
      <c r="G565" s="28"/>
      <c r="H565" s="29">
        <v>0.77</v>
      </c>
      <c r="I565" s="30">
        <v>0.72</v>
      </c>
      <c r="J565" s="30"/>
      <c r="K565" s="30">
        <v>1</v>
      </c>
      <c r="L565" s="201">
        <v>0.89</v>
      </c>
      <c r="M565" s="29" t="s">
        <v>1240</v>
      </c>
      <c r="N565" s="29" t="s">
        <v>1241</v>
      </c>
      <c r="O565" s="31">
        <v>2.13</v>
      </c>
      <c r="P565" s="35"/>
      <c r="Q565" s="50"/>
      <c r="R565" s="14"/>
      <c r="S565" s="14"/>
      <c r="T565" s="69"/>
      <c r="U565" s="14"/>
      <c r="V565" s="31"/>
      <c r="W565" s="67"/>
      <c r="AD565"/>
      <c r="AE565"/>
      <c r="AF565"/>
      <c r="AG565"/>
      <c r="AH565"/>
      <c r="AI565"/>
    </row>
    <row r="566" spans="1:35" ht="18" customHeight="1" x14ac:dyDescent="0.25">
      <c r="A566" s="47" t="s">
        <v>1242</v>
      </c>
      <c r="B566" s="51" t="s">
        <v>159</v>
      </c>
      <c r="C566" s="24">
        <v>28</v>
      </c>
      <c r="D566" s="25"/>
      <c r="E566" s="36"/>
      <c r="F566" s="37"/>
      <c r="G566" s="28"/>
      <c r="H566" s="29" t="s">
        <v>668</v>
      </c>
      <c r="I566" s="30" t="s">
        <v>38</v>
      </c>
      <c r="J566" s="30" t="s">
        <v>38</v>
      </c>
      <c r="K566" s="30" t="s">
        <v>38</v>
      </c>
      <c r="L566" s="44" t="s">
        <v>35</v>
      </c>
      <c r="M566" s="30">
        <v>48.95</v>
      </c>
      <c r="N566" s="29" t="s">
        <v>35</v>
      </c>
      <c r="O566" s="31"/>
      <c r="P566" s="35"/>
      <c r="Q566" s="50"/>
      <c r="R566" s="14"/>
      <c r="S566" s="14"/>
      <c r="T566" s="69"/>
      <c r="U566" s="14"/>
      <c r="V566" s="31"/>
      <c r="W566" s="67"/>
      <c r="AD566"/>
      <c r="AE566"/>
      <c r="AF566"/>
      <c r="AG566"/>
      <c r="AH566"/>
      <c r="AI566"/>
    </row>
    <row r="567" spans="1:35" ht="18" customHeight="1" x14ac:dyDescent="0.25">
      <c r="A567" s="47" t="s">
        <v>1243</v>
      </c>
      <c r="B567" s="51" t="s">
        <v>68</v>
      </c>
      <c r="C567" s="24">
        <v>28</v>
      </c>
      <c r="D567" s="25"/>
      <c r="E567" s="36"/>
      <c r="F567" s="37"/>
      <c r="G567" s="28"/>
      <c r="H567" s="29">
        <v>7.33</v>
      </c>
      <c r="I567" s="30">
        <v>7.07</v>
      </c>
      <c r="J567" s="30"/>
      <c r="K567" s="30">
        <v>7.39</v>
      </c>
      <c r="L567" s="44" t="s">
        <v>35</v>
      </c>
      <c r="M567" s="29">
        <v>7.08</v>
      </c>
      <c r="N567" s="29" t="s">
        <v>38</v>
      </c>
      <c r="O567" s="31">
        <v>2.68</v>
      </c>
      <c r="P567" s="35"/>
      <c r="Q567" s="50"/>
      <c r="R567" s="14"/>
      <c r="S567" s="14"/>
      <c r="T567" s="69"/>
      <c r="U567" s="14"/>
      <c r="V567" s="31"/>
      <c r="W567" s="67"/>
      <c r="AD567"/>
      <c r="AE567"/>
      <c r="AF567"/>
      <c r="AG567"/>
      <c r="AH567"/>
      <c r="AI567"/>
    </row>
    <row r="568" spans="1:35" ht="18" customHeight="1" x14ac:dyDescent="0.25">
      <c r="A568" s="47" t="s">
        <v>1244</v>
      </c>
      <c r="B568" s="51" t="s">
        <v>159</v>
      </c>
      <c r="C568" s="24">
        <v>28</v>
      </c>
      <c r="D568" s="25"/>
      <c r="E568" s="36"/>
      <c r="F568" s="37"/>
      <c r="G568" s="28">
        <v>2</v>
      </c>
      <c r="H568" s="29" t="s">
        <v>38</v>
      </c>
      <c r="I568" s="30" t="s">
        <v>1245</v>
      </c>
      <c r="J568" s="30" t="s">
        <v>38</v>
      </c>
      <c r="K568" s="30" t="s">
        <v>38</v>
      </c>
      <c r="L568" s="163">
        <v>2.04</v>
      </c>
      <c r="M568" s="29">
        <v>3.49</v>
      </c>
      <c r="N568" s="30" t="s">
        <v>38</v>
      </c>
      <c r="O568" s="31">
        <v>0.5</v>
      </c>
      <c r="P568" s="35"/>
      <c r="Q568" s="50"/>
      <c r="R568" s="14"/>
      <c r="S568" s="14"/>
      <c r="T568" s="69"/>
      <c r="U568" s="14"/>
      <c r="V568" s="31"/>
      <c r="W568" s="67"/>
      <c r="AD568"/>
      <c r="AE568"/>
      <c r="AF568"/>
      <c r="AG568"/>
      <c r="AH568"/>
      <c r="AI568"/>
    </row>
    <row r="569" spans="1:35" ht="18" customHeight="1" x14ac:dyDescent="0.25">
      <c r="A569" s="47" t="s">
        <v>1244</v>
      </c>
      <c r="B569" s="51" t="s">
        <v>68</v>
      </c>
      <c r="C569" s="24">
        <v>28</v>
      </c>
      <c r="D569" s="25"/>
      <c r="E569" s="36"/>
      <c r="F569" s="27"/>
      <c r="G569" s="28">
        <v>6</v>
      </c>
      <c r="H569" s="29" t="s">
        <v>38</v>
      </c>
      <c r="I569" s="30">
        <v>1.06</v>
      </c>
      <c r="J569" s="30">
        <v>0.8</v>
      </c>
      <c r="K569" s="29">
        <v>0.81</v>
      </c>
      <c r="L569" s="26">
        <v>0.7</v>
      </c>
      <c r="M569" s="29">
        <v>1.2</v>
      </c>
      <c r="N569" s="29">
        <v>1.23</v>
      </c>
      <c r="O569" s="31">
        <v>0.88</v>
      </c>
      <c r="P569" s="35"/>
      <c r="Q569" s="50"/>
      <c r="R569" s="14"/>
      <c r="S569" s="14"/>
      <c r="T569" s="69"/>
      <c r="U569" s="14"/>
      <c r="V569" s="31"/>
      <c r="W569" s="67"/>
      <c r="AD569" s="102" t="s">
        <v>1246</v>
      </c>
      <c r="AE569" t="s">
        <v>1247</v>
      </c>
      <c r="AF569"/>
      <c r="AG569" s="102" t="s">
        <v>1246</v>
      </c>
      <c r="AH569" t="s">
        <v>1248</v>
      </c>
      <c r="AI569"/>
    </row>
    <row r="570" spans="1:35" ht="18" customHeight="1" x14ac:dyDescent="0.25">
      <c r="A570" s="53" t="s">
        <v>1249</v>
      </c>
      <c r="B570" s="78">
        <v>0.02</v>
      </c>
      <c r="C570" s="24" t="s">
        <v>181</v>
      </c>
      <c r="D570" s="25"/>
      <c r="E570" s="36"/>
      <c r="F570" s="37"/>
      <c r="G570" s="28">
        <v>3</v>
      </c>
      <c r="H570" s="44">
        <v>3.37</v>
      </c>
      <c r="I570" s="30" t="s">
        <v>38</v>
      </c>
      <c r="J570" s="30" t="s">
        <v>38</v>
      </c>
      <c r="K570" s="113">
        <v>2.91</v>
      </c>
      <c r="L570" s="49">
        <v>2.5</v>
      </c>
      <c r="M570" s="29">
        <v>6.29</v>
      </c>
      <c r="N570" s="29">
        <v>2.66</v>
      </c>
      <c r="O570" s="31">
        <v>2.65</v>
      </c>
      <c r="P570" s="35"/>
      <c r="Q570" s="50"/>
      <c r="R570" s="14"/>
      <c r="S570" s="14"/>
      <c r="T570" s="69"/>
      <c r="U570" s="14"/>
      <c r="V570" s="31"/>
      <c r="W570" s="67"/>
      <c r="AD570" s="102" t="s">
        <v>1250</v>
      </c>
      <c r="AE570" t="s">
        <v>1251</v>
      </c>
      <c r="AF570"/>
      <c r="AG570" t="s">
        <v>1252</v>
      </c>
      <c r="AH570" t="s">
        <v>1253</v>
      </c>
      <c r="AI570"/>
    </row>
    <row r="571" spans="1:35" ht="18" customHeight="1" x14ac:dyDescent="0.25">
      <c r="A571" s="53" t="s">
        <v>1254</v>
      </c>
      <c r="B571" s="54" t="s">
        <v>1255</v>
      </c>
      <c r="C571" s="24" t="s">
        <v>181</v>
      </c>
      <c r="D571" s="25">
        <v>4</v>
      </c>
      <c r="E571" s="36"/>
      <c r="F571" s="37"/>
      <c r="G571" s="28">
        <v>10</v>
      </c>
      <c r="H571" s="29">
        <v>9.36</v>
      </c>
      <c r="I571" s="30" t="s">
        <v>38</v>
      </c>
      <c r="J571" s="75" t="s">
        <v>35</v>
      </c>
      <c r="K571" s="180">
        <v>9.24</v>
      </c>
      <c r="L571" s="180" t="s">
        <v>38</v>
      </c>
      <c r="M571" s="269" t="s">
        <v>38</v>
      </c>
      <c r="N571" s="180" t="s">
        <v>1256</v>
      </c>
      <c r="O571" s="31">
        <v>1.32</v>
      </c>
      <c r="P571" s="35"/>
      <c r="Q571" s="50"/>
      <c r="R571" s="14"/>
      <c r="S571" s="14"/>
      <c r="T571" s="69"/>
      <c r="U571" s="14"/>
      <c r="V571" s="31"/>
      <c r="W571" s="67"/>
      <c r="AD571" t="s">
        <v>3162</v>
      </c>
      <c r="AE571" t="s">
        <v>1251</v>
      </c>
      <c r="AF571"/>
      <c r="AG571" t="s" s="406">
        <v>3163</v>
      </c>
      <c r="AH571" t="s">
        <v>1253</v>
      </c>
      <c r="AI571"/>
    </row>
    <row r="572" spans="1:35" ht="18" customHeight="1" x14ac:dyDescent="0.25">
      <c r="A572" s="53" t="s">
        <v>1257</v>
      </c>
      <c r="B572" s="54" t="s">
        <v>1255</v>
      </c>
      <c r="C572" s="24">
        <v>60</v>
      </c>
      <c r="D572" s="152"/>
      <c r="E572" s="36"/>
      <c r="F572" s="125"/>
      <c r="G572" s="57">
        <v>1</v>
      </c>
      <c r="H572" s="29" t="s">
        <v>1258</v>
      </c>
      <c r="I572" s="30"/>
      <c r="J572" s="30" t="s">
        <v>1259</v>
      </c>
      <c r="K572" s="113" t="s">
        <v>479</v>
      </c>
      <c r="L572" s="30" t="s">
        <v>35</v>
      </c>
      <c r="M572" s="29">
        <v>27.99</v>
      </c>
      <c r="N572" s="29" t="s">
        <v>35</v>
      </c>
      <c r="O572" s="31">
        <v>28.59</v>
      </c>
      <c r="P572" s="35"/>
      <c r="Q572" s="77"/>
      <c r="R572" s="14"/>
      <c r="S572" s="14"/>
      <c r="T572" s="69"/>
      <c r="U572" s="14"/>
      <c r="V572" s="31"/>
      <c r="W572" s="67"/>
      <c r="AD572"/>
      <c r="AE572"/>
      <c r="AF572"/>
      <c r="AG572"/>
      <c r="AH572"/>
      <c r="AI572"/>
    </row>
    <row r="573" spans="1:35" ht="18" customHeight="1" x14ac:dyDescent="0.25">
      <c r="A573" s="47" t="s">
        <v>1260</v>
      </c>
      <c r="B573" s="51" t="s">
        <v>71</v>
      </c>
      <c r="C573" s="24">
        <v>28</v>
      </c>
      <c r="D573" s="25"/>
      <c r="E573" s="36"/>
      <c r="F573" s="37"/>
      <c r="G573" s="28">
        <v>6</v>
      </c>
      <c r="H573" s="29">
        <v>4.4400000000000004</v>
      </c>
      <c r="I573" s="30">
        <v>6.08</v>
      </c>
      <c r="J573" s="26">
        <v>3.85</v>
      </c>
      <c r="K573" s="30">
        <v>4.59</v>
      </c>
      <c r="L573" s="30">
        <v>4.3499999999999996</v>
      </c>
      <c r="M573" s="108" t="s">
        <v>1261</v>
      </c>
      <c r="N573" s="29">
        <v>4.42</v>
      </c>
      <c r="O573" s="31">
        <v>1.6</v>
      </c>
      <c r="P573" s="35"/>
      <c r="Q573" s="50"/>
      <c r="R573" s="14"/>
      <c r="S573" s="14"/>
      <c r="T573" s="69"/>
      <c r="U573" s="14"/>
      <c r="V573" s="31"/>
      <c r="W573" s="67"/>
      <c r="AD573"/>
      <c r="AE573"/>
      <c r="AF573"/>
      <c r="AG573"/>
      <c r="AH573"/>
      <c r="AI573"/>
    </row>
    <row r="574" spans="1:35" ht="18" customHeight="1" x14ac:dyDescent="0.25">
      <c r="A574" s="47" t="s">
        <v>1262</v>
      </c>
      <c r="B574" s="51" t="s">
        <v>286</v>
      </c>
      <c r="C574" s="24">
        <v>28</v>
      </c>
      <c r="D574" s="25"/>
      <c r="E574" s="36"/>
      <c r="F574" s="37"/>
      <c r="G574" s="28">
        <v>1</v>
      </c>
      <c r="H574" s="29">
        <v>8.1300000000000008</v>
      </c>
      <c r="I574" s="30">
        <v>7.05</v>
      </c>
      <c r="J574" s="30">
        <v>6.62</v>
      </c>
      <c r="K574" s="108">
        <v>8.32</v>
      </c>
      <c r="L574" s="30">
        <v>9.59</v>
      </c>
      <c r="M574" s="26">
        <v>6.6</v>
      </c>
      <c r="N574" s="29">
        <v>8.6</v>
      </c>
      <c r="O574" s="31">
        <v>1.35</v>
      </c>
      <c r="P574" s="35"/>
      <c r="Q574" s="50"/>
      <c r="R574" s="14"/>
      <c r="S574" s="14"/>
      <c r="T574" s="69"/>
      <c r="U574" s="14"/>
      <c r="V574" s="31"/>
      <c r="W574" s="67"/>
      <c r="AD574"/>
      <c r="AE574"/>
      <c r="AF574"/>
      <c r="AG574"/>
      <c r="AH574"/>
      <c r="AI574"/>
    </row>
    <row r="575" spans="1:35" ht="18" customHeight="1" x14ac:dyDescent="0.25">
      <c r="A575" s="47" t="s">
        <v>1263</v>
      </c>
      <c r="B575" s="51"/>
      <c r="C575" s="24" t="s">
        <v>427</v>
      </c>
      <c r="D575" s="25"/>
      <c r="E575" s="36"/>
      <c r="F575" s="37"/>
      <c r="G575" s="28">
        <v>2</v>
      </c>
      <c r="H575" s="29" t="s">
        <v>1264</v>
      </c>
      <c r="I575" s="30" t="s">
        <v>38</v>
      </c>
      <c r="J575" s="30">
        <v>35.130000000000003</v>
      </c>
      <c r="K575" s="110" t="s">
        <v>1265</v>
      </c>
      <c r="L575" s="26" t="s">
        <v>1266</v>
      </c>
      <c r="M575" s="29">
        <v>35.07</v>
      </c>
      <c r="N575" s="29">
        <v>35.74</v>
      </c>
      <c r="O575" s="31"/>
      <c r="P575" s="35"/>
      <c r="Q575" s="50"/>
      <c r="R575" s="14"/>
      <c r="S575" s="14"/>
      <c r="T575" s="69"/>
      <c r="U575" s="14"/>
      <c r="V575" s="31"/>
      <c r="W575" s="67"/>
      <c r="AD575"/>
      <c r="AE575"/>
      <c r="AF575"/>
      <c r="AG575"/>
      <c r="AH575"/>
      <c r="AI575"/>
    </row>
    <row r="576" spans="1:35" ht="18" customHeight="1" x14ac:dyDescent="0.25">
      <c r="A576" s="47" t="s">
        <v>1267</v>
      </c>
      <c r="B576" s="23"/>
      <c r="C576" s="24" t="s">
        <v>426</v>
      </c>
      <c r="D576" s="25"/>
      <c r="E576" s="36"/>
      <c r="F576" s="266"/>
      <c r="G576" s="28">
        <v>2</v>
      </c>
      <c r="H576" s="29">
        <v>19.64</v>
      </c>
      <c r="I576" s="30" t="s">
        <v>35</v>
      </c>
      <c r="J576" s="26">
        <v>17.5</v>
      </c>
      <c r="K576" s="113" t="s">
        <v>38</v>
      </c>
      <c r="L576" s="30" t="s">
        <v>35</v>
      </c>
      <c r="M576" s="213">
        <v>17.649999999999999</v>
      </c>
      <c r="N576" s="29" t="s">
        <v>38</v>
      </c>
      <c r="O576" s="31">
        <v>19.84</v>
      </c>
      <c r="P576" s="35"/>
      <c r="Q576" s="33"/>
      <c r="R576" s="14"/>
      <c r="S576" s="14"/>
      <c r="T576" s="69"/>
      <c r="U576" s="14"/>
      <c r="V576" s="31"/>
      <c r="W576" s="67"/>
      <c r="AD576"/>
      <c r="AE576"/>
      <c r="AF576"/>
      <c r="AG576"/>
      <c r="AH576"/>
      <c r="AI576"/>
    </row>
    <row r="577" spans="1:35" ht="18" customHeight="1" x14ac:dyDescent="0.25">
      <c r="A577" s="47" t="s">
        <v>1267</v>
      </c>
      <c r="B577" s="23"/>
      <c r="C577" s="24" t="s">
        <v>427</v>
      </c>
      <c r="D577" s="25"/>
      <c r="E577" s="36"/>
      <c r="F577" s="37"/>
      <c r="G577" s="28"/>
      <c r="H577" s="29">
        <v>37.630000000000003</v>
      </c>
      <c r="I577" s="30" t="s">
        <v>38</v>
      </c>
      <c r="J577" s="30">
        <v>33.409999999999997</v>
      </c>
      <c r="K577" s="113" t="s">
        <v>38</v>
      </c>
      <c r="L577" s="30">
        <v>35.9</v>
      </c>
      <c r="M577" s="49">
        <v>35.32</v>
      </c>
      <c r="N577" s="29" t="s">
        <v>35</v>
      </c>
      <c r="O577" s="31">
        <v>39.68</v>
      </c>
      <c r="P577" s="35"/>
      <c r="Q577" s="33"/>
      <c r="R577" s="14"/>
      <c r="S577" s="14"/>
      <c r="T577" s="69"/>
      <c r="U577" s="14"/>
      <c r="V577" s="31"/>
      <c r="W577" s="67"/>
      <c r="AD577"/>
      <c r="AE577"/>
      <c r="AF577"/>
      <c r="AG577"/>
      <c r="AH577"/>
      <c r="AI577"/>
    </row>
    <row r="578" spans="1:35" ht="18" customHeight="1" x14ac:dyDescent="0.25">
      <c r="A578" s="53" t="s">
        <v>1268</v>
      </c>
      <c r="B578" s="54"/>
      <c r="C578" s="24" t="s">
        <v>426</v>
      </c>
      <c r="D578" s="152"/>
      <c r="E578" s="36"/>
      <c r="F578" s="125"/>
      <c r="G578" s="57"/>
      <c r="H578" s="29" t="s">
        <v>1269</v>
      </c>
      <c r="I578" s="30" t="s">
        <v>35</v>
      </c>
      <c r="J578" s="26">
        <v>5</v>
      </c>
      <c r="K578" s="30"/>
      <c r="L578" s="30" t="s">
        <v>35</v>
      </c>
      <c r="M578" s="30">
        <v>5.32</v>
      </c>
      <c r="N578" s="29">
        <v>5.35</v>
      </c>
      <c r="O578" s="31">
        <v>5.78</v>
      </c>
      <c r="P578" s="35"/>
      <c r="Q578" s="77"/>
      <c r="R578" s="14"/>
      <c r="S578" s="14"/>
      <c r="T578" s="69"/>
      <c r="U578" s="14"/>
      <c r="V578" s="31"/>
      <c r="W578" s="67"/>
      <c r="AD578"/>
      <c r="AE578"/>
      <c r="AF578"/>
      <c r="AG578"/>
      <c r="AH578"/>
      <c r="AI578"/>
    </row>
    <row r="579" spans="1:35" ht="18" customHeight="1" x14ac:dyDescent="0.25">
      <c r="A579" s="47" t="s">
        <v>1270</v>
      </c>
      <c r="B579" s="51" t="s">
        <v>201</v>
      </c>
      <c r="C579" s="24">
        <v>28</v>
      </c>
      <c r="D579" s="25"/>
      <c r="E579" s="36"/>
      <c r="F579" s="37" t="s">
        <v>143</v>
      </c>
      <c r="G579" s="28">
        <v>13</v>
      </c>
      <c r="H579" s="29">
        <v>0.75</v>
      </c>
      <c r="I579" s="30">
        <v>0.42</v>
      </c>
      <c r="J579" s="30" t="s">
        <v>38</v>
      </c>
      <c r="K579" s="30" t="s">
        <v>35</v>
      </c>
      <c r="L579" s="26">
        <v>0.35</v>
      </c>
      <c r="M579" s="30">
        <v>0.43</v>
      </c>
      <c r="N579" s="29" t="s">
        <v>1271</v>
      </c>
      <c r="O579" s="31">
        <v>0.18</v>
      </c>
      <c r="P579" s="35"/>
      <c r="Q579" s="50"/>
      <c r="R579" s="14"/>
      <c r="S579" s="14"/>
      <c r="T579" s="69"/>
      <c r="U579" s="14"/>
      <c r="V579" s="31"/>
      <c r="W579" s="67"/>
      <c r="AD579" t="s">
        <v>1272</v>
      </c>
      <c r="AE579" t="s">
        <v>1273</v>
      </c>
      <c r="AF579"/>
      <c r="AG579" s="102" t="s">
        <v>1274</v>
      </c>
      <c r="AH579" t="s">
        <v>1275</v>
      </c>
      <c r="AI579"/>
    </row>
    <row r="580" spans="1:35" ht="18" customHeight="1" x14ac:dyDescent="0.25">
      <c r="A580" s="47" t="s">
        <v>1270</v>
      </c>
      <c r="B580" s="51" t="s">
        <v>86</v>
      </c>
      <c r="C580" s="24">
        <v>28</v>
      </c>
      <c r="D580" s="25"/>
      <c r="E580" s="86"/>
      <c r="F580" s="37" t="s">
        <v>143</v>
      </c>
      <c r="G580" s="28">
        <v>35</v>
      </c>
      <c r="H580" s="29">
        <v>0.34</v>
      </c>
      <c r="I580" s="30">
        <v>0.33</v>
      </c>
      <c r="J580" s="30">
        <v>0.39</v>
      </c>
      <c r="K580" s="30" t="s">
        <v>1276</v>
      </c>
      <c r="L580" s="30">
        <v>0.33</v>
      </c>
      <c r="M580" s="26">
        <v>0.31</v>
      </c>
      <c r="N580" s="113">
        <v>0.33</v>
      </c>
      <c r="O580" s="31">
        <v>0.2</v>
      </c>
      <c r="P580" s="35"/>
      <c r="Q580" s="50"/>
      <c r="R580" s="14"/>
      <c r="S580" s="14"/>
      <c r="T580" s="69"/>
      <c r="U580" s="14"/>
      <c r="V580" s="31"/>
      <c r="W580" s="67"/>
      <c r="AD580" s="102" t="s">
        <v>293</v>
      </c>
      <c r="AE580" t="s">
        <v>1277</v>
      </c>
      <c r="AF580"/>
      <c r="AG580" t="s">
        <v>295</v>
      </c>
      <c r="AH580" t="s">
        <v>1278</v>
      </c>
      <c r="AI580"/>
    </row>
    <row r="581" spans="1:35" ht="18" customHeight="1" x14ac:dyDescent="0.25">
      <c r="A581" s="47" t="s">
        <v>1279</v>
      </c>
      <c r="B581" s="51" t="s">
        <v>609</v>
      </c>
      <c r="C581" s="24">
        <v>28</v>
      </c>
      <c r="D581" s="25"/>
      <c r="E581" s="86"/>
      <c r="F581" s="37" t="s">
        <v>143</v>
      </c>
      <c r="G581" s="28">
        <v>55</v>
      </c>
      <c r="H581" s="29">
        <v>0.92</v>
      </c>
      <c r="I581" s="30">
        <v>0.67</v>
      </c>
      <c r="J581" s="30">
        <v>0.4</v>
      </c>
      <c r="K581" s="30" t="s">
        <v>1021</v>
      </c>
      <c r="L581" s="26">
        <v>0.38</v>
      </c>
      <c r="M581" s="113">
        <v>0.77</v>
      </c>
      <c r="N581" s="30" t="s">
        <v>38</v>
      </c>
      <c r="O581" s="31">
        <v>0.34</v>
      </c>
      <c r="P581" s="35"/>
      <c r="Q581" s="50"/>
      <c r="R581" s="14"/>
      <c r="S581" s="14"/>
      <c r="T581" s="69"/>
      <c r="U581" s="14"/>
      <c r="V581" s="31"/>
      <c r="W581" s="67"/>
      <c r="AD581" s="102" t="s">
        <v>1280</v>
      </c>
      <c r="AE581" t="s">
        <v>1281</v>
      </c>
      <c r="AF581"/>
      <c r="AG581" s="102" t="s">
        <v>1280</v>
      </c>
      <c r="AH581" t="s">
        <v>1282</v>
      </c>
      <c r="AI581"/>
    </row>
    <row r="582" spans="1:35" ht="18" customHeight="1" x14ac:dyDescent="0.25">
      <c r="A582" s="47" t="s">
        <v>1279</v>
      </c>
      <c r="B582" s="51" t="s">
        <v>441</v>
      </c>
      <c r="C582" s="24">
        <v>28</v>
      </c>
      <c r="D582" s="25"/>
      <c r="E582" s="36"/>
      <c r="F582" s="37"/>
      <c r="G582" s="28"/>
      <c r="H582" s="29" t="s">
        <v>1283</v>
      </c>
      <c r="I582" s="30" t="s">
        <v>1284</v>
      </c>
      <c r="J582" s="30">
        <v>9</v>
      </c>
      <c r="K582" s="44">
        <v>8.9499999999999993</v>
      </c>
      <c r="L582" s="30" t="s">
        <v>35</v>
      </c>
      <c r="M582" s="30">
        <v>8.5500000000000007</v>
      </c>
      <c r="N582" s="201">
        <v>9.4</v>
      </c>
      <c r="O582" s="31"/>
      <c r="P582" s="35"/>
      <c r="Q582" s="50"/>
      <c r="R582" s="14"/>
      <c r="S582" s="14"/>
      <c r="T582" s="69"/>
      <c r="U582" s="14"/>
      <c r="V582" s="31"/>
      <c r="W582" s="67"/>
      <c r="AD582"/>
      <c r="AE582"/>
      <c r="AF582"/>
      <c r="AG582"/>
      <c r="AH582"/>
      <c r="AI582"/>
    </row>
    <row r="583" spans="1:35" ht="18" customHeight="1" x14ac:dyDescent="0.25">
      <c r="A583" s="47" t="s">
        <v>1285</v>
      </c>
      <c r="B583" s="51" t="s">
        <v>609</v>
      </c>
      <c r="C583" s="24">
        <v>28</v>
      </c>
      <c r="D583" s="25"/>
      <c r="E583" s="36"/>
      <c r="F583" s="37" t="s">
        <v>1286</v>
      </c>
      <c r="G583" s="28">
        <v>2</v>
      </c>
      <c r="H583" s="270">
        <v>5</v>
      </c>
      <c r="I583" s="30" t="s">
        <v>38</v>
      </c>
      <c r="J583" s="30">
        <v>9.69</v>
      </c>
      <c r="K583" s="44" t="s">
        <v>38</v>
      </c>
      <c r="L583" s="30">
        <v>5.27</v>
      </c>
      <c r="M583" s="30">
        <v>9.65</v>
      </c>
      <c r="N583" s="29">
        <v>5.21</v>
      </c>
      <c r="O583" s="31">
        <v>5</v>
      </c>
      <c r="P583" s="35"/>
      <c r="Q583" s="50"/>
      <c r="R583" s="14"/>
      <c r="S583" s="14"/>
      <c r="T583" s="69"/>
      <c r="U583" s="14"/>
      <c r="V583" s="31"/>
      <c r="W583" s="67"/>
      <c r="AD583"/>
      <c r="AE583"/>
      <c r="AF583"/>
      <c r="AG583"/>
      <c r="AH583"/>
      <c r="AI583"/>
    </row>
    <row r="584" spans="1:35" ht="18" customHeight="1" x14ac:dyDescent="0.25">
      <c r="A584" s="47" t="s">
        <v>1285</v>
      </c>
      <c r="B584" s="54" t="s">
        <v>441</v>
      </c>
      <c r="C584" s="24">
        <v>28</v>
      </c>
      <c r="D584" s="72"/>
      <c r="E584" s="40"/>
      <c r="F584" s="56"/>
      <c r="G584" s="57"/>
      <c r="H584" s="29" t="s">
        <v>668</v>
      </c>
      <c r="I584" s="30" t="s">
        <v>38</v>
      </c>
      <c r="J584" s="30" t="s">
        <v>35</v>
      </c>
      <c r="K584" s="44" t="s">
        <v>35</v>
      </c>
      <c r="L584" s="30" t="s">
        <v>35</v>
      </c>
      <c r="M584" s="30" t="s">
        <v>38</v>
      </c>
      <c r="N584" s="30" t="s">
        <v>35</v>
      </c>
      <c r="O584" s="80"/>
      <c r="P584" s="35"/>
      <c r="Q584" s="77"/>
      <c r="R584" s="14"/>
      <c r="S584" s="14"/>
      <c r="T584" s="69"/>
      <c r="U584" s="14"/>
      <c r="V584" s="31"/>
      <c r="W584" s="67"/>
      <c r="AD584"/>
      <c r="AE584"/>
      <c r="AF584"/>
      <c r="AG584"/>
      <c r="AH584"/>
      <c r="AI584"/>
    </row>
    <row r="585" spans="1:35" ht="18" customHeight="1" x14ac:dyDescent="0.25">
      <c r="A585" s="47" t="s">
        <v>1287</v>
      </c>
      <c r="B585" s="51" t="s">
        <v>164</v>
      </c>
      <c r="C585" s="24">
        <v>28</v>
      </c>
      <c r="D585" s="25"/>
      <c r="E585" s="36"/>
      <c r="F585" s="37"/>
      <c r="G585" s="28"/>
      <c r="H585" s="29">
        <v>0.98</v>
      </c>
      <c r="I585" s="30">
        <v>1.75</v>
      </c>
      <c r="J585" s="30">
        <v>0.76</v>
      </c>
      <c r="K585" s="29">
        <v>1.37</v>
      </c>
      <c r="L585" s="30">
        <v>1.05</v>
      </c>
      <c r="M585" s="49">
        <v>0.77</v>
      </c>
      <c r="N585" s="30">
        <v>0.8</v>
      </c>
      <c r="O585" s="31">
        <v>1.02</v>
      </c>
      <c r="P585" s="35"/>
      <c r="Q585" s="50"/>
      <c r="R585" s="14"/>
      <c r="S585" s="14"/>
      <c r="T585" s="69"/>
      <c r="U585" s="14"/>
      <c r="V585" s="31"/>
      <c r="W585" s="67"/>
      <c r="AD585"/>
      <c r="AE585"/>
      <c r="AF585"/>
      <c r="AG585"/>
      <c r="AH585"/>
      <c r="AI585"/>
    </row>
    <row r="586" spans="1:35" ht="18" customHeight="1" x14ac:dyDescent="0.25">
      <c r="A586" s="47" t="s">
        <v>1287</v>
      </c>
      <c r="B586" s="51" t="s">
        <v>37</v>
      </c>
      <c r="C586" s="24">
        <v>8</v>
      </c>
      <c r="D586" s="25"/>
      <c r="E586" s="36"/>
      <c r="F586" s="37"/>
      <c r="G586" s="28">
        <v>36</v>
      </c>
      <c r="H586" s="30">
        <v>0.71</v>
      </c>
      <c r="I586" s="30">
        <v>0.79</v>
      </c>
      <c r="J586" s="30">
        <v>0.71</v>
      </c>
      <c r="K586" s="30">
        <v>0.99</v>
      </c>
      <c r="L586" s="30">
        <v>0.8</v>
      </c>
      <c r="M586" s="26">
        <v>0.67</v>
      </c>
      <c r="N586" s="30">
        <v>0.68</v>
      </c>
      <c r="O586" s="31"/>
      <c r="P586" s="35"/>
      <c r="Q586" s="50"/>
      <c r="R586" s="14"/>
      <c r="S586" s="14"/>
      <c r="T586" s="69"/>
      <c r="U586" s="14"/>
      <c r="V586" s="31"/>
      <c r="W586" s="67"/>
      <c r="AD586"/>
      <c r="AE586"/>
      <c r="AF586"/>
      <c r="AG586"/>
      <c r="AH586"/>
      <c r="AI586"/>
    </row>
    <row r="587" spans="1:35" ht="18" customHeight="1" x14ac:dyDescent="0.25">
      <c r="A587" s="47" t="s">
        <v>1287</v>
      </c>
      <c r="B587" s="51" t="s">
        <v>37</v>
      </c>
      <c r="C587" s="24">
        <v>50</v>
      </c>
      <c r="D587" s="25">
        <v>2</v>
      </c>
      <c r="E587" s="36" t="s">
        <v>53</v>
      </c>
      <c r="F587" s="37"/>
      <c r="G587" s="28">
        <v>2</v>
      </c>
      <c r="H587" s="29">
        <v>2.2999999999999998</v>
      </c>
      <c r="I587" s="30">
        <v>2.48</v>
      </c>
      <c r="J587" s="75">
        <v>2.02</v>
      </c>
      <c r="K587" s="166">
        <v>3.98</v>
      </c>
      <c r="L587" s="75">
        <v>2.9</v>
      </c>
      <c r="M587" s="73">
        <v>2.02</v>
      </c>
      <c r="N587" s="75">
        <v>2.02</v>
      </c>
      <c r="O587" s="31">
        <v>2.6</v>
      </c>
      <c r="P587" s="35"/>
      <c r="Q587" s="50"/>
      <c r="R587" s="14"/>
      <c r="S587" s="14"/>
      <c r="T587" s="69"/>
      <c r="U587" s="14"/>
      <c r="V587" s="31"/>
      <c r="W587" s="67"/>
      <c r="AD587" t="s" s="406">
        <v>3164</v>
      </c>
      <c r="AE587" t="s">
        <v>3165</v>
      </c>
      <c r="AF587"/>
      <c r="AG587" t="s" s="406">
        <v>3164</v>
      </c>
      <c r="AH587" t="s">
        <v>3166</v>
      </c>
      <c r="AI587"/>
    </row>
    <row r="588" spans="1:35" ht="18" customHeight="1" x14ac:dyDescent="0.25">
      <c r="A588" s="53" t="s">
        <v>1288</v>
      </c>
      <c r="B588" s="54" t="s">
        <v>37</v>
      </c>
      <c r="C588" s="24">
        <v>8</v>
      </c>
      <c r="D588" s="55"/>
      <c r="E588" s="26"/>
      <c r="F588" s="100"/>
      <c r="G588" s="57"/>
      <c r="H588" s="29">
        <v>2.5499999999999998</v>
      </c>
      <c r="I588" s="30">
        <v>2.65</v>
      </c>
      <c r="J588" s="30">
        <v>2.34</v>
      </c>
      <c r="K588" s="44">
        <v>2.95</v>
      </c>
      <c r="L588" s="30" t="s">
        <v>1289</v>
      </c>
      <c r="M588" s="217">
        <v>2.14</v>
      </c>
      <c r="N588" s="30"/>
      <c r="O588" s="80"/>
      <c r="P588" s="76"/>
      <c r="Q588" s="77"/>
      <c r="R588" s="14"/>
      <c r="S588" s="14"/>
      <c r="T588" s="119"/>
      <c r="U588" s="120"/>
      <c r="V588" s="54"/>
      <c r="W588" s="83"/>
      <c r="AD588"/>
      <c r="AE588"/>
      <c r="AF588"/>
      <c r="AG588"/>
      <c r="AH588"/>
      <c r="AI588"/>
    </row>
    <row r="589" spans="1:35" ht="18" customHeight="1" x14ac:dyDescent="0.25">
      <c r="A589" s="53" t="s">
        <v>1290</v>
      </c>
      <c r="B589" s="54" t="s">
        <v>1291</v>
      </c>
      <c r="C589" s="24">
        <v>60</v>
      </c>
      <c r="D589" s="55"/>
      <c r="E589" s="40"/>
      <c r="F589" s="56"/>
      <c r="G589" s="57"/>
      <c r="H589" s="29" t="s">
        <v>1292</v>
      </c>
      <c r="I589" s="30" t="s">
        <v>35</v>
      </c>
      <c r="J589" s="30" t="s">
        <v>668</v>
      </c>
      <c r="K589" s="44" t="s">
        <v>1293</v>
      </c>
      <c r="L589" s="30" t="s">
        <v>35</v>
      </c>
      <c r="M589" s="30" t="s">
        <v>35</v>
      </c>
      <c r="N589" s="30" t="s">
        <v>35</v>
      </c>
      <c r="O589" s="31">
        <v>32.5</v>
      </c>
      <c r="P589" s="35">
        <v>5.5E-2</v>
      </c>
      <c r="Q589" s="50">
        <f>O589*(1-P589)</f>
        <v>30.712499999999999</v>
      </c>
      <c r="R589" s="14"/>
      <c r="S589" s="14"/>
      <c r="T589" s="69"/>
      <c r="U589" s="14"/>
      <c r="V589" s="31"/>
      <c r="W589" s="67"/>
      <c r="AD589"/>
      <c r="AE589"/>
      <c r="AF589"/>
      <c r="AG589"/>
      <c r="AH589"/>
      <c r="AI589"/>
    </row>
    <row r="590" spans="1:35" ht="18" customHeight="1" x14ac:dyDescent="0.25">
      <c r="A590" s="271" t="s">
        <v>1294</v>
      </c>
      <c r="B590" s="51" t="s">
        <v>111</v>
      </c>
      <c r="C590" s="24" t="s">
        <v>111</v>
      </c>
      <c r="D590" s="72"/>
      <c r="E590" s="272"/>
      <c r="F590" s="273" t="s">
        <v>1295</v>
      </c>
      <c r="G590" s="57"/>
      <c r="H590" s="29">
        <v>1.77</v>
      </c>
      <c r="I590" s="30"/>
      <c r="J590" s="30"/>
      <c r="K590" s="44"/>
      <c r="L590" s="30"/>
      <c r="M590" s="29"/>
      <c r="N590" s="29"/>
      <c r="O590" s="80"/>
      <c r="P590" s="35">
        <v>0.1</v>
      </c>
      <c r="Q590" s="46">
        <f>O590*(1-P590)</f>
        <v>0</v>
      </c>
      <c r="R590" s="14"/>
      <c r="S590" s="14"/>
      <c r="T590" s="69"/>
      <c r="U590" s="14"/>
      <c r="V590" s="31"/>
      <c r="W590" s="67"/>
      <c r="AD590"/>
      <c r="AE590"/>
      <c r="AF590"/>
      <c r="AG590"/>
      <c r="AH590"/>
      <c r="AI590"/>
    </row>
    <row r="591" spans="1:35" ht="18" customHeight="1" x14ac:dyDescent="0.25">
      <c r="A591" s="271" t="s">
        <v>1294</v>
      </c>
      <c r="B591" s="51" t="s">
        <v>386</v>
      </c>
      <c r="C591" s="24">
        <v>1</v>
      </c>
      <c r="D591" s="72"/>
      <c r="E591" s="40"/>
      <c r="F591" s="273"/>
      <c r="G591" s="57"/>
      <c r="H591" s="29">
        <v>6.12</v>
      </c>
      <c r="I591" s="30">
        <v>12.98</v>
      </c>
      <c r="J591" s="30" t="s">
        <v>38</v>
      </c>
      <c r="K591" s="163">
        <v>5.81</v>
      </c>
      <c r="L591" s="30" t="s">
        <v>35</v>
      </c>
      <c r="M591" s="29">
        <v>12.85</v>
      </c>
      <c r="N591" s="29" t="s">
        <v>35</v>
      </c>
      <c r="O591" s="80">
        <v>4.62</v>
      </c>
      <c r="P591" s="35"/>
      <c r="Q591" s="46">
        <f>O591*(1-P591)</f>
        <v>4.62</v>
      </c>
      <c r="R591" s="14"/>
      <c r="S591" s="14"/>
      <c r="T591" s="69"/>
      <c r="U591" s="14"/>
      <c r="V591" s="31"/>
      <c r="W591" s="67"/>
      <c r="AD591"/>
      <c r="AE591"/>
      <c r="AF591"/>
      <c r="AG591"/>
      <c r="AH591"/>
      <c r="AI591"/>
    </row>
    <row r="592" spans="1:35" ht="18" customHeight="1" x14ac:dyDescent="0.25">
      <c r="A592" s="53" t="s">
        <v>1296</v>
      </c>
      <c r="B592" s="54" t="s">
        <v>322</v>
      </c>
      <c r="C592" s="24">
        <v>28</v>
      </c>
      <c r="D592" s="55">
        <v>4</v>
      </c>
      <c r="E592" s="72"/>
      <c r="F592" s="274"/>
      <c r="G592" s="57"/>
      <c r="H592" s="29" t="s">
        <v>1297</v>
      </c>
      <c r="I592" s="30" t="s">
        <v>1298</v>
      </c>
      <c r="J592" s="75" t="s">
        <v>38</v>
      </c>
      <c r="K592" s="75" t="s">
        <v>1299</v>
      </c>
      <c r="L592" s="75" t="s">
        <v>1300</v>
      </c>
      <c r="M592" s="75" t="s">
        <v>38</v>
      </c>
      <c r="N592" s="75" t="s">
        <v>38</v>
      </c>
      <c r="O592" s="31">
        <v>2.09</v>
      </c>
      <c r="P592" s="35"/>
      <c r="Q592" s="60"/>
      <c r="R592" s="14"/>
      <c r="S592" s="14"/>
      <c r="T592" s="69"/>
      <c r="U592" s="14"/>
      <c r="V592" s="31"/>
      <c r="W592" s="67"/>
      <c r="AD592" t="s" s="406">
        <v>3167</v>
      </c>
      <c r="AE592" t="s">
        <v>1307</v>
      </c>
      <c r="AF592" t="s">
        <v>1303</v>
      </c>
      <c r="AG592" t="s">
        <v>3168</v>
      </c>
      <c r="AH592" t="s">
        <v>1305</v>
      </c>
      <c r="AI592"/>
    </row>
    <row r="593" spans="1:35" ht="18" customHeight="1" x14ac:dyDescent="0.25">
      <c r="A593" s="47" t="s">
        <v>1296</v>
      </c>
      <c r="B593" s="23" t="s">
        <v>276</v>
      </c>
      <c r="C593" s="24">
        <v>28</v>
      </c>
      <c r="D593" s="25"/>
      <c r="E593" s="36"/>
      <c r="F593" s="37" t="s">
        <v>143</v>
      </c>
      <c r="G593" s="28">
        <v>18</v>
      </c>
      <c r="H593" s="30">
        <v>1.85</v>
      </c>
      <c r="I593" s="30">
        <v>1.84</v>
      </c>
      <c r="J593" s="30">
        <v>1.1200000000000001</v>
      </c>
      <c r="K593" s="30">
        <v>1.49</v>
      </c>
      <c r="L593" s="26">
        <v>1.1200000000000001</v>
      </c>
      <c r="M593" s="30">
        <v>1.1200000000000001</v>
      </c>
      <c r="N593" s="30">
        <v>1.29</v>
      </c>
      <c r="O593" s="31">
        <v>21.06</v>
      </c>
      <c r="P593" s="35"/>
      <c r="Q593" s="33"/>
      <c r="R593" s="14"/>
      <c r="S593" s="14"/>
      <c r="T593" s="69"/>
      <c r="U593" s="14"/>
      <c r="V593" s="31"/>
      <c r="W593" s="67"/>
      <c r="AD593" t="s">
        <v>1306</v>
      </c>
      <c r="AE593" t="s">
        <v>1307</v>
      </c>
      <c r="AF593"/>
      <c r="AG593" s="102" t="s">
        <v>1308</v>
      </c>
      <c r="AH593" t="s">
        <v>1309</v>
      </c>
      <c r="AI593"/>
    </row>
    <row r="594" spans="1:35" ht="18" customHeight="1" x14ac:dyDescent="0.25">
      <c r="A594" s="47" t="s">
        <v>1296</v>
      </c>
      <c r="B594" s="23" t="s">
        <v>309</v>
      </c>
      <c r="C594" s="24">
        <v>56</v>
      </c>
      <c r="D594" s="25"/>
      <c r="E594" s="36"/>
      <c r="F594" s="37"/>
      <c r="G594" s="28">
        <v>1</v>
      </c>
      <c r="H594" s="29">
        <v>4.05</v>
      </c>
      <c r="I594" s="30">
        <v>3.45</v>
      </c>
      <c r="J594" s="30">
        <v>4.1100000000000003</v>
      </c>
      <c r="K594" s="29">
        <v>6.45</v>
      </c>
      <c r="L594" s="30">
        <v>6.8</v>
      </c>
      <c r="M594" s="49">
        <v>3.86</v>
      </c>
      <c r="N594" s="29" t="s">
        <v>35</v>
      </c>
      <c r="O594" s="31">
        <v>26.06</v>
      </c>
      <c r="P594" s="35"/>
      <c r="Q594" s="33"/>
      <c r="R594" s="14"/>
      <c r="S594" s="14"/>
      <c r="T594" s="69"/>
      <c r="U594" s="14"/>
      <c r="V594" s="31"/>
      <c r="W594" s="67"/>
      <c r="AD594"/>
      <c r="AE594"/>
      <c r="AF594"/>
      <c r="AG594"/>
      <c r="AH594"/>
      <c r="AI594"/>
    </row>
    <row r="595" spans="1:35" ht="18" customHeight="1" x14ac:dyDescent="0.25">
      <c r="A595" s="47" t="s">
        <v>1296</v>
      </c>
      <c r="B595" s="23" t="s">
        <v>311</v>
      </c>
      <c r="C595" s="24">
        <v>28</v>
      </c>
      <c r="D595" s="25"/>
      <c r="E595" s="36"/>
      <c r="F595" s="37"/>
      <c r="G595" s="154">
        <v>20</v>
      </c>
      <c r="H595" s="29">
        <v>1.65</v>
      </c>
      <c r="I595" s="30">
        <v>1.84</v>
      </c>
      <c r="J595" s="73">
        <v>1.55</v>
      </c>
      <c r="K595" s="30">
        <v>1.9</v>
      </c>
      <c r="L595" s="75">
        <v>1.78</v>
      </c>
      <c r="M595" s="75" t="s">
        <v>38</v>
      </c>
      <c r="N595" s="44">
        <v>1.81</v>
      </c>
      <c r="O595" s="31"/>
      <c r="P595" s="35"/>
      <c r="Q595" s="50"/>
      <c r="R595" s="14"/>
      <c r="S595" s="14"/>
      <c r="T595" s="69"/>
      <c r="U595" s="14"/>
      <c r="V595" s="31"/>
      <c r="W595" s="67"/>
      <c r="AD595"/>
      <c r="AE595"/>
      <c r="AF595"/>
      <c r="AG595"/>
      <c r="AH595"/>
      <c r="AI595"/>
    </row>
    <row r="596" spans="1:35" ht="18" customHeight="1" x14ac:dyDescent="0.25">
      <c r="A596" s="47" t="s">
        <v>1296</v>
      </c>
      <c r="B596" s="23" t="s">
        <v>1310</v>
      </c>
      <c r="C596" s="24">
        <v>28</v>
      </c>
      <c r="D596" s="25"/>
      <c r="E596" s="36"/>
      <c r="F596" s="37"/>
      <c r="G596" s="154"/>
      <c r="H596" s="29" t="s">
        <v>668</v>
      </c>
      <c r="I596" s="30"/>
      <c r="J596" s="30" t="s">
        <v>35</v>
      </c>
      <c r="K596" s="44" t="s">
        <v>38</v>
      </c>
      <c r="L596" s="30" t="s">
        <v>35</v>
      </c>
      <c r="M596" s="29" t="s">
        <v>35</v>
      </c>
      <c r="N596" s="29"/>
      <c r="O596" s="31">
        <v>13.99</v>
      </c>
      <c r="P596" s="35"/>
      <c r="Q596" s="50"/>
      <c r="R596" s="14"/>
      <c r="S596" s="14"/>
      <c r="T596" s="69"/>
      <c r="U596" s="14"/>
      <c r="V596" s="31"/>
      <c r="W596" s="67"/>
      <c r="AD596"/>
      <c r="AE596"/>
      <c r="AF596"/>
      <c r="AG596"/>
      <c r="AH596"/>
      <c r="AI596"/>
    </row>
    <row r="597" spans="1:35" ht="18" customHeight="1" x14ac:dyDescent="0.25">
      <c r="A597" s="47" t="s">
        <v>1311</v>
      </c>
      <c r="B597" s="23" t="s">
        <v>1312</v>
      </c>
      <c r="C597" s="24">
        <v>5</v>
      </c>
      <c r="D597" s="25"/>
      <c r="E597" s="36"/>
      <c r="F597" s="37"/>
      <c r="G597" s="28"/>
      <c r="H597" s="29" t="s">
        <v>38</v>
      </c>
      <c r="I597" s="30" t="s">
        <v>38</v>
      </c>
      <c r="J597" s="30" t="s">
        <v>668</v>
      </c>
      <c r="K597" s="44">
        <v>3.69</v>
      </c>
      <c r="L597" s="30">
        <v>4.12</v>
      </c>
      <c r="M597" s="29" t="s">
        <v>35</v>
      </c>
      <c r="N597" s="29" t="s">
        <v>35</v>
      </c>
      <c r="O597" s="31">
        <v>4.2</v>
      </c>
      <c r="P597" s="90">
        <v>0.05</v>
      </c>
      <c r="Q597" s="46">
        <f>O597*(1-P597)</f>
        <v>3.9899999999999998</v>
      </c>
      <c r="R597" s="14" t="s">
        <v>17</v>
      </c>
      <c r="S597" s="64">
        <f>O597*0.905</f>
        <v>3.8010000000000002</v>
      </c>
      <c r="T597" s="91">
        <v>1</v>
      </c>
      <c r="U597" s="122">
        <f>(K597-Q597)*T597</f>
        <v>-0.29999999999999982</v>
      </c>
      <c r="V597" s="31">
        <v>2</v>
      </c>
      <c r="W597" s="67"/>
      <c r="AD597"/>
      <c r="AE597"/>
      <c r="AF597"/>
      <c r="AG597"/>
      <c r="AH597"/>
      <c r="AI597"/>
    </row>
    <row r="598" spans="1:35" ht="18" customHeight="1" x14ac:dyDescent="0.25">
      <c r="A598" s="47" t="s">
        <v>1313</v>
      </c>
      <c r="B598" s="23" t="s">
        <v>105</v>
      </c>
      <c r="C598" s="24">
        <v>10</v>
      </c>
      <c r="D598" s="25"/>
      <c r="E598" s="36"/>
      <c r="F598" s="37"/>
      <c r="G598" s="28"/>
      <c r="H598" s="29">
        <v>13.4</v>
      </c>
      <c r="I598" s="30" t="s">
        <v>1314</v>
      </c>
      <c r="J598" s="30"/>
      <c r="K598" s="44">
        <v>12.1</v>
      </c>
      <c r="L598" s="30">
        <v>12.99</v>
      </c>
      <c r="M598" s="29" t="s">
        <v>38</v>
      </c>
      <c r="N598" s="29" t="s">
        <v>35</v>
      </c>
      <c r="O598" s="31">
        <v>13.6</v>
      </c>
      <c r="P598" s="90">
        <v>0.05</v>
      </c>
      <c r="Q598" s="46">
        <f>O598*(1-P598)</f>
        <v>12.92</v>
      </c>
      <c r="R598" s="14" t="s">
        <v>17</v>
      </c>
      <c r="S598" s="64">
        <f>O598*0.905</f>
        <v>12.308</v>
      </c>
      <c r="T598" s="91">
        <v>1</v>
      </c>
      <c r="U598" s="14"/>
      <c r="V598" s="31">
        <v>2</v>
      </c>
      <c r="W598" s="67"/>
      <c r="AD598"/>
      <c r="AE598"/>
      <c r="AF598"/>
      <c r="AG598"/>
      <c r="AH598"/>
      <c r="AI598"/>
    </row>
    <row r="599" spans="1:35" ht="18" customHeight="1" x14ac:dyDescent="0.25">
      <c r="A599" s="47" t="s">
        <v>1315</v>
      </c>
      <c r="B599" s="275" t="s">
        <v>1316</v>
      </c>
      <c r="C599" s="24">
        <v>1</v>
      </c>
      <c r="D599" s="25"/>
      <c r="E599" s="36"/>
      <c r="F599" s="36"/>
      <c r="G599" s="112">
        <v>1</v>
      </c>
      <c r="H599" s="29">
        <v>27.12</v>
      </c>
      <c r="I599" s="30" t="s">
        <v>38</v>
      </c>
      <c r="J599" s="44" t="s">
        <v>38</v>
      </c>
      <c r="K599" s="44">
        <v>26.57</v>
      </c>
      <c r="L599" s="30">
        <v>26</v>
      </c>
      <c r="M599" s="30">
        <v>25.56</v>
      </c>
      <c r="N599" s="49">
        <v>24.84</v>
      </c>
      <c r="O599" s="31">
        <v>27.97</v>
      </c>
      <c r="P599" s="35"/>
      <c r="Q599" s="50"/>
      <c r="R599" s="14"/>
      <c r="S599" s="14"/>
      <c r="T599" s="69"/>
      <c r="U599" s="14"/>
      <c r="V599" s="31"/>
      <c r="W599" s="67"/>
      <c r="AD599"/>
      <c r="AE599"/>
      <c r="AF599"/>
      <c r="AG599"/>
      <c r="AH599"/>
      <c r="AI599"/>
    </row>
    <row r="600" spans="1:35" ht="18" customHeight="1" x14ac:dyDescent="0.25">
      <c r="A600" s="47" t="s">
        <v>1317</v>
      </c>
      <c r="B600" s="275" t="s">
        <v>1318</v>
      </c>
      <c r="C600" s="24">
        <v>1</v>
      </c>
      <c r="D600" s="25">
        <v>2</v>
      </c>
      <c r="E600" s="36" t="s">
        <v>763</v>
      </c>
      <c r="F600" s="274"/>
      <c r="G600" s="276">
        <v>3</v>
      </c>
      <c r="H600" s="118">
        <v>22.95</v>
      </c>
      <c r="I600" s="30">
        <v>23.8</v>
      </c>
      <c r="J600" s="75">
        <v>23.5</v>
      </c>
      <c r="K600" s="166">
        <v>25.17</v>
      </c>
      <c r="L600" s="75">
        <v>24.5</v>
      </c>
      <c r="M600" s="75">
        <v>23.55</v>
      </c>
      <c r="N600" s="74">
        <v>23.55</v>
      </c>
      <c r="O600" s="31">
        <v>27.97</v>
      </c>
      <c r="P600" s="35"/>
      <c r="Q600" s="50"/>
      <c r="R600" s="14"/>
      <c r="S600" s="14"/>
      <c r="T600" s="69"/>
      <c r="U600" s="14"/>
      <c r="V600" s="31"/>
      <c r="W600" s="67"/>
      <c r="AD600" t="s">
        <v>3169</v>
      </c>
      <c r="AE600" t="s">
        <v>3170</v>
      </c>
      <c r="AF600"/>
      <c r="AG600" t="s" s="406">
        <v>3171</v>
      </c>
      <c r="AH600" t="s">
        <v>3172</v>
      </c>
      <c r="AI600"/>
    </row>
    <row r="601" spans="1:35" ht="18" customHeight="1" x14ac:dyDescent="0.25">
      <c r="A601" s="53" t="s">
        <v>1319</v>
      </c>
      <c r="B601" s="23" t="s">
        <v>1320</v>
      </c>
      <c r="C601" s="24">
        <v>1</v>
      </c>
      <c r="D601" s="25"/>
      <c r="E601" s="36"/>
      <c r="F601" s="241"/>
      <c r="G601" s="28">
        <v>2</v>
      </c>
      <c r="H601" s="29">
        <v>13.23</v>
      </c>
      <c r="I601" s="30">
        <v>12.1</v>
      </c>
      <c r="J601" s="26">
        <v>11.3</v>
      </c>
      <c r="K601" s="30">
        <v>11.86</v>
      </c>
      <c r="L601" s="30">
        <v>12.05</v>
      </c>
      <c r="M601" s="30">
        <v>11.58</v>
      </c>
      <c r="N601" s="29">
        <v>12.66</v>
      </c>
      <c r="O601" s="31">
        <v>12.53</v>
      </c>
      <c r="P601" s="35"/>
      <c r="Q601" s="33"/>
      <c r="R601" s="14"/>
      <c r="S601" s="14"/>
      <c r="T601" s="69"/>
      <c r="U601" s="14"/>
      <c r="V601" s="31"/>
      <c r="W601" s="67"/>
      <c r="AD601"/>
      <c r="AE601"/>
      <c r="AF601"/>
      <c r="AG601"/>
      <c r="AH601"/>
      <c r="AI601"/>
    </row>
    <row r="602" spans="1:35" ht="18" customHeight="1" x14ac:dyDescent="0.25">
      <c r="A602" s="47" t="s">
        <v>1321</v>
      </c>
      <c r="B602" s="109"/>
      <c r="C602" s="24" t="s">
        <v>646</v>
      </c>
      <c r="D602" s="25"/>
      <c r="E602" s="36"/>
      <c r="F602" s="37"/>
      <c r="G602" s="28">
        <v>2</v>
      </c>
      <c r="H602" s="29">
        <v>3.04</v>
      </c>
      <c r="I602" s="30">
        <v>2.85</v>
      </c>
      <c r="J602" s="26">
        <v>2.83</v>
      </c>
      <c r="K602" s="30">
        <v>2.93</v>
      </c>
      <c r="L602" s="30" t="s">
        <v>38</v>
      </c>
      <c r="M602" s="30">
        <v>3.26</v>
      </c>
      <c r="N602" s="87">
        <v>2.83</v>
      </c>
      <c r="O602" s="31">
        <v>3</v>
      </c>
      <c r="P602" s="35"/>
      <c r="Q602" s="33"/>
      <c r="R602" s="14"/>
      <c r="S602" s="14"/>
      <c r="T602" s="69"/>
      <c r="U602" s="14"/>
      <c r="V602" s="31"/>
      <c r="W602" s="67"/>
      <c r="AD602"/>
      <c r="AE602"/>
      <c r="AF602"/>
      <c r="AG602"/>
      <c r="AH602"/>
      <c r="AI602"/>
    </row>
    <row r="603" spans="1:35" ht="18" customHeight="1" x14ac:dyDescent="0.25">
      <c r="A603" s="47" t="s">
        <v>1322</v>
      </c>
      <c r="B603" s="109"/>
      <c r="C603" s="24" t="s">
        <v>1323</v>
      </c>
      <c r="D603" s="25"/>
      <c r="E603" s="36"/>
      <c r="F603" s="70"/>
      <c r="G603" s="28">
        <v>8</v>
      </c>
      <c r="H603" s="29">
        <v>5.56</v>
      </c>
      <c r="I603" s="30">
        <v>5.5</v>
      </c>
      <c r="J603" s="49" t="s">
        <v>38</v>
      </c>
      <c r="K603" s="30">
        <v>5.59</v>
      </c>
      <c r="L603" s="30">
        <v>6.9</v>
      </c>
      <c r="M603" s="30">
        <v>6.5</v>
      </c>
      <c r="N603" s="29">
        <v>5.27</v>
      </c>
      <c r="O603" s="31">
        <v>5.98</v>
      </c>
      <c r="P603" s="35"/>
      <c r="Q603" s="33"/>
      <c r="R603" s="14"/>
      <c r="S603" s="14"/>
      <c r="T603" s="69"/>
      <c r="U603" s="14"/>
      <c r="V603" s="31"/>
      <c r="W603" s="67"/>
      <c r="AD603"/>
      <c r="AE603"/>
      <c r="AF603"/>
      <c r="AG603"/>
      <c r="AH603"/>
      <c r="AI603"/>
    </row>
    <row r="604" spans="1:35" ht="18" customHeight="1" x14ac:dyDescent="0.25">
      <c r="A604" s="53" t="s">
        <v>1324</v>
      </c>
      <c r="B604" s="23" t="s">
        <v>884</v>
      </c>
      <c r="C604" s="24">
        <v>5</v>
      </c>
      <c r="D604" s="25"/>
      <c r="E604" s="36"/>
      <c r="F604" s="37"/>
      <c r="G604" s="28">
        <v>2</v>
      </c>
      <c r="H604" s="49" t="s">
        <v>1325</v>
      </c>
      <c r="I604" s="30" t="s">
        <v>35</v>
      </c>
      <c r="J604" s="30" t="s">
        <v>38</v>
      </c>
      <c r="K604" s="30" t="s">
        <v>44</v>
      </c>
      <c r="L604" s="30" t="s">
        <v>35</v>
      </c>
      <c r="M604" s="87" t="s">
        <v>35</v>
      </c>
      <c r="N604" s="87" t="s">
        <v>35</v>
      </c>
      <c r="O604" s="80"/>
      <c r="P604" s="76"/>
      <c r="Q604" s="77"/>
      <c r="R604" s="14"/>
      <c r="S604" s="66"/>
      <c r="T604" s="34"/>
      <c r="U604" s="14"/>
      <c r="V604" s="31"/>
      <c r="W604" s="19"/>
      <c r="AD604"/>
      <c r="AE604"/>
      <c r="AF604"/>
      <c r="AG604"/>
      <c r="AH604"/>
      <c r="AI604"/>
    </row>
    <row r="605" spans="1:35" ht="18" customHeight="1" x14ac:dyDescent="0.25">
      <c r="A605" s="47" t="s">
        <v>1326</v>
      </c>
      <c r="B605" s="54"/>
      <c r="C605" s="24"/>
      <c r="D605" s="72"/>
      <c r="E605" s="36"/>
      <c r="F605" s="274"/>
      <c r="G605" s="57">
        <v>6</v>
      </c>
      <c r="H605" s="30">
        <v>14.46</v>
      </c>
      <c r="I605" s="30" t="s">
        <v>1327</v>
      </c>
      <c r="J605" s="73" t="s">
        <v>1328</v>
      </c>
      <c r="K605" s="30" t="s">
        <v>1329</v>
      </c>
      <c r="L605" s="85">
        <v>14.2</v>
      </c>
      <c r="M605" s="75" t="s">
        <v>38</v>
      </c>
      <c r="N605" s="29" t="s">
        <v>1330</v>
      </c>
      <c r="O605" s="31">
        <v>14.8</v>
      </c>
      <c r="P605" s="35"/>
      <c r="Q605" s="77"/>
      <c r="R605" s="14"/>
      <c r="S605" s="14"/>
      <c r="T605" s="69"/>
      <c r="U605" s="14"/>
      <c r="V605" s="31"/>
      <c r="W605" s="67"/>
      <c r="AD605"/>
      <c r="AE605"/>
      <c r="AF605"/>
      <c r="AG605"/>
      <c r="AH605"/>
      <c r="AI605"/>
    </row>
    <row r="606" spans="1:35" ht="18" customHeight="1" x14ac:dyDescent="0.25">
      <c r="A606" s="47" t="s">
        <v>1331</v>
      </c>
      <c r="B606" s="51"/>
      <c r="C606" s="24" t="s">
        <v>1332</v>
      </c>
      <c r="D606" s="25"/>
      <c r="E606" s="36"/>
      <c r="F606" s="48"/>
      <c r="G606" s="28"/>
      <c r="H606" s="29">
        <v>3.23</v>
      </c>
      <c r="I606" s="30" t="s">
        <v>605</v>
      </c>
      <c r="J606" s="30">
        <v>3.35</v>
      </c>
      <c r="K606" s="49">
        <v>3.04</v>
      </c>
      <c r="L606" s="30" t="s">
        <v>1229</v>
      </c>
      <c r="M606" s="30">
        <v>3.52</v>
      </c>
      <c r="N606" s="29" t="s">
        <v>38</v>
      </c>
      <c r="O606" s="31"/>
      <c r="P606" s="35"/>
      <c r="Q606" s="50"/>
      <c r="R606" s="14"/>
      <c r="S606" s="14"/>
      <c r="T606" s="34"/>
      <c r="U606" s="14"/>
      <c r="V606" s="31"/>
      <c r="W606" s="19"/>
      <c r="AD606"/>
      <c r="AE606"/>
      <c r="AF606"/>
      <c r="AG606"/>
      <c r="AH606"/>
      <c r="AI606"/>
    </row>
    <row r="607" spans="1:35" ht="18" customHeight="1" x14ac:dyDescent="0.25">
      <c r="A607" s="47" t="s">
        <v>1333</v>
      </c>
      <c r="B607" s="39"/>
      <c r="C607" s="24" t="s">
        <v>274</v>
      </c>
      <c r="D607" s="25"/>
      <c r="E607" s="36"/>
      <c r="F607" s="37"/>
      <c r="G607" s="28">
        <v>2</v>
      </c>
      <c r="H607" s="29"/>
      <c r="I607" s="30">
        <v>7.64</v>
      </c>
      <c r="J607" s="30"/>
      <c r="K607" s="30">
        <v>6.12</v>
      </c>
      <c r="L607" s="30" t="s">
        <v>38</v>
      </c>
      <c r="M607" s="26" t="s">
        <v>1334</v>
      </c>
      <c r="N607" s="29" t="s">
        <v>1335</v>
      </c>
      <c r="O607" s="31"/>
      <c r="P607" s="35"/>
      <c r="Q607" s="77"/>
      <c r="R607" s="14"/>
      <c r="S607" s="14"/>
      <c r="T607" s="69"/>
      <c r="U607" s="14"/>
      <c r="V607" s="31"/>
      <c r="W607" s="67"/>
      <c r="AD607"/>
      <c r="AE607"/>
      <c r="AF607"/>
      <c r="AG607"/>
      <c r="AH607"/>
      <c r="AI607"/>
    </row>
    <row r="608" spans="1:35" ht="18" customHeight="1" x14ac:dyDescent="0.25">
      <c r="A608" s="47" t="s">
        <v>1336</v>
      </c>
      <c r="B608" s="109"/>
      <c r="C608" s="24" t="s">
        <v>274</v>
      </c>
      <c r="D608" s="25"/>
      <c r="E608" s="36"/>
      <c r="F608" s="37"/>
      <c r="G608" s="154"/>
      <c r="H608" s="29" t="s">
        <v>38</v>
      </c>
      <c r="I608" s="30">
        <v>16.8</v>
      </c>
      <c r="J608" s="30">
        <v>17.7</v>
      </c>
      <c r="K608" s="26">
        <v>16.53</v>
      </c>
      <c r="L608" s="30" t="s">
        <v>38</v>
      </c>
      <c r="M608" s="30">
        <v>16.850000000000001</v>
      </c>
      <c r="N608" s="29" t="s">
        <v>38</v>
      </c>
      <c r="O608" s="31">
        <v>13.79</v>
      </c>
      <c r="P608" s="35"/>
      <c r="Q608" s="33"/>
      <c r="R608" s="14"/>
      <c r="S608" s="14"/>
      <c r="T608" s="69"/>
      <c r="U608" s="14"/>
      <c r="V608" s="31"/>
      <c r="W608" s="67"/>
      <c r="AD608" s="102" t="s">
        <v>1337</v>
      </c>
      <c r="AE608" t="s">
        <v>1338</v>
      </c>
      <c r="AF608" t="s">
        <v>1339</v>
      </c>
      <c r="AG608" t="s">
        <v>1340</v>
      </c>
      <c r="AH608" t="s">
        <v>1341</v>
      </c>
      <c r="AI608"/>
    </row>
    <row r="609" spans="1:35" ht="18" customHeight="1" x14ac:dyDescent="0.25">
      <c r="A609" s="47" t="s">
        <v>1342</v>
      </c>
      <c r="B609" s="78" t="s">
        <v>575</v>
      </c>
      <c r="C609" s="24" t="s">
        <v>575</v>
      </c>
      <c r="D609" s="72"/>
      <c r="E609" s="219"/>
      <c r="F609" s="100"/>
      <c r="G609" s="57"/>
      <c r="H609" s="29">
        <v>2.2999999999999998</v>
      </c>
      <c r="I609" s="30" t="s">
        <v>35</v>
      </c>
      <c r="J609" s="30" t="s">
        <v>1343</v>
      </c>
      <c r="K609" s="30">
        <v>2.3199999999999998</v>
      </c>
      <c r="L609" s="30" t="s">
        <v>38</v>
      </c>
      <c r="M609" s="29">
        <v>2.35</v>
      </c>
      <c r="N609" s="30"/>
      <c r="O609" s="80"/>
      <c r="P609" s="35"/>
      <c r="Q609" s="77"/>
      <c r="R609" s="14"/>
      <c r="S609" s="14"/>
      <c r="T609" s="69"/>
      <c r="U609" s="14"/>
      <c r="V609" s="31"/>
      <c r="W609" s="67"/>
      <c r="AD609"/>
      <c r="AE609"/>
      <c r="AF609"/>
      <c r="AG609"/>
      <c r="AH609"/>
      <c r="AI609"/>
    </row>
    <row r="610" spans="1:35" ht="18" customHeight="1" x14ac:dyDescent="0.25">
      <c r="A610" s="53" t="s">
        <v>1344</v>
      </c>
      <c r="B610" s="23" t="s">
        <v>1345</v>
      </c>
      <c r="C610" s="24">
        <v>1</v>
      </c>
      <c r="D610" s="25"/>
      <c r="E610" s="36"/>
      <c r="F610" s="37"/>
      <c r="G610" s="28"/>
      <c r="H610" s="29" t="s">
        <v>1346</v>
      </c>
      <c r="I610" s="30" t="s">
        <v>35</v>
      </c>
      <c r="J610" s="30" t="s">
        <v>38</v>
      </c>
      <c r="K610" s="30" t="s">
        <v>35</v>
      </c>
      <c r="L610" s="30" t="s">
        <v>35</v>
      </c>
      <c r="M610" s="49">
        <v>0.46</v>
      </c>
      <c r="N610" s="29" t="s">
        <v>35</v>
      </c>
      <c r="O610" s="31">
        <v>0.34</v>
      </c>
      <c r="P610" s="35"/>
      <c r="Q610" s="46">
        <f>O610*(1-P610)</f>
        <v>0.34</v>
      </c>
      <c r="R610" s="14" t="s">
        <v>17</v>
      </c>
      <c r="S610" s="64">
        <f>O610*0.905</f>
        <v>0.30770000000000003</v>
      </c>
      <c r="T610" s="91">
        <v>1</v>
      </c>
      <c r="U610" s="14"/>
      <c r="V610" s="31">
        <v>2</v>
      </c>
      <c r="W610" s="67"/>
      <c r="AD610"/>
      <c r="AE610"/>
      <c r="AF610"/>
      <c r="AG610"/>
      <c r="AH610"/>
      <c r="AI610"/>
    </row>
    <row r="611" spans="1:35" ht="18" customHeight="1" x14ac:dyDescent="0.25">
      <c r="A611" s="47" t="s">
        <v>1344</v>
      </c>
      <c r="B611" s="23" t="s">
        <v>1347</v>
      </c>
      <c r="C611" s="24">
        <v>1</v>
      </c>
      <c r="D611" s="25"/>
      <c r="E611" s="36"/>
      <c r="F611" s="37"/>
      <c r="G611" s="28"/>
      <c r="H611" s="29" t="s">
        <v>35</v>
      </c>
      <c r="I611" s="30">
        <v>0.3</v>
      </c>
      <c r="J611" s="30"/>
      <c r="K611" s="30" t="s">
        <v>35</v>
      </c>
      <c r="L611" s="30" t="s">
        <v>35</v>
      </c>
      <c r="M611" s="29">
        <v>0.4</v>
      </c>
      <c r="N611" s="29" t="s">
        <v>35</v>
      </c>
      <c r="O611" s="31">
        <v>0.3</v>
      </c>
      <c r="P611" s="35"/>
      <c r="Q611" s="46">
        <f>O611*(1-P611)</f>
        <v>0.3</v>
      </c>
      <c r="R611" s="14" t="s">
        <v>17</v>
      </c>
      <c r="S611" s="64">
        <f>O611*0.905</f>
        <v>0.27150000000000002</v>
      </c>
      <c r="T611" s="91">
        <v>1</v>
      </c>
      <c r="U611" s="14"/>
      <c r="V611" s="31">
        <v>2</v>
      </c>
      <c r="W611" s="67"/>
      <c r="AD611"/>
      <c r="AE611"/>
      <c r="AF611"/>
      <c r="AG611"/>
      <c r="AH611"/>
      <c r="AI611"/>
    </row>
    <row r="612" spans="1:35" ht="18" customHeight="1" x14ac:dyDescent="0.25">
      <c r="A612" s="47" t="s">
        <v>1348</v>
      </c>
      <c r="B612" s="54" t="s">
        <v>1349</v>
      </c>
      <c r="C612" s="24">
        <v>1</v>
      </c>
      <c r="D612" s="25"/>
      <c r="E612" s="36"/>
      <c r="F612" s="37"/>
      <c r="G612" s="28"/>
      <c r="H612" s="29" t="s">
        <v>35</v>
      </c>
      <c r="I612" s="30" t="s">
        <v>35</v>
      </c>
      <c r="J612" s="30"/>
      <c r="K612" s="108" t="s">
        <v>35</v>
      </c>
      <c r="L612" s="30">
        <v>0.2</v>
      </c>
      <c r="M612" s="29" t="s">
        <v>35</v>
      </c>
      <c r="N612" s="29" t="s">
        <v>35</v>
      </c>
      <c r="O612" s="31">
        <v>0.3</v>
      </c>
      <c r="P612" s="35"/>
      <c r="Q612" s="33">
        <f>O612*(1-P612)</f>
        <v>0.3</v>
      </c>
      <c r="R612" s="14" t="s">
        <v>17</v>
      </c>
      <c r="S612" s="64">
        <f>O612*0.905</f>
        <v>0.27150000000000002</v>
      </c>
      <c r="T612" s="91">
        <v>1</v>
      </c>
      <c r="U612" s="14"/>
      <c r="V612" s="31">
        <v>2</v>
      </c>
      <c r="W612" s="67"/>
      <c r="AD612"/>
      <c r="AE612"/>
      <c r="AF612"/>
      <c r="AG612"/>
      <c r="AH612"/>
      <c r="AI612"/>
    </row>
    <row r="613" spans="1:35" ht="18" customHeight="1" x14ac:dyDescent="0.25">
      <c r="A613" s="47" t="s">
        <v>1350</v>
      </c>
      <c r="B613" s="109" t="s">
        <v>1351</v>
      </c>
      <c r="C613" s="24">
        <v>2</v>
      </c>
      <c r="D613" s="25"/>
      <c r="E613" s="36"/>
      <c r="F613" s="37"/>
      <c r="G613" s="28"/>
      <c r="H613" s="29" t="s">
        <v>1352</v>
      </c>
      <c r="I613" s="30" t="s">
        <v>35</v>
      </c>
      <c r="J613" s="30"/>
      <c r="K613" s="30" t="s">
        <v>35</v>
      </c>
      <c r="L613" s="30" t="s">
        <v>35</v>
      </c>
      <c r="M613" s="29" t="s">
        <v>35</v>
      </c>
      <c r="N613" s="29" t="s">
        <v>35</v>
      </c>
      <c r="O613" s="31">
        <v>4.57</v>
      </c>
      <c r="P613" s="35"/>
      <c r="Q613" s="33"/>
      <c r="R613" s="14"/>
      <c r="S613" s="14"/>
      <c r="T613" s="69"/>
      <c r="U613" s="14"/>
      <c r="V613" s="31"/>
      <c r="W613" s="67"/>
      <c r="AD613"/>
      <c r="AE613"/>
      <c r="AF613"/>
      <c r="AG613"/>
      <c r="AH613"/>
      <c r="AI613"/>
    </row>
    <row r="614" spans="1:35" ht="18" customHeight="1" x14ac:dyDescent="0.25">
      <c r="A614" s="47" t="s">
        <v>1353</v>
      </c>
      <c r="B614" s="109" t="s">
        <v>1354</v>
      </c>
      <c r="C614" s="24">
        <v>2</v>
      </c>
      <c r="D614" s="25"/>
      <c r="E614" s="36"/>
      <c r="F614" s="37"/>
      <c r="G614" s="28"/>
      <c r="H614" s="29">
        <v>6.4</v>
      </c>
      <c r="I614" s="30" t="s">
        <v>35</v>
      </c>
      <c r="J614" s="30"/>
      <c r="K614" s="30"/>
      <c r="L614" s="30"/>
      <c r="M614" s="29" t="s">
        <v>35</v>
      </c>
      <c r="N614" s="29" t="s">
        <v>35</v>
      </c>
      <c r="O614" s="31">
        <v>7.01</v>
      </c>
      <c r="P614" s="35"/>
      <c r="Q614" s="33"/>
      <c r="R614" s="14"/>
      <c r="S614" s="14"/>
      <c r="T614" s="69"/>
      <c r="U614" s="14"/>
      <c r="V614" s="31"/>
      <c r="W614" s="67"/>
      <c r="AD614"/>
      <c r="AE614"/>
      <c r="AF614"/>
      <c r="AG614"/>
      <c r="AH614"/>
      <c r="AI614"/>
    </row>
    <row r="615" spans="1:35" ht="18" customHeight="1" x14ac:dyDescent="0.25">
      <c r="A615" s="47" t="s">
        <v>1355</v>
      </c>
      <c r="B615" s="109" t="s">
        <v>1356</v>
      </c>
      <c r="C615" s="24">
        <v>4</v>
      </c>
      <c r="D615" s="25"/>
      <c r="E615" s="36"/>
      <c r="F615" s="37"/>
      <c r="G615" s="28"/>
      <c r="H615" s="29">
        <v>12.2</v>
      </c>
      <c r="I615" s="30"/>
      <c r="J615" s="30"/>
      <c r="K615" s="30"/>
      <c r="L615" s="30"/>
      <c r="M615" s="29"/>
      <c r="N615" s="29" t="s">
        <v>35</v>
      </c>
      <c r="O615" s="31">
        <v>12.27</v>
      </c>
      <c r="P615" s="35"/>
      <c r="Q615" s="277"/>
      <c r="R615" s="14"/>
      <c r="S615" s="14"/>
      <c r="T615" s="69"/>
      <c r="U615" s="14"/>
      <c r="V615" s="31"/>
      <c r="W615" s="67"/>
      <c r="AD615"/>
      <c r="AE615"/>
      <c r="AF615"/>
      <c r="AG615"/>
      <c r="AH615"/>
      <c r="AI615"/>
    </row>
    <row r="616" spans="1:35" ht="18" customHeight="1" x14ac:dyDescent="0.25">
      <c r="A616" s="47" t="s">
        <v>1355</v>
      </c>
      <c r="B616" s="109" t="s">
        <v>1356</v>
      </c>
      <c r="C616" s="24">
        <v>2</v>
      </c>
      <c r="D616" s="25"/>
      <c r="E616" s="36"/>
      <c r="F616" s="37"/>
      <c r="G616" s="28"/>
      <c r="H616" s="29">
        <v>6.42</v>
      </c>
      <c r="I616" s="30" t="s">
        <v>35</v>
      </c>
      <c r="J616" s="30"/>
      <c r="K616" s="30"/>
      <c r="L616" s="30"/>
      <c r="M616" s="29" t="s">
        <v>35</v>
      </c>
      <c r="N616" s="29" t="s">
        <v>35</v>
      </c>
      <c r="O616" s="31">
        <v>6.42</v>
      </c>
      <c r="P616" s="35"/>
      <c r="Q616" s="33"/>
      <c r="R616" s="14"/>
      <c r="S616" s="14"/>
      <c r="T616" s="69"/>
      <c r="U616" s="14"/>
      <c r="V616" s="31"/>
      <c r="W616" s="67"/>
      <c r="AD616"/>
      <c r="AE616"/>
      <c r="AF616"/>
      <c r="AG616"/>
      <c r="AH616"/>
      <c r="AI616"/>
    </row>
    <row r="617" spans="1:35" ht="18" customHeight="1" x14ac:dyDescent="0.25">
      <c r="A617" s="47" t="s">
        <v>1357</v>
      </c>
      <c r="B617" s="109" t="s">
        <v>1358</v>
      </c>
      <c r="C617" s="24">
        <v>2</v>
      </c>
      <c r="D617" s="25"/>
      <c r="E617" s="36"/>
      <c r="F617" s="37"/>
      <c r="G617" s="28"/>
      <c r="H617" s="29">
        <v>5.88</v>
      </c>
      <c r="I617" s="30" t="s">
        <v>35</v>
      </c>
      <c r="J617" s="30"/>
      <c r="K617" s="30"/>
      <c r="L617" s="30" t="s">
        <v>35</v>
      </c>
      <c r="M617" s="29">
        <v>2.0499999999999998</v>
      </c>
      <c r="N617" s="29">
        <v>2.1</v>
      </c>
      <c r="O617" s="31">
        <v>5.88</v>
      </c>
      <c r="P617" s="35"/>
      <c r="Q617" s="33"/>
      <c r="R617" s="14"/>
      <c r="S617" s="14"/>
      <c r="T617" s="69"/>
      <c r="U617" s="14"/>
      <c r="V617" s="31"/>
      <c r="W617" s="67"/>
      <c r="AD617"/>
      <c r="AE617"/>
      <c r="AF617"/>
      <c r="AG617"/>
      <c r="AH617"/>
      <c r="AI617"/>
    </row>
    <row r="618" spans="1:35" ht="18" customHeight="1" x14ac:dyDescent="0.25">
      <c r="A618" s="47" t="s">
        <v>1359</v>
      </c>
      <c r="B618" s="115">
        <v>0.05</v>
      </c>
      <c r="C618" s="24" t="s">
        <v>1125</v>
      </c>
      <c r="D618" s="25">
        <v>2</v>
      </c>
      <c r="E618" s="36"/>
      <c r="F618" s="37" t="s">
        <v>1360</v>
      </c>
      <c r="G618" s="28">
        <v>2</v>
      </c>
      <c r="H618" s="29" t="s">
        <v>38</v>
      </c>
      <c r="I618" s="30"/>
      <c r="J618" s="75" t="s">
        <v>1361</v>
      </c>
      <c r="K618" s="240">
        <v>32.74</v>
      </c>
      <c r="L618" s="75" t="s">
        <v>38</v>
      </c>
      <c r="M618" s="75" t="s">
        <v>38</v>
      </c>
      <c r="N618" s="75" t="s">
        <v>35</v>
      </c>
      <c r="O618" s="31">
        <v>32.9</v>
      </c>
      <c r="P618" s="35"/>
      <c r="Q618" s="221"/>
      <c r="R618" s="14"/>
      <c r="S618" s="66"/>
      <c r="T618" s="210"/>
      <c r="U618" s="14"/>
      <c r="V618" s="31"/>
      <c r="W618" s="129"/>
      <c r="AD618" t="s">
        <v>3173</v>
      </c>
      <c r="AE618" t="s">
        <v>1363</v>
      </c>
      <c r="AF618"/>
      <c r="AG618" t="s">
        <v>3075</v>
      </c>
      <c r="AH618"/>
      <c r="AI618"/>
    </row>
    <row r="619" spans="1:35" ht="18" customHeight="1" x14ac:dyDescent="0.25">
      <c r="A619" s="47" t="s">
        <v>1364</v>
      </c>
      <c r="B619" s="23" t="s">
        <v>1365</v>
      </c>
      <c r="C619" s="24">
        <v>1</v>
      </c>
      <c r="D619" s="25"/>
      <c r="E619" s="36"/>
      <c r="F619" s="25"/>
      <c r="G619" s="28">
        <v>3</v>
      </c>
      <c r="H619" s="29">
        <v>27.87</v>
      </c>
      <c r="I619" s="30" t="s">
        <v>38</v>
      </c>
      <c r="J619" s="30"/>
      <c r="K619" s="30"/>
      <c r="L619" s="30">
        <v>0.55000000000000004</v>
      </c>
      <c r="M619" s="29" t="s">
        <v>38</v>
      </c>
      <c r="N619" s="29">
        <v>0.51</v>
      </c>
      <c r="O619" s="31"/>
      <c r="P619" s="35"/>
      <c r="Q619" s="33"/>
      <c r="R619" s="14"/>
      <c r="S619" s="14"/>
      <c r="T619" s="69"/>
      <c r="U619" s="14"/>
      <c r="V619" s="31"/>
      <c r="W619" s="67"/>
      <c r="AD619"/>
      <c r="AE619"/>
      <c r="AF619"/>
      <c r="AG619"/>
      <c r="AH619"/>
      <c r="AI619"/>
    </row>
    <row r="620" spans="1:35" ht="18" customHeight="1" x14ac:dyDescent="0.25">
      <c r="A620" s="47" t="s">
        <v>1366</v>
      </c>
      <c r="B620" s="54" t="s">
        <v>99</v>
      </c>
      <c r="C620" s="24">
        <v>60</v>
      </c>
      <c r="D620" s="72"/>
      <c r="E620" s="40"/>
      <c r="F620" s="114"/>
      <c r="G620" s="57"/>
      <c r="H620" s="29"/>
      <c r="I620" s="30"/>
      <c r="J620" s="30">
        <v>53.5</v>
      </c>
      <c r="K620" s="30" t="s">
        <v>38</v>
      </c>
      <c r="L620" s="30">
        <v>51.3</v>
      </c>
      <c r="M620" s="30">
        <v>56.43</v>
      </c>
      <c r="N620" s="30">
        <v>54.46</v>
      </c>
      <c r="O620" s="31">
        <v>53.2</v>
      </c>
      <c r="P620" s="35">
        <v>7.0000000000000007E-2</v>
      </c>
      <c r="Q620" s="181">
        <f>O620*(1-P620)</f>
        <v>49.475999999999999</v>
      </c>
      <c r="R620" s="14"/>
      <c r="S620" s="14"/>
      <c r="T620" s="69"/>
      <c r="U620" s="14"/>
      <c r="V620" s="31"/>
      <c r="W620" s="67"/>
      <c r="AD620"/>
      <c r="AE620"/>
      <c r="AF620"/>
      <c r="AG620"/>
      <c r="AH620"/>
      <c r="AI620"/>
    </row>
    <row r="621" spans="1:35" ht="18" customHeight="1" x14ac:dyDescent="0.25">
      <c r="A621" s="47" t="s">
        <v>1366</v>
      </c>
      <c r="B621" s="54" t="s">
        <v>159</v>
      </c>
      <c r="C621" s="24">
        <v>56</v>
      </c>
      <c r="D621" s="72"/>
      <c r="E621" s="40"/>
      <c r="F621" s="114"/>
      <c r="G621" s="57"/>
      <c r="H621" s="29">
        <v>52.91</v>
      </c>
      <c r="I621" s="30" t="s">
        <v>38</v>
      </c>
      <c r="J621" s="30" t="s">
        <v>1367</v>
      </c>
      <c r="K621" s="30" t="s">
        <v>38</v>
      </c>
      <c r="L621" s="30">
        <v>47.88</v>
      </c>
      <c r="M621" s="26">
        <v>49.36</v>
      </c>
      <c r="N621" s="103">
        <v>53.89</v>
      </c>
      <c r="O621" s="31">
        <v>53.2</v>
      </c>
      <c r="P621" s="35">
        <v>7.0000000000000007E-2</v>
      </c>
      <c r="Q621" s="181">
        <f>O621*(1-P621)</f>
        <v>49.475999999999999</v>
      </c>
      <c r="R621" s="14"/>
      <c r="S621" s="14"/>
      <c r="T621" s="69"/>
      <c r="U621" s="14"/>
      <c r="V621" s="31"/>
      <c r="W621" s="67"/>
      <c r="X621" s="21">
        <v>11.15</v>
      </c>
      <c r="AA621" s="145" t="e">
        <f>(X621-K621)*D621</f>
        <v>#VALUE!</v>
      </c>
      <c r="AD621"/>
      <c r="AE621"/>
      <c r="AF621"/>
      <c r="AG621"/>
      <c r="AH621"/>
      <c r="AI621"/>
    </row>
    <row r="622" spans="1:35" ht="18" customHeight="1" x14ac:dyDescent="0.25">
      <c r="A622" s="47" t="s">
        <v>1366</v>
      </c>
      <c r="B622" s="54" t="s">
        <v>159</v>
      </c>
      <c r="C622" s="24">
        <v>60</v>
      </c>
      <c r="D622" s="72"/>
      <c r="E622" s="36"/>
      <c r="F622" s="114"/>
      <c r="G622" s="57"/>
      <c r="H622" s="29">
        <v>52.65</v>
      </c>
      <c r="I622" s="30" t="s">
        <v>35</v>
      </c>
      <c r="J622" s="30" t="s">
        <v>1368</v>
      </c>
      <c r="K622" s="30">
        <v>52.73</v>
      </c>
      <c r="L622" s="30" t="s">
        <v>1369</v>
      </c>
      <c r="M622" s="29">
        <v>56.15</v>
      </c>
      <c r="N622" s="30">
        <v>52.65</v>
      </c>
      <c r="O622" s="31">
        <f>53.2/56*60</f>
        <v>57.000000000000007</v>
      </c>
      <c r="P622" s="35">
        <v>7.0000000000000007E-2</v>
      </c>
      <c r="Q622" s="181">
        <f>O622*(1-P622)</f>
        <v>53.010000000000005</v>
      </c>
      <c r="R622" s="14"/>
      <c r="S622" s="14"/>
      <c r="T622" s="69"/>
      <c r="U622" s="14"/>
      <c r="V622" s="31"/>
      <c r="W622" s="67"/>
      <c r="AD622"/>
      <c r="AE622"/>
      <c r="AF622"/>
      <c r="AG622"/>
      <c r="AH622"/>
      <c r="AI622"/>
    </row>
    <row r="623" spans="1:35" ht="18" customHeight="1" x14ac:dyDescent="0.25">
      <c r="A623" s="47" t="s">
        <v>1370</v>
      </c>
      <c r="B623" s="54"/>
      <c r="C623" s="24">
        <v>1</v>
      </c>
      <c r="D623" s="55"/>
      <c r="E623" s="56"/>
      <c r="F623" s="56"/>
      <c r="G623" s="57"/>
      <c r="H623" s="29">
        <v>12.69</v>
      </c>
      <c r="I623" s="30">
        <v>12.08</v>
      </c>
      <c r="J623" s="30">
        <v>11.39</v>
      </c>
      <c r="K623" s="30">
        <v>11.52</v>
      </c>
      <c r="L623" s="30">
        <v>11.37</v>
      </c>
      <c r="M623" s="26">
        <v>10.81</v>
      </c>
      <c r="N623" s="30" t="s">
        <v>35</v>
      </c>
      <c r="O623" s="58"/>
      <c r="P623" s="35"/>
      <c r="Q623" s="60"/>
      <c r="R623" s="14"/>
      <c r="S623" s="14"/>
      <c r="T623" s="69"/>
      <c r="U623" s="14"/>
      <c r="V623" s="31"/>
      <c r="W623" s="67"/>
      <c r="AD623"/>
      <c r="AE623"/>
      <c r="AF623"/>
      <c r="AG623"/>
      <c r="AH623"/>
      <c r="AI623"/>
    </row>
    <row r="624" spans="1:35" ht="18" customHeight="1" x14ac:dyDescent="0.25">
      <c r="A624" s="47" t="s">
        <v>1371</v>
      </c>
      <c r="B624" s="35">
        <v>1E-3</v>
      </c>
      <c r="C624" s="24" t="s">
        <v>426</v>
      </c>
      <c r="D624" s="25"/>
      <c r="E624" s="36"/>
      <c r="F624" s="37"/>
      <c r="G624" s="28"/>
      <c r="H624" s="29">
        <v>2.98</v>
      </c>
      <c r="I624" s="30">
        <v>2.98</v>
      </c>
      <c r="J624" s="30">
        <v>3.85</v>
      </c>
      <c r="K624" s="30">
        <v>4.32</v>
      </c>
      <c r="L624" s="30" t="s">
        <v>1372</v>
      </c>
      <c r="M624" s="49">
        <v>3.84</v>
      </c>
      <c r="N624" s="49">
        <v>3.45</v>
      </c>
      <c r="O624" s="31">
        <v>3.36</v>
      </c>
      <c r="P624" s="35"/>
      <c r="Q624" s="33"/>
      <c r="R624" s="14"/>
      <c r="S624" s="14"/>
      <c r="T624" s="69"/>
      <c r="U624" s="14"/>
      <c r="V624" s="31"/>
      <c r="W624" s="67"/>
      <c r="AD624"/>
      <c r="AE624"/>
      <c r="AF624"/>
      <c r="AG624"/>
      <c r="AH624"/>
      <c r="AI624"/>
    </row>
    <row r="625" spans="1:35" ht="18" customHeight="1" x14ac:dyDescent="0.25">
      <c r="A625" s="47" t="s">
        <v>1371</v>
      </c>
      <c r="B625" s="35">
        <v>1E-3</v>
      </c>
      <c r="C625" s="24" t="s">
        <v>214</v>
      </c>
      <c r="D625" s="25"/>
      <c r="E625" s="36"/>
      <c r="F625" s="37"/>
      <c r="G625" s="28"/>
      <c r="H625" s="29">
        <v>8.9600000000000009</v>
      </c>
      <c r="I625" s="30">
        <v>9.49</v>
      </c>
      <c r="J625" s="30"/>
      <c r="K625" s="201">
        <v>9.66</v>
      </c>
      <c r="L625" s="30"/>
      <c r="M625" s="29">
        <v>10.27</v>
      </c>
      <c r="N625" s="29"/>
      <c r="O625" s="31"/>
      <c r="P625" s="35"/>
      <c r="Q625" s="33"/>
      <c r="R625" s="14"/>
      <c r="S625" s="14"/>
      <c r="T625" s="69"/>
      <c r="U625" s="14"/>
      <c r="V625" s="31"/>
      <c r="W625" s="67"/>
      <c r="AD625"/>
      <c r="AE625"/>
      <c r="AF625"/>
      <c r="AG625"/>
      <c r="AH625"/>
      <c r="AI625"/>
    </row>
    <row r="626" spans="1:35" ht="18" customHeight="1" x14ac:dyDescent="0.25">
      <c r="A626" s="47" t="s">
        <v>1373</v>
      </c>
      <c r="B626" s="35">
        <v>1E-3</v>
      </c>
      <c r="C626" s="24" t="s">
        <v>426</v>
      </c>
      <c r="D626" s="25"/>
      <c r="E626" s="36"/>
      <c r="F626" s="37"/>
      <c r="G626" s="28">
        <v>1</v>
      </c>
      <c r="H626" s="29">
        <v>4.3099999999999996</v>
      </c>
      <c r="I626" s="30" t="s">
        <v>38</v>
      </c>
      <c r="J626" s="26">
        <v>3.38</v>
      </c>
      <c r="K626" s="30" t="s">
        <v>546</v>
      </c>
      <c r="L626" s="30">
        <v>3.99</v>
      </c>
      <c r="M626" s="30">
        <v>3.44</v>
      </c>
      <c r="N626" s="103">
        <v>3.76</v>
      </c>
      <c r="O626" s="31">
        <v>4.32</v>
      </c>
      <c r="P626" s="35"/>
      <c r="Q626" s="33"/>
      <c r="R626" s="14"/>
      <c r="S626" s="14"/>
      <c r="T626" s="69"/>
      <c r="U626" s="14"/>
      <c r="V626" s="31"/>
      <c r="W626" s="67"/>
      <c r="AD626"/>
      <c r="AE626"/>
      <c r="AF626"/>
      <c r="AG626"/>
      <c r="AH626"/>
      <c r="AI626"/>
    </row>
    <row r="627" spans="1:35" ht="18" customHeight="1" x14ac:dyDescent="0.25">
      <c r="A627" s="47" t="s">
        <v>1373</v>
      </c>
      <c r="B627" s="35">
        <v>1E-3</v>
      </c>
      <c r="C627" s="24" t="s">
        <v>214</v>
      </c>
      <c r="D627" s="25"/>
      <c r="E627" s="36"/>
      <c r="F627" s="37"/>
      <c r="G627" s="28"/>
      <c r="H627" s="29">
        <v>8.7899999999999991</v>
      </c>
      <c r="I627" s="30">
        <v>6.1</v>
      </c>
      <c r="J627" s="30">
        <v>8.69</v>
      </c>
      <c r="K627" s="84">
        <v>9.33</v>
      </c>
      <c r="L627" s="30" t="s">
        <v>35</v>
      </c>
      <c r="M627" s="49">
        <v>8.4600000000000009</v>
      </c>
      <c r="N627" s="29">
        <v>10.18</v>
      </c>
      <c r="O627" s="31">
        <v>11.44</v>
      </c>
      <c r="P627" s="35"/>
      <c r="Q627" s="33"/>
      <c r="R627" s="14"/>
      <c r="S627" s="14"/>
      <c r="T627" s="69"/>
      <c r="U627" s="14"/>
      <c r="V627" s="31"/>
      <c r="W627" s="67"/>
      <c r="AD627"/>
      <c r="AE627"/>
      <c r="AF627"/>
      <c r="AG627"/>
      <c r="AH627"/>
      <c r="AI627"/>
    </row>
    <row r="628" spans="1:35" ht="18" customHeight="1" x14ac:dyDescent="0.25">
      <c r="A628" s="47" t="s">
        <v>1374</v>
      </c>
      <c r="B628" s="35">
        <v>1E-3</v>
      </c>
      <c r="C628" s="24" t="s">
        <v>380</v>
      </c>
      <c r="D628" s="25"/>
      <c r="E628" s="36"/>
      <c r="F628" s="37"/>
      <c r="G628" s="28"/>
      <c r="H628" s="29">
        <v>0.32</v>
      </c>
      <c r="I628" s="30">
        <v>3.6</v>
      </c>
      <c r="J628" s="30"/>
      <c r="K628" s="103">
        <v>4.0199999999999996</v>
      </c>
      <c r="L628" s="30">
        <v>3.93</v>
      </c>
      <c r="M628" s="29">
        <v>3.99</v>
      </c>
      <c r="N628" s="29">
        <v>3.77</v>
      </c>
      <c r="O628" s="31">
        <v>3.92</v>
      </c>
      <c r="P628" s="35"/>
      <c r="Q628" s="33"/>
      <c r="R628" s="14"/>
      <c r="S628" s="14"/>
      <c r="T628" s="69"/>
      <c r="U628" s="14"/>
      <c r="V628" s="31"/>
      <c r="W628" s="67"/>
      <c r="AD628"/>
      <c r="AE628"/>
      <c r="AF628"/>
      <c r="AG628"/>
      <c r="AH628"/>
      <c r="AI628"/>
    </row>
    <row r="629" spans="1:35" ht="18" customHeight="1" x14ac:dyDescent="0.25">
      <c r="A629" s="53" t="s">
        <v>1375</v>
      </c>
      <c r="B629" s="78">
        <v>0.05</v>
      </c>
      <c r="C629" s="24" t="s">
        <v>1376</v>
      </c>
      <c r="D629" s="72"/>
      <c r="E629" s="26"/>
      <c r="F629" s="278"/>
      <c r="G629" s="57"/>
      <c r="H629" s="29" t="s">
        <v>38</v>
      </c>
      <c r="I629" s="30" t="s">
        <v>35</v>
      </c>
      <c r="J629" s="26">
        <v>2.08</v>
      </c>
      <c r="K629" s="30">
        <v>2.21</v>
      </c>
      <c r="L629" s="30" t="s">
        <v>35</v>
      </c>
      <c r="M629" s="30" t="s">
        <v>38</v>
      </c>
      <c r="N629" s="108" t="s">
        <v>35</v>
      </c>
      <c r="O629" s="80">
        <v>2.25</v>
      </c>
      <c r="P629" s="35"/>
      <c r="Q629" s="77"/>
      <c r="R629" s="14"/>
      <c r="S629" s="14"/>
      <c r="T629" s="69"/>
      <c r="U629" s="14"/>
      <c r="V629" s="31"/>
      <c r="W629" s="67"/>
      <c r="AD629"/>
      <c r="AE629"/>
      <c r="AF629"/>
      <c r="AG629"/>
      <c r="AH629"/>
      <c r="AI629"/>
    </row>
    <row r="630" spans="1:35" ht="18" customHeight="1" x14ac:dyDescent="0.25">
      <c r="A630" s="47" t="s">
        <v>1377</v>
      </c>
      <c r="B630" s="51"/>
      <c r="C630" s="24">
        <v>240</v>
      </c>
      <c r="D630" s="25"/>
      <c r="E630" s="36"/>
      <c r="F630" s="37"/>
      <c r="G630" s="28"/>
      <c r="H630" s="29">
        <v>6.93</v>
      </c>
      <c r="I630" s="30" t="s">
        <v>35</v>
      </c>
      <c r="J630" s="30" t="s">
        <v>35</v>
      </c>
      <c r="K630" s="26">
        <v>6.88</v>
      </c>
      <c r="L630" s="30" t="s">
        <v>35</v>
      </c>
      <c r="M630" s="30" t="s">
        <v>38</v>
      </c>
      <c r="N630" s="111" t="s">
        <v>35</v>
      </c>
      <c r="O630" s="31">
        <v>7.73</v>
      </c>
      <c r="P630" s="35"/>
      <c r="Q630" s="50"/>
      <c r="R630" s="14"/>
      <c r="S630" s="14"/>
      <c r="T630" s="69"/>
      <c r="U630" s="14"/>
      <c r="V630" s="31"/>
      <c r="W630" s="67"/>
      <c r="AD630"/>
      <c r="AE630"/>
      <c r="AF630"/>
      <c r="AG630"/>
      <c r="AH630"/>
      <c r="AI630"/>
    </row>
    <row r="631" spans="1:35" ht="18" customHeight="1" x14ac:dyDescent="0.25">
      <c r="A631" s="47" t="s">
        <v>1378</v>
      </c>
      <c r="B631" s="51" t="s">
        <v>274</v>
      </c>
      <c r="C631" s="24">
        <v>1</v>
      </c>
      <c r="D631" s="25"/>
      <c r="E631" s="36"/>
      <c r="F631" s="37"/>
      <c r="G631" s="28"/>
      <c r="H631" s="29">
        <v>2.25</v>
      </c>
      <c r="I631" s="30" t="s">
        <v>35</v>
      </c>
      <c r="J631" s="30" t="s">
        <v>459</v>
      </c>
      <c r="K631" s="30">
        <v>2.99</v>
      </c>
      <c r="L631" s="30" t="s">
        <v>1379</v>
      </c>
      <c r="M631" s="49">
        <v>4</v>
      </c>
      <c r="N631" s="29" t="s">
        <v>35</v>
      </c>
      <c r="O631" s="31">
        <v>1.68</v>
      </c>
      <c r="P631" s="35"/>
      <c r="Q631" s="50"/>
      <c r="R631" s="14"/>
      <c r="S631" s="14"/>
      <c r="T631" s="69"/>
      <c r="U631" s="14"/>
      <c r="V631" s="31"/>
      <c r="W631" s="67"/>
      <c r="AD631"/>
      <c r="AE631"/>
      <c r="AF631"/>
      <c r="AG631"/>
      <c r="AH631"/>
      <c r="AI631"/>
    </row>
    <row r="632" spans="1:35" ht="18" customHeight="1" x14ac:dyDescent="0.25">
      <c r="A632" s="47" t="s">
        <v>1380</v>
      </c>
      <c r="B632" s="51" t="s">
        <v>322</v>
      </c>
      <c r="C632" s="24">
        <v>28</v>
      </c>
      <c r="D632" s="25"/>
      <c r="E632" s="36"/>
      <c r="F632" s="37"/>
      <c r="G632" s="28">
        <v>4</v>
      </c>
      <c r="H632" s="29">
        <v>2.2999999999999998</v>
      </c>
      <c r="I632" s="30">
        <v>5.25</v>
      </c>
      <c r="J632" s="26">
        <v>0.25</v>
      </c>
      <c r="K632" s="30"/>
      <c r="L632" s="30">
        <v>0.35</v>
      </c>
      <c r="M632" s="30">
        <v>0.73</v>
      </c>
      <c r="N632" s="30">
        <v>0.4</v>
      </c>
      <c r="O632" s="31">
        <v>2.2200000000000002</v>
      </c>
      <c r="P632" s="35"/>
      <c r="Q632" s="50"/>
      <c r="R632" s="14"/>
      <c r="S632" s="14"/>
      <c r="T632" s="69"/>
      <c r="U632" s="14"/>
      <c r="V632" s="31"/>
      <c r="W632" s="67"/>
      <c r="AD632" s="102" t="s">
        <v>1381</v>
      </c>
      <c r="AE632" t="s">
        <v>1382</v>
      </c>
      <c r="AF632"/>
      <c r="AG632" t="s">
        <v>1383</v>
      </c>
      <c r="AH632" t="s">
        <v>1384</v>
      </c>
      <c r="AI632"/>
    </row>
    <row r="633" spans="1:35" ht="18" customHeight="1" x14ac:dyDescent="0.25">
      <c r="A633" s="47" t="s">
        <v>1385</v>
      </c>
      <c r="B633" s="51" t="s">
        <v>99</v>
      </c>
      <c r="C633" s="24">
        <v>28</v>
      </c>
      <c r="D633" s="25"/>
      <c r="E633" s="36"/>
      <c r="F633" s="37"/>
      <c r="G633" s="28">
        <v>0</v>
      </c>
      <c r="H633" s="29">
        <v>6.2</v>
      </c>
      <c r="I633" s="30">
        <v>6.79</v>
      </c>
      <c r="J633" s="30"/>
      <c r="K633" s="30">
        <v>6.45</v>
      </c>
      <c r="L633" s="30">
        <v>6.45</v>
      </c>
      <c r="M633" s="29">
        <v>6.95</v>
      </c>
      <c r="N633" s="29" t="s">
        <v>38</v>
      </c>
      <c r="O633" s="31">
        <v>0.5</v>
      </c>
      <c r="P633" s="35"/>
      <c r="Q633" s="50"/>
      <c r="R633" s="14"/>
      <c r="S633" s="14"/>
      <c r="T633" s="69"/>
      <c r="U633" s="14"/>
      <c r="V633" s="31"/>
      <c r="W633" s="67"/>
      <c r="AD633"/>
      <c r="AE633"/>
      <c r="AF633"/>
      <c r="AG633"/>
      <c r="AH633"/>
      <c r="AI633"/>
    </row>
    <row r="634" spans="1:35" ht="18" customHeight="1" x14ac:dyDescent="0.25">
      <c r="A634" s="47" t="s">
        <v>1385</v>
      </c>
      <c r="B634" s="51" t="s">
        <v>159</v>
      </c>
      <c r="C634" s="24">
        <v>28</v>
      </c>
      <c r="D634" s="25"/>
      <c r="E634" s="36"/>
      <c r="F634" s="37"/>
      <c r="G634" s="112">
        <v>0</v>
      </c>
      <c r="H634" s="29" t="s">
        <v>38</v>
      </c>
      <c r="I634" s="30">
        <v>5.29</v>
      </c>
      <c r="J634" s="30">
        <v>0.3</v>
      </c>
      <c r="K634" s="30">
        <v>0.46</v>
      </c>
      <c r="L634" s="30">
        <v>4.95</v>
      </c>
      <c r="M634" s="26">
        <v>0.31</v>
      </c>
      <c r="N634" s="29" t="s">
        <v>38</v>
      </c>
      <c r="O634" s="31">
        <v>0.18</v>
      </c>
      <c r="P634" s="35"/>
      <c r="Q634" s="50"/>
      <c r="R634" s="14"/>
      <c r="S634" s="14"/>
      <c r="T634" s="69"/>
      <c r="U634" s="14"/>
      <c r="V634" s="31"/>
      <c r="W634" s="67"/>
      <c r="AD634"/>
      <c r="AE634"/>
      <c r="AF634"/>
      <c r="AG634"/>
      <c r="AH634"/>
      <c r="AI634"/>
    </row>
    <row r="635" spans="1:35" ht="18" customHeight="1" x14ac:dyDescent="0.25">
      <c r="A635" s="47" t="s">
        <v>1385</v>
      </c>
      <c r="B635" s="51" t="s">
        <v>68</v>
      </c>
      <c r="C635" s="24">
        <v>28</v>
      </c>
      <c r="D635" s="25"/>
      <c r="E635" s="36"/>
      <c r="F635" s="37"/>
      <c r="G635" s="28">
        <v>4</v>
      </c>
      <c r="H635" s="29">
        <v>0.69</v>
      </c>
      <c r="I635" s="30"/>
      <c r="J635" s="26">
        <v>0.27</v>
      </c>
      <c r="K635" s="30">
        <v>0.28000000000000003</v>
      </c>
      <c r="L635" s="30">
        <v>0.31</v>
      </c>
      <c r="M635" s="30">
        <v>0.27</v>
      </c>
      <c r="N635" s="29">
        <v>0.34</v>
      </c>
      <c r="O635" s="31">
        <v>0.28999999999999998</v>
      </c>
      <c r="P635" s="35"/>
      <c r="Q635" s="50"/>
      <c r="R635" s="14"/>
      <c r="S635" s="14"/>
      <c r="T635" s="69"/>
      <c r="U635" s="14"/>
      <c r="V635" s="31"/>
      <c r="W635" s="67"/>
      <c r="AD635" t="s">
        <v>295</v>
      </c>
      <c r="AE635" t="s">
        <v>1386</v>
      </c>
      <c r="AF635"/>
      <c r="AG635" s="102" t="s">
        <v>1387</v>
      </c>
      <c r="AH635" t="s">
        <v>1388</v>
      </c>
      <c r="AI635"/>
    </row>
    <row r="636" spans="1:35" ht="18" customHeight="1" x14ac:dyDescent="0.25">
      <c r="A636" s="53" t="s">
        <v>1389</v>
      </c>
      <c r="B636" s="54">
        <v>1</v>
      </c>
      <c r="C636" s="24">
        <v>1</v>
      </c>
      <c r="D636" s="25"/>
      <c r="E636" s="26"/>
      <c r="F636" s="100"/>
      <c r="G636" s="57"/>
      <c r="H636" s="29" t="s">
        <v>38</v>
      </c>
      <c r="I636" s="30" t="s">
        <v>38</v>
      </c>
      <c r="J636" s="30"/>
      <c r="K636" s="30">
        <v>1.98</v>
      </c>
      <c r="L636" s="30">
        <v>12.6</v>
      </c>
      <c r="M636" s="26">
        <v>1.94</v>
      </c>
      <c r="N636" s="30" t="s">
        <v>38</v>
      </c>
      <c r="O636" s="80">
        <v>2.2000000000000002</v>
      </c>
      <c r="P636" s="76"/>
      <c r="Q636" s="77"/>
      <c r="R636" s="14"/>
      <c r="S636" s="14"/>
      <c r="T636" s="65"/>
      <c r="U636" s="14"/>
      <c r="V636" s="31"/>
      <c r="W636" s="67"/>
      <c r="AD636"/>
      <c r="AE636"/>
      <c r="AF636"/>
      <c r="AG636"/>
      <c r="AH636"/>
      <c r="AI636"/>
    </row>
    <row r="637" spans="1:35" ht="18" customHeight="1" x14ac:dyDescent="0.25">
      <c r="A637" s="53" t="s">
        <v>1390</v>
      </c>
      <c r="B637" s="54">
        <v>1</v>
      </c>
      <c r="C637" s="24">
        <v>1</v>
      </c>
      <c r="D637" s="25"/>
      <c r="E637" s="26"/>
      <c r="F637" s="100"/>
      <c r="G637" s="57"/>
      <c r="H637" s="29" t="s">
        <v>35</v>
      </c>
      <c r="I637" s="30" t="s">
        <v>35</v>
      </c>
      <c r="J637" s="30"/>
      <c r="K637" s="30" t="s">
        <v>94</v>
      </c>
      <c r="L637" s="30" t="s">
        <v>38</v>
      </c>
      <c r="M637" s="30" t="s">
        <v>38</v>
      </c>
      <c r="N637" s="30"/>
      <c r="O637" s="80"/>
      <c r="P637" s="76"/>
      <c r="Q637" s="77"/>
      <c r="R637" s="14"/>
      <c r="S637" s="14"/>
      <c r="T637" s="65"/>
      <c r="U637" s="14"/>
      <c r="V637" s="31"/>
      <c r="W637" s="67"/>
      <c r="AD637"/>
      <c r="AE637"/>
      <c r="AF637"/>
      <c r="AG637"/>
      <c r="AH637"/>
      <c r="AI637"/>
    </row>
    <row r="638" spans="1:35" ht="18" customHeight="1" x14ac:dyDescent="0.25">
      <c r="A638" s="53" t="s">
        <v>1391</v>
      </c>
      <c r="B638" s="54"/>
      <c r="C638" s="24"/>
      <c r="D638" s="25"/>
      <c r="E638" s="26"/>
      <c r="F638" s="100"/>
      <c r="G638" s="57"/>
      <c r="H638" s="29" t="s">
        <v>38</v>
      </c>
      <c r="I638" s="30"/>
      <c r="J638" s="30"/>
      <c r="K638" s="30" t="s">
        <v>38</v>
      </c>
      <c r="L638" s="30">
        <v>1.96</v>
      </c>
      <c r="M638" s="30" t="s">
        <v>38</v>
      </c>
      <c r="N638" s="30"/>
      <c r="O638" s="80"/>
      <c r="P638" s="76"/>
      <c r="Q638" s="77"/>
      <c r="R638" s="14"/>
      <c r="S638" s="14"/>
      <c r="T638" s="119"/>
      <c r="U638" s="120"/>
      <c r="V638" s="54"/>
      <c r="W638" s="83"/>
      <c r="AD638"/>
      <c r="AE638"/>
      <c r="AF638"/>
      <c r="AG638"/>
      <c r="AH638"/>
      <c r="AI638"/>
    </row>
    <row r="639" spans="1:35" ht="18" customHeight="1" x14ac:dyDescent="0.25">
      <c r="A639" s="53" t="s">
        <v>1392</v>
      </c>
      <c r="B639" s="54"/>
      <c r="C639" s="24"/>
      <c r="D639" s="55"/>
      <c r="E639" s="26"/>
      <c r="F639" s="100"/>
      <c r="G639" s="57"/>
      <c r="H639" s="29" t="s">
        <v>38</v>
      </c>
      <c r="I639" s="30" t="s">
        <v>35</v>
      </c>
      <c r="J639" s="30"/>
      <c r="K639" s="30" t="s">
        <v>38</v>
      </c>
      <c r="L639" s="30" t="s">
        <v>1393</v>
      </c>
      <c r="M639" s="30" t="s">
        <v>35</v>
      </c>
      <c r="N639" s="30"/>
      <c r="O639" s="80"/>
      <c r="P639" s="76"/>
      <c r="Q639" s="77"/>
      <c r="R639" s="14"/>
      <c r="S639" s="14"/>
      <c r="T639" s="119"/>
      <c r="U639" s="120"/>
      <c r="V639" s="54"/>
      <c r="W639" s="83"/>
      <c r="AD639"/>
      <c r="AE639"/>
      <c r="AF639"/>
      <c r="AG639"/>
      <c r="AH639"/>
      <c r="AI639"/>
    </row>
    <row r="640" spans="1:35" ht="18" customHeight="1" x14ac:dyDescent="0.25">
      <c r="A640" s="53" t="s">
        <v>1394</v>
      </c>
      <c r="B640" s="54"/>
      <c r="C640" s="24"/>
      <c r="D640" s="55"/>
      <c r="E640" s="26"/>
      <c r="F640" s="100"/>
      <c r="G640" s="57"/>
      <c r="H640" s="29" t="s">
        <v>38</v>
      </c>
      <c r="I640" s="30" t="s">
        <v>35</v>
      </c>
      <c r="J640" s="30"/>
      <c r="K640" s="30" t="s">
        <v>38</v>
      </c>
      <c r="L640" s="30" t="s">
        <v>1395</v>
      </c>
      <c r="M640" s="30" t="s">
        <v>38</v>
      </c>
      <c r="N640" s="30"/>
      <c r="O640" s="80"/>
      <c r="P640" s="76"/>
      <c r="Q640" s="77"/>
      <c r="R640" s="14"/>
      <c r="S640" s="14"/>
      <c r="T640" s="119"/>
      <c r="U640" s="120"/>
      <c r="V640" s="54"/>
      <c r="W640" s="83"/>
      <c r="AD640"/>
      <c r="AE640"/>
      <c r="AF640"/>
      <c r="AG640"/>
      <c r="AH640"/>
      <c r="AI640"/>
    </row>
    <row r="641" spans="1:35" ht="18" customHeight="1" x14ac:dyDescent="0.25">
      <c r="A641" s="47" t="s">
        <v>1396</v>
      </c>
      <c r="B641" s="39" t="s">
        <v>1397</v>
      </c>
      <c r="C641" s="24">
        <v>100</v>
      </c>
      <c r="D641" s="152">
        <v>2</v>
      </c>
      <c r="E641" s="36" t="s">
        <v>1398</v>
      </c>
      <c r="F641" s="56"/>
      <c r="G641" s="57"/>
      <c r="H641" s="279">
        <v>65.38</v>
      </c>
      <c r="I641" s="75" t="s">
        <v>35</v>
      </c>
      <c r="J641" s="73">
        <v>63.2</v>
      </c>
      <c r="K641" s="30">
        <v>65.86</v>
      </c>
      <c r="L641" s="75">
        <v>64.45</v>
      </c>
      <c r="M641" s="75" t="s">
        <v>38</v>
      </c>
      <c r="N641" s="74">
        <v>65.38</v>
      </c>
      <c r="O641" s="31">
        <v>75.05</v>
      </c>
      <c r="P641" s="35"/>
      <c r="Q641" s="77"/>
      <c r="R641" s="14"/>
      <c r="S641" s="14"/>
      <c r="T641" s="69"/>
      <c r="U641" s="14"/>
      <c r="V641" s="31"/>
      <c r="W641" s="67"/>
      <c r="AD641" t="s">
        <v>3174</v>
      </c>
      <c r="AE641" t="s">
        <v>3175</v>
      </c>
      <c r="AF641"/>
      <c r="AG641" t="s" s="406">
        <v>3176</v>
      </c>
      <c r="AH641" t="s">
        <v>3177</v>
      </c>
      <c r="AI641"/>
    </row>
    <row r="642" spans="1:35" ht="18" customHeight="1" x14ac:dyDescent="0.25">
      <c r="A642" s="47" t="s">
        <v>1399</v>
      </c>
      <c r="B642" s="51"/>
      <c r="C642" s="24" t="s">
        <v>1400</v>
      </c>
      <c r="D642" s="25"/>
      <c r="E642" s="36"/>
      <c r="F642" s="37"/>
      <c r="G642" s="28"/>
      <c r="H642" s="29">
        <v>3.35</v>
      </c>
      <c r="I642" s="30" t="s">
        <v>1401</v>
      </c>
      <c r="J642" s="30" t="s">
        <v>1402</v>
      </c>
      <c r="K642" s="30">
        <v>3.33</v>
      </c>
      <c r="L642" s="30" t="s">
        <v>35</v>
      </c>
      <c r="M642" s="29">
        <v>3.4</v>
      </c>
      <c r="N642" s="29" t="s">
        <v>35</v>
      </c>
      <c r="O642" s="31">
        <v>6.17</v>
      </c>
      <c r="P642" s="35"/>
      <c r="Q642" s="50"/>
      <c r="R642" s="14"/>
      <c r="S642" s="14"/>
      <c r="T642" s="69"/>
      <c r="U642" s="14"/>
      <c r="V642" s="31"/>
      <c r="W642" s="67"/>
      <c r="AD642"/>
      <c r="AE642"/>
      <c r="AF642"/>
      <c r="AG642"/>
      <c r="AH642"/>
      <c r="AI642"/>
    </row>
    <row r="643" spans="1:35" ht="18" customHeight="1" x14ac:dyDescent="0.25">
      <c r="A643" s="47" t="s">
        <v>1399</v>
      </c>
      <c r="B643" s="109"/>
      <c r="C643" s="24" t="s">
        <v>274</v>
      </c>
      <c r="D643" s="25"/>
      <c r="E643" s="36"/>
      <c r="F643" s="37"/>
      <c r="G643" s="28">
        <v>3</v>
      </c>
      <c r="H643" s="29">
        <v>7.09</v>
      </c>
      <c r="I643" s="30">
        <v>6.58</v>
      </c>
      <c r="J643" s="30">
        <v>7.02</v>
      </c>
      <c r="K643" s="30">
        <v>6.59</v>
      </c>
      <c r="L643" s="26">
        <v>6.1</v>
      </c>
      <c r="M643" s="30">
        <v>6.79</v>
      </c>
      <c r="N643" s="29" t="s">
        <v>35</v>
      </c>
      <c r="O643" s="31">
        <v>7.01</v>
      </c>
      <c r="P643" s="35">
        <v>0.1</v>
      </c>
      <c r="Q643" s="181">
        <f>O643*(1-P643)</f>
        <v>6.3090000000000002</v>
      </c>
      <c r="R643" s="14"/>
      <c r="S643" s="14"/>
      <c r="T643" s="69"/>
      <c r="U643" s="14"/>
      <c r="V643" s="31"/>
      <c r="W643" s="67"/>
      <c r="AD643"/>
      <c r="AE643"/>
      <c r="AF643"/>
      <c r="AG643"/>
      <c r="AH643"/>
      <c r="AI643"/>
    </row>
    <row r="644" spans="1:35" ht="18" customHeight="1" x14ac:dyDescent="0.25">
      <c r="A644" s="53" t="s">
        <v>1403</v>
      </c>
      <c r="B644" s="54"/>
      <c r="C644" s="24" t="s">
        <v>274</v>
      </c>
      <c r="D644" s="72"/>
      <c r="E644" s="26"/>
      <c r="F644" s="100"/>
      <c r="G644" s="57"/>
      <c r="H644" s="29" t="s">
        <v>38</v>
      </c>
      <c r="I644" s="30" t="s">
        <v>35</v>
      </c>
      <c r="J644" s="30" t="s">
        <v>668</v>
      </c>
      <c r="K644" s="26">
        <v>6.35</v>
      </c>
      <c r="L644" s="30" t="s">
        <v>35</v>
      </c>
      <c r="M644" s="30">
        <v>6.55</v>
      </c>
      <c r="N644" s="30" t="s">
        <v>35</v>
      </c>
      <c r="O644" s="80"/>
      <c r="P644" s="59"/>
      <c r="Q644" s="60"/>
      <c r="R644" s="14"/>
      <c r="S644" s="14"/>
      <c r="T644" s="34"/>
      <c r="U644" s="14"/>
      <c r="V644" s="31"/>
      <c r="W644" s="19"/>
      <c r="AD644"/>
      <c r="AE644"/>
      <c r="AF644"/>
      <c r="AG644"/>
      <c r="AH644"/>
      <c r="AI644"/>
    </row>
    <row r="645" spans="1:35" ht="18" customHeight="1" x14ac:dyDescent="0.25">
      <c r="A645" s="47" t="s">
        <v>1404</v>
      </c>
      <c r="B645" s="23" t="s">
        <v>71</v>
      </c>
      <c r="C645" s="24">
        <v>28</v>
      </c>
      <c r="D645" s="25"/>
      <c r="E645" s="36"/>
      <c r="F645" s="37"/>
      <c r="G645" s="28">
        <v>12</v>
      </c>
      <c r="H645" s="29"/>
      <c r="I645" s="30" t="s">
        <v>38</v>
      </c>
      <c r="J645" s="30">
        <v>7.5</v>
      </c>
      <c r="K645" s="30">
        <v>10.52</v>
      </c>
      <c r="L645" s="26">
        <v>6.95</v>
      </c>
      <c r="M645" s="30" t="s">
        <v>1405</v>
      </c>
      <c r="N645" s="29">
        <v>8.3000000000000007</v>
      </c>
      <c r="O645" s="31"/>
      <c r="P645" s="35"/>
      <c r="Q645" s="33"/>
      <c r="R645" s="14"/>
      <c r="S645" s="14"/>
      <c r="T645" s="31"/>
      <c r="U645" s="31"/>
      <c r="V645" s="31"/>
      <c r="W645" s="131"/>
      <c r="AD645"/>
      <c r="AE645"/>
      <c r="AF645"/>
      <c r="AG645"/>
      <c r="AH645"/>
      <c r="AI645"/>
    </row>
    <row r="646" spans="1:35" ht="18" customHeight="1" x14ac:dyDescent="0.25">
      <c r="A646" s="47" t="s">
        <v>1404</v>
      </c>
      <c r="B646" s="23" t="s">
        <v>164</v>
      </c>
      <c r="C646" s="24">
        <v>28</v>
      </c>
      <c r="D646" s="25"/>
      <c r="E646" s="36"/>
      <c r="F646" s="37"/>
      <c r="G646" s="28">
        <v>1</v>
      </c>
      <c r="H646" s="29">
        <v>19.61</v>
      </c>
      <c r="I646" s="30">
        <v>15.49</v>
      </c>
      <c r="J646" s="26">
        <v>3.8</v>
      </c>
      <c r="K646" s="30">
        <v>5.99</v>
      </c>
      <c r="L646" s="30">
        <v>4.95</v>
      </c>
      <c r="M646" s="213">
        <v>3.91</v>
      </c>
      <c r="N646" s="29"/>
      <c r="O646" s="31"/>
      <c r="P646" s="35"/>
      <c r="Q646" s="168"/>
      <c r="R646" s="14"/>
      <c r="S646" s="14"/>
      <c r="T646" s="31"/>
      <c r="U646" s="31"/>
      <c r="V646" s="31"/>
      <c r="W646" s="131"/>
      <c r="AD646"/>
      <c r="AE646"/>
      <c r="AF646"/>
      <c r="AG646"/>
      <c r="AH646"/>
      <c r="AI646"/>
    </row>
    <row r="647" spans="1:35" ht="18" customHeight="1" x14ac:dyDescent="0.25">
      <c r="A647" s="47" t="s">
        <v>1406</v>
      </c>
      <c r="B647" s="23" t="s">
        <v>68</v>
      </c>
      <c r="C647" s="24">
        <v>30</v>
      </c>
      <c r="D647" s="25"/>
      <c r="E647" s="36"/>
      <c r="F647" s="37"/>
      <c r="G647" s="28">
        <v>1</v>
      </c>
      <c r="H647" s="29" t="s">
        <v>38</v>
      </c>
      <c r="I647" s="30" t="s">
        <v>35</v>
      </c>
      <c r="J647" s="30" t="s">
        <v>38</v>
      </c>
      <c r="K647" s="30" t="s">
        <v>44</v>
      </c>
      <c r="L647" s="30" t="s">
        <v>38</v>
      </c>
      <c r="M647" s="29" t="s">
        <v>38</v>
      </c>
      <c r="N647" s="29" t="s">
        <v>35</v>
      </c>
      <c r="O647" s="31">
        <v>25</v>
      </c>
      <c r="P647" s="35"/>
      <c r="Q647" s="168"/>
      <c r="R647" s="14"/>
      <c r="S647" s="14"/>
      <c r="T647" s="31"/>
      <c r="U647" s="31"/>
      <c r="V647" s="31"/>
      <c r="W647" s="131"/>
      <c r="AD647"/>
      <c r="AE647"/>
      <c r="AF647"/>
      <c r="AG647"/>
      <c r="AH647"/>
      <c r="AI647"/>
    </row>
    <row r="648" spans="1:35" ht="18" customHeight="1" x14ac:dyDescent="0.25">
      <c r="A648" s="47" t="s">
        <v>1406</v>
      </c>
      <c r="B648" s="23" t="s">
        <v>322</v>
      </c>
      <c r="C648" s="24">
        <v>30</v>
      </c>
      <c r="D648" s="25"/>
      <c r="E648" s="36"/>
      <c r="F648" s="37"/>
      <c r="G648" s="28">
        <v>1</v>
      </c>
      <c r="H648" s="29">
        <v>22.4</v>
      </c>
      <c r="I648" s="30" t="s">
        <v>38</v>
      </c>
      <c r="J648" s="30" t="s">
        <v>38</v>
      </c>
      <c r="K648" s="30" t="s">
        <v>44</v>
      </c>
      <c r="L648" s="30" t="s">
        <v>35</v>
      </c>
      <c r="M648" s="29" t="s">
        <v>38</v>
      </c>
      <c r="N648" s="29" t="s">
        <v>35</v>
      </c>
      <c r="O648" s="31">
        <v>30</v>
      </c>
      <c r="P648" s="35"/>
      <c r="Q648" s="168"/>
      <c r="R648" s="14"/>
      <c r="S648" s="14"/>
      <c r="T648" s="31"/>
      <c r="U648" s="31"/>
      <c r="V648" s="31"/>
      <c r="W648" s="131"/>
      <c r="AD648"/>
      <c r="AE648"/>
      <c r="AF648"/>
      <c r="AG648"/>
      <c r="AH648"/>
      <c r="AI648"/>
    </row>
    <row r="649" spans="1:35" ht="18" customHeight="1" x14ac:dyDescent="0.25">
      <c r="A649" s="47" t="s">
        <v>1406</v>
      </c>
      <c r="B649" s="23" t="s">
        <v>276</v>
      </c>
      <c r="C649" s="24">
        <v>30</v>
      </c>
      <c r="D649" s="25"/>
      <c r="E649" s="36"/>
      <c r="F649" s="37"/>
      <c r="G649" s="28">
        <v>1</v>
      </c>
      <c r="H649" s="29" t="s">
        <v>38</v>
      </c>
      <c r="I649" s="30" t="s">
        <v>35</v>
      </c>
      <c r="J649" s="30" t="s">
        <v>38</v>
      </c>
      <c r="K649" s="30" t="s">
        <v>44</v>
      </c>
      <c r="L649" s="30" t="s">
        <v>38</v>
      </c>
      <c r="M649" s="113" t="s">
        <v>38</v>
      </c>
      <c r="N649" s="29" t="s">
        <v>35</v>
      </c>
      <c r="O649" s="31">
        <v>35</v>
      </c>
      <c r="P649" s="35"/>
      <c r="Q649" s="168"/>
      <c r="R649" s="14"/>
      <c r="S649" s="14"/>
      <c r="T649" s="31"/>
      <c r="U649" s="31"/>
      <c r="V649" s="31"/>
      <c r="W649" s="131"/>
      <c r="AD649"/>
      <c r="AE649"/>
      <c r="AF649"/>
      <c r="AG649"/>
      <c r="AH649"/>
      <c r="AI649"/>
    </row>
    <row r="650" spans="1:35" ht="18" customHeight="1" x14ac:dyDescent="0.25">
      <c r="A650" s="53" t="s">
        <v>1407</v>
      </c>
      <c r="B650" s="54" t="s">
        <v>164</v>
      </c>
      <c r="C650" s="24">
        <v>2</v>
      </c>
      <c r="D650" s="55"/>
      <c r="E650" s="40"/>
      <c r="F650" s="56"/>
      <c r="G650" s="57"/>
      <c r="H650" s="29">
        <v>3.14</v>
      </c>
      <c r="I650" s="30" t="s">
        <v>35</v>
      </c>
      <c r="J650" s="30"/>
      <c r="K650" s="30" t="s">
        <v>35</v>
      </c>
      <c r="L650" s="30"/>
      <c r="M650" s="30" t="s">
        <v>35</v>
      </c>
      <c r="N650" s="30"/>
      <c r="O650" s="31">
        <v>3.31</v>
      </c>
      <c r="P650" s="35"/>
      <c r="Q650" s="168"/>
      <c r="R650" s="14"/>
      <c r="S650" s="14"/>
      <c r="T650" s="31"/>
      <c r="U650" s="31"/>
      <c r="V650" s="31"/>
      <c r="W650" s="131"/>
      <c r="AD650"/>
      <c r="AE650"/>
      <c r="AF650"/>
      <c r="AG650"/>
      <c r="AH650"/>
      <c r="AI650"/>
    </row>
    <row r="651" spans="1:35" ht="18" customHeight="1" x14ac:dyDescent="0.25">
      <c r="A651" s="53" t="s">
        <v>1407</v>
      </c>
      <c r="B651" s="54" t="s">
        <v>164</v>
      </c>
      <c r="C651" s="24">
        <v>4</v>
      </c>
      <c r="D651" s="55"/>
      <c r="E651" s="280"/>
      <c r="F651" s="56"/>
      <c r="G651" s="57">
        <v>3</v>
      </c>
      <c r="H651" s="29">
        <v>5.3</v>
      </c>
      <c r="I651" s="30" t="s">
        <v>35</v>
      </c>
      <c r="J651" s="26">
        <v>5.2</v>
      </c>
      <c r="K651" s="30">
        <v>6.23</v>
      </c>
      <c r="L651" s="30" t="s">
        <v>35</v>
      </c>
      <c r="M651" s="30">
        <v>5.61</v>
      </c>
      <c r="N651" s="30" t="s">
        <v>35</v>
      </c>
      <c r="O651" s="31">
        <v>6.23</v>
      </c>
      <c r="P651" s="35"/>
      <c r="Q651" s="168"/>
      <c r="R651" s="14"/>
      <c r="S651" s="14"/>
      <c r="T651" s="31"/>
      <c r="U651" s="31"/>
      <c r="V651" s="31"/>
      <c r="W651" s="131"/>
      <c r="AD651"/>
      <c r="AE651"/>
      <c r="AF651"/>
      <c r="AG651"/>
      <c r="AH651"/>
      <c r="AI651"/>
    </row>
    <row r="652" spans="1:35" ht="18" customHeight="1" x14ac:dyDescent="0.25">
      <c r="A652" s="53" t="s">
        <v>1407</v>
      </c>
      <c r="B652" s="54" t="s">
        <v>164</v>
      </c>
      <c r="C652" s="24">
        <v>8</v>
      </c>
      <c r="D652" s="55"/>
      <c r="E652" s="40"/>
      <c r="F652" s="56"/>
      <c r="G652" s="57"/>
      <c r="H652" s="29">
        <v>10.4</v>
      </c>
      <c r="I652" s="30" t="s">
        <v>35</v>
      </c>
      <c r="J652" s="26">
        <v>8.6</v>
      </c>
      <c r="K652" s="30">
        <v>10.4</v>
      </c>
      <c r="L652" s="30" t="s">
        <v>35</v>
      </c>
      <c r="M652" s="30">
        <v>9.36</v>
      </c>
      <c r="N652" s="30" t="s">
        <v>35</v>
      </c>
      <c r="O652" s="31">
        <v>10.4</v>
      </c>
      <c r="P652" s="35"/>
      <c r="Q652" s="168"/>
      <c r="R652" s="14"/>
      <c r="S652" s="14"/>
      <c r="T652" s="31"/>
      <c r="U652" s="31"/>
      <c r="V652" s="31"/>
      <c r="W652" s="131"/>
      <c r="AD652"/>
      <c r="AE652"/>
      <c r="AF652"/>
      <c r="AG652"/>
      <c r="AH652"/>
      <c r="AI652"/>
    </row>
    <row r="653" spans="1:35" ht="18" customHeight="1" x14ac:dyDescent="0.25">
      <c r="A653" s="47" t="s">
        <v>1408</v>
      </c>
      <c r="B653" s="51" t="s">
        <v>40</v>
      </c>
      <c r="C653" s="24">
        <v>28</v>
      </c>
      <c r="D653" s="25"/>
      <c r="E653" s="36"/>
      <c r="F653" s="37"/>
      <c r="G653" s="28">
        <v>6</v>
      </c>
      <c r="H653" s="29">
        <v>1.98</v>
      </c>
      <c r="I653" s="84">
        <v>1.45</v>
      </c>
      <c r="J653" s="30">
        <v>1.8</v>
      </c>
      <c r="K653" s="30">
        <v>3.3</v>
      </c>
      <c r="L653" s="26">
        <v>1.39</v>
      </c>
      <c r="M653" s="30">
        <v>1.77</v>
      </c>
      <c r="N653" s="30">
        <v>1.54</v>
      </c>
      <c r="O653" s="31">
        <v>4.75</v>
      </c>
      <c r="P653" s="35"/>
      <c r="Q653" s="168"/>
      <c r="R653" s="14"/>
      <c r="S653" s="14"/>
      <c r="T653" s="31"/>
      <c r="U653" s="31"/>
      <c r="V653" s="31"/>
      <c r="W653" s="131"/>
      <c r="AD653"/>
      <c r="AE653"/>
      <c r="AF653"/>
      <c r="AG653"/>
      <c r="AH653"/>
      <c r="AI653"/>
    </row>
    <row r="654" spans="1:35" ht="18" customHeight="1" x14ac:dyDescent="0.25">
      <c r="A654" s="47" t="s">
        <v>1409</v>
      </c>
      <c r="B654" s="51" t="s">
        <v>40</v>
      </c>
      <c r="C654" s="24" t="s">
        <v>111</v>
      </c>
      <c r="D654" s="25"/>
      <c r="E654" s="36"/>
      <c r="F654" s="37"/>
      <c r="G654" s="28"/>
      <c r="H654" s="29" t="s">
        <v>38</v>
      </c>
      <c r="I654" s="30" t="s">
        <v>38</v>
      </c>
      <c r="J654" s="26">
        <v>6.79</v>
      </c>
      <c r="K654" s="30" t="s">
        <v>38</v>
      </c>
      <c r="L654" s="30">
        <v>6.55</v>
      </c>
      <c r="M654" s="113" t="s">
        <v>38</v>
      </c>
      <c r="N654" s="29" t="s">
        <v>38</v>
      </c>
      <c r="O654" s="31">
        <v>3.25</v>
      </c>
      <c r="P654" s="35"/>
      <c r="Q654" s="168"/>
      <c r="R654" s="14"/>
      <c r="S654" s="14"/>
      <c r="T654" s="31"/>
      <c r="U654" s="31"/>
      <c r="V654" s="31"/>
      <c r="W654" s="131"/>
      <c r="AD654"/>
      <c r="AE654"/>
      <c r="AF654"/>
      <c r="AG654"/>
      <c r="AH654"/>
      <c r="AI654"/>
    </row>
    <row r="655" spans="1:35" ht="18" customHeight="1" x14ac:dyDescent="0.25">
      <c r="A655" s="47" t="s">
        <v>1409</v>
      </c>
      <c r="B655" s="51" t="s">
        <v>187</v>
      </c>
      <c r="C655" s="24" t="s">
        <v>111</v>
      </c>
      <c r="D655" s="25"/>
      <c r="E655" s="36"/>
      <c r="F655" s="37"/>
      <c r="G655" s="28"/>
      <c r="H655" s="29">
        <v>12.4</v>
      </c>
      <c r="I655" s="30" t="s">
        <v>35</v>
      </c>
      <c r="J655" s="30">
        <v>12.95</v>
      </c>
      <c r="K655" s="30" t="s">
        <v>1410</v>
      </c>
      <c r="L655" s="30" t="s">
        <v>35</v>
      </c>
      <c r="M655" s="29" t="s">
        <v>38</v>
      </c>
      <c r="N655" s="29" t="s">
        <v>35</v>
      </c>
      <c r="O655" s="31">
        <v>5.14</v>
      </c>
      <c r="P655" s="35"/>
      <c r="Q655" s="168"/>
      <c r="R655" s="14"/>
      <c r="S655" s="14"/>
      <c r="T655" s="31"/>
      <c r="U655" s="31"/>
      <c r="V655" s="31"/>
      <c r="W655" s="131"/>
      <c r="AD655"/>
      <c r="AE655"/>
      <c r="AF655"/>
      <c r="AG655"/>
      <c r="AH655"/>
      <c r="AI655"/>
    </row>
    <row r="656" spans="1:35" ht="18" customHeight="1" x14ac:dyDescent="0.25">
      <c r="A656" s="47" t="s">
        <v>1411</v>
      </c>
      <c r="B656" s="51" t="s">
        <v>195</v>
      </c>
      <c r="C656" s="24" t="s">
        <v>111</v>
      </c>
      <c r="D656" s="25"/>
      <c r="E656" s="36"/>
      <c r="F656" s="37"/>
      <c r="G656" s="28"/>
      <c r="H656" s="29">
        <v>3.9</v>
      </c>
      <c r="I656" s="30">
        <v>3.8</v>
      </c>
      <c r="J656" s="30">
        <v>5.75</v>
      </c>
      <c r="K656" s="30" t="s">
        <v>38</v>
      </c>
      <c r="L656" s="30">
        <v>3.89</v>
      </c>
      <c r="M656" s="30" t="s">
        <v>38</v>
      </c>
      <c r="N656" s="29" t="s">
        <v>38</v>
      </c>
      <c r="O656" s="31">
        <v>2.4500000000000002</v>
      </c>
      <c r="P656" s="35"/>
      <c r="Q656" s="168"/>
      <c r="R656" s="14"/>
      <c r="S656" s="14"/>
      <c r="T656" s="31"/>
      <c r="U656" s="31"/>
      <c r="V656" s="31"/>
      <c r="W656" s="131"/>
      <c r="AD656"/>
      <c r="AE656"/>
      <c r="AF656"/>
      <c r="AG656"/>
      <c r="AH656"/>
      <c r="AI656"/>
    </row>
    <row r="657" spans="1:35" ht="18" customHeight="1" x14ac:dyDescent="0.25">
      <c r="A657" s="47" t="s">
        <v>1411</v>
      </c>
      <c r="B657" s="51" t="s">
        <v>40</v>
      </c>
      <c r="C657" s="24" t="s">
        <v>111</v>
      </c>
      <c r="D657" s="25"/>
      <c r="E657" s="36"/>
      <c r="F657" s="37"/>
      <c r="G657" s="28"/>
      <c r="H657" s="29">
        <v>7.5</v>
      </c>
      <c r="I657" s="30" t="s">
        <v>38</v>
      </c>
      <c r="J657" s="26">
        <v>6.79</v>
      </c>
      <c r="K657" s="30" t="s">
        <v>38</v>
      </c>
      <c r="L657" s="30" t="s">
        <v>38</v>
      </c>
      <c r="M657" s="30" t="s">
        <v>38</v>
      </c>
      <c r="N657" s="29" t="s">
        <v>38</v>
      </c>
      <c r="O657" s="31"/>
      <c r="P657" s="35"/>
      <c r="Q657" s="168"/>
      <c r="R657" s="14"/>
      <c r="S657" s="14"/>
      <c r="T657" s="31"/>
      <c r="U657" s="31"/>
      <c r="V657" s="31"/>
      <c r="W657" s="131"/>
      <c r="AD657"/>
      <c r="AE657"/>
      <c r="AF657"/>
      <c r="AG657"/>
      <c r="AH657"/>
      <c r="AI657"/>
    </row>
    <row r="658" spans="1:35" ht="18" customHeight="1" x14ac:dyDescent="0.25">
      <c r="A658" s="47" t="s">
        <v>1412</v>
      </c>
      <c r="B658" s="23" t="s">
        <v>159</v>
      </c>
      <c r="C658" s="24">
        <v>28</v>
      </c>
      <c r="D658" s="25"/>
      <c r="E658" s="36"/>
      <c r="F658" s="147"/>
      <c r="G658" s="28">
        <v>6</v>
      </c>
      <c r="H658" s="29">
        <v>0.54</v>
      </c>
      <c r="I658" s="30">
        <v>0.49</v>
      </c>
      <c r="J658" s="87">
        <v>0.45</v>
      </c>
      <c r="K658" s="30">
        <v>1</v>
      </c>
      <c r="L658" s="30">
        <v>0.65</v>
      </c>
      <c r="M658" s="26">
        <v>0.43</v>
      </c>
      <c r="N658" s="30">
        <v>0.49</v>
      </c>
      <c r="O658" s="31"/>
      <c r="P658" s="35"/>
      <c r="Q658" s="168"/>
      <c r="R658" s="14"/>
      <c r="S658" s="14"/>
      <c r="T658" s="31"/>
      <c r="U658" s="31"/>
      <c r="V658" s="31"/>
      <c r="W658" s="131"/>
      <c r="AD658"/>
      <c r="AE658"/>
      <c r="AF658"/>
      <c r="AG658"/>
      <c r="AH658"/>
      <c r="AI658"/>
    </row>
    <row r="659" spans="1:35" ht="18" customHeight="1" x14ac:dyDescent="0.25">
      <c r="A659" s="47" t="s">
        <v>1412</v>
      </c>
      <c r="B659" s="23" t="s">
        <v>68</v>
      </c>
      <c r="C659" s="24">
        <v>28</v>
      </c>
      <c r="D659" s="25"/>
      <c r="E659" s="36"/>
      <c r="F659" s="37"/>
      <c r="G659" s="28">
        <v>14</v>
      </c>
      <c r="H659" s="29" t="s">
        <v>1413</v>
      </c>
      <c r="I659" s="30">
        <v>0.61</v>
      </c>
      <c r="J659" s="30">
        <v>0.7</v>
      </c>
      <c r="K659" s="30">
        <v>0.8</v>
      </c>
      <c r="L659" s="26">
        <v>0.68</v>
      </c>
      <c r="M659" s="30">
        <v>0.78</v>
      </c>
      <c r="N659" s="30">
        <v>0.83</v>
      </c>
      <c r="O659" s="31"/>
      <c r="P659" s="35"/>
      <c r="Q659" s="168"/>
      <c r="R659" s="14"/>
      <c r="S659" s="14"/>
      <c r="T659" s="31"/>
      <c r="U659" s="31"/>
      <c r="V659" s="31"/>
      <c r="W659" s="131"/>
      <c r="AD659"/>
      <c r="AE659"/>
      <c r="AF659"/>
      <c r="AG659"/>
      <c r="AH659"/>
      <c r="AI659"/>
    </row>
    <row r="660" spans="1:35" ht="18" customHeight="1" x14ac:dyDescent="0.25">
      <c r="A660" s="47" t="s">
        <v>1412</v>
      </c>
      <c r="B660" s="23" t="s">
        <v>322</v>
      </c>
      <c r="C660" s="24">
        <v>28</v>
      </c>
      <c r="D660" s="25">
        <v>3</v>
      </c>
      <c r="E660" s="36"/>
      <c r="F660" s="37"/>
      <c r="G660" s="28">
        <v>5</v>
      </c>
      <c r="H660" s="29">
        <v>1.27</v>
      </c>
      <c r="I660" s="30">
        <v>1.25</v>
      </c>
      <c r="J660" s="75">
        <v>0.87</v>
      </c>
      <c r="K660" s="75">
        <v>0.83</v>
      </c>
      <c r="L660" s="75">
        <v>0.8</v>
      </c>
      <c r="M660" s="73">
        <v>0.77</v>
      </c>
      <c r="N660" s="75">
        <v>0.78</v>
      </c>
      <c r="O660" s="31"/>
      <c r="P660" s="35"/>
      <c r="Q660" s="168"/>
      <c r="R660" s="14"/>
      <c r="S660" s="66"/>
      <c r="T660" s="31"/>
      <c r="U660" s="31"/>
      <c r="V660" s="31"/>
      <c r="W660" s="131"/>
      <c r="AD660" t="s">
        <v>3178</v>
      </c>
      <c r="AE660" t="s">
        <v>3179</v>
      </c>
      <c r="AF660"/>
      <c r="AG660" t="s" s="406">
        <v>3180</v>
      </c>
      <c r="AH660" t="s">
        <v>3181</v>
      </c>
      <c r="AI660"/>
    </row>
    <row r="661" spans="1:35" ht="18" customHeight="1" x14ac:dyDescent="0.25">
      <c r="A661" s="197" t="s">
        <v>1414</v>
      </c>
      <c r="B661" s="51" t="s">
        <v>322</v>
      </c>
      <c r="C661" s="24">
        <v>28</v>
      </c>
      <c r="D661" s="25">
        <v>8</v>
      </c>
      <c r="E661" s="36" t="s">
        <v>53</v>
      </c>
      <c r="F661" s="37"/>
      <c r="G661" s="28">
        <v>9</v>
      </c>
      <c r="H661" s="74">
        <v>1.02</v>
      </c>
      <c r="I661" s="30">
        <v>1.1399999999999999</v>
      </c>
      <c r="J661" s="75">
        <v>0.99</v>
      </c>
      <c r="K661" s="75">
        <v>1.02</v>
      </c>
      <c r="L661" s="75">
        <v>1.24</v>
      </c>
      <c r="M661" s="73">
        <v>0.89</v>
      </c>
      <c r="N661" s="75">
        <v>1.03</v>
      </c>
      <c r="O661" s="31">
        <v>8.09</v>
      </c>
      <c r="P661" s="35"/>
      <c r="Q661" s="168"/>
      <c r="R661" s="14"/>
      <c r="S661" s="14"/>
      <c r="T661" s="31"/>
      <c r="U661" s="31"/>
      <c r="V661" s="31"/>
      <c r="W661" s="131"/>
      <c r="AD661" t="s">
        <v>3090</v>
      </c>
      <c r="AE661" t="s">
        <v>3182</v>
      </c>
      <c r="AF661"/>
      <c r="AG661" t="s" s="406">
        <v>3183</v>
      </c>
      <c r="AH661" t="s">
        <v>3184</v>
      </c>
      <c r="AI661"/>
    </row>
    <row r="662" spans="1:35" ht="18" customHeight="1" x14ac:dyDescent="0.25">
      <c r="A662" s="53" t="s">
        <v>1414</v>
      </c>
      <c r="B662" s="51" t="s">
        <v>309</v>
      </c>
      <c r="C662" s="24">
        <v>28</v>
      </c>
      <c r="D662" s="25"/>
      <c r="E662" s="36"/>
      <c r="F662" s="37"/>
      <c r="G662" s="28">
        <v>5</v>
      </c>
      <c r="H662" s="29">
        <v>1.22</v>
      </c>
      <c r="I662" s="30">
        <v>1.1200000000000001</v>
      </c>
      <c r="J662" s="26">
        <v>1.08</v>
      </c>
      <c r="K662" s="30" t="s">
        <v>38</v>
      </c>
      <c r="L662" s="30">
        <v>1.2</v>
      </c>
      <c r="M662" s="30">
        <v>1.1200000000000001</v>
      </c>
      <c r="N662" s="29">
        <v>1.24</v>
      </c>
      <c r="O662" s="31">
        <v>10.87</v>
      </c>
      <c r="P662" s="35"/>
      <c r="Q662" s="168"/>
      <c r="R662" s="14"/>
      <c r="S662" s="14"/>
      <c r="T662" s="31"/>
      <c r="U662" s="31"/>
      <c r="V662" s="31"/>
      <c r="W662" s="131"/>
      <c r="AD662"/>
      <c r="AE662"/>
      <c r="AF662"/>
      <c r="AG662"/>
      <c r="AH662"/>
      <c r="AI662"/>
    </row>
    <row r="663" spans="1:35" ht="18" customHeight="1" x14ac:dyDescent="0.25">
      <c r="A663" s="47" t="s">
        <v>1415</v>
      </c>
      <c r="B663" s="51" t="s">
        <v>322</v>
      </c>
      <c r="C663" s="24">
        <v>28</v>
      </c>
      <c r="D663" s="25"/>
      <c r="E663" s="36"/>
      <c r="F663" s="37"/>
      <c r="G663" s="28">
        <v>3</v>
      </c>
      <c r="H663" s="29">
        <v>4.03</v>
      </c>
      <c r="I663" s="30">
        <v>4.09</v>
      </c>
      <c r="J663" s="30">
        <v>3.71</v>
      </c>
      <c r="K663" s="30" t="s">
        <v>38</v>
      </c>
      <c r="L663" s="30">
        <v>3.69</v>
      </c>
      <c r="M663" s="49">
        <v>5.99</v>
      </c>
      <c r="N663" s="29">
        <v>5.99</v>
      </c>
      <c r="O663" s="31">
        <v>2.73</v>
      </c>
      <c r="P663" s="35"/>
      <c r="Q663" s="168"/>
      <c r="R663" s="14"/>
      <c r="S663" s="14"/>
      <c r="T663" s="31"/>
      <c r="U663" s="31"/>
      <c r="V663" s="31"/>
      <c r="W663" s="131"/>
      <c r="AD663"/>
      <c r="AE663"/>
      <c r="AF663"/>
      <c r="AG663"/>
      <c r="AH663"/>
      <c r="AI663"/>
    </row>
    <row r="664" spans="1:35" ht="18" customHeight="1" x14ac:dyDescent="0.25">
      <c r="A664" s="47" t="s">
        <v>1415</v>
      </c>
      <c r="B664" s="51" t="s">
        <v>309</v>
      </c>
      <c r="C664" s="24">
        <v>28</v>
      </c>
      <c r="D664" s="25"/>
      <c r="E664" s="36"/>
      <c r="F664" s="37"/>
      <c r="G664" s="28">
        <v>2</v>
      </c>
      <c r="H664" s="29">
        <v>4.5999999999999996</v>
      </c>
      <c r="I664" s="30">
        <v>4.8899999999999997</v>
      </c>
      <c r="J664" s="30"/>
      <c r="K664" s="84">
        <v>4.1500000000000004</v>
      </c>
      <c r="L664" s="30">
        <v>3.4</v>
      </c>
      <c r="M664" s="29">
        <v>4.49</v>
      </c>
      <c r="N664" s="29">
        <v>3.2</v>
      </c>
      <c r="O664" s="31"/>
      <c r="P664" s="35"/>
      <c r="Q664" s="168"/>
      <c r="R664" s="14"/>
      <c r="S664" s="14"/>
      <c r="T664" s="31"/>
      <c r="U664" s="31"/>
      <c r="V664" s="31"/>
      <c r="W664" s="131"/>
      <c r="AD664"/>
      <c r="AE664"/>
      <c r="AF664"/>
      <c r="AG664"/>
      <c r="AH664"/>
      <c r="AI664"/>
    </row>
    <row r="665" spans="1:35" ht="18" customHeight="1" x14ac:dyDescent="0.25">
      <c r="A665" s="47" t="s">
        <v>1416</v>
      </c>
      <c r="B665" s="174" t="s">
        <v>553</v>
      </c>
      <c r="C665" s="24">
        <v>24</v>
      </c>
      <c r="D665" s="25"/>
      <c r="E665" s="36"/>
      <c r="F665" s="37"/>
      <c r="G665" s="28">
        <v>4</v>
      </c>
      <c r="H665" s="29">
        <v>10.28</v>
      </c>
      <c r="I665" s="30">
        <v>11.3</v>
      </c>
      <c r="J665" s="26">
        <v>8.1</v>
      </c>
      <c r="K665" s="30">
        <v>8.6199999999999992</v>
      </c>
      <c r="L665" s="155">
        <v>8.1</v>
      </c>
      <c r="M665" s="30">
        <v>8.4</v>
      </c>
      <c r="N665" s="30">
        <v>8.91</v>
      </c>
      <c r="O665" s="31">
        <v>11.34</v>
      </c>
      <c r="P665" s="35"/>
      <c r="Q665" s="168"/>
      <c r="R665" s="14"/>
      <c r="S665" s="14"/>
      <c r="T665" s="31"/>
      <c r="U665" s="31"/>
      <c r="V665" s="31"/>
      <c r="W665" s="131"/>
      <c r="AD665"/>
      <c r="AE665"/>
      <c r="AF665"/>
      <c r="AG665"/>
      <c r="AH665"/>
      <c r="AI665"/>
    </row>
    <row r="666" spans="1:35" ht="18" customHeight="1" x14ac:dyDescent="0.25">
      <c r="A666" s="47" t="s">
        <v>1417</v>
      </c>
      <c r="B666" s="176">
        <v>1E-3</v>
      </c>
      <c r="C666" s="24" t="s">
        <v>1123</v>
      </c>
      <c r="D666" s="25"/>
      <c r="E666" s="36"/>
      <c r="F666" s="37"/>
      <c r="G666" s="28">
        <v>2</v>
      </c>
      <c r="H666" s="29">
        <v>3.9</v>
      </c>
      <c r="I666" s="30" t="s">
        <v>38</v>
      </c>
      <c r="J666" s="26">
        <v>3.84</v>
      </c>
      <c r="K666" s="30">
        <v>4.01</v>
      </c>
      <c r="L666" s="30" t="s">
        <v>38</v>
      </c>
      <c r="M666" s="30">
        <v>4.08</v>
      </c>
      <c r="N666" s="29">
        <v>3.88</v>
      </c>
      <c r="O666" s="31">
        <v>4.45</v>
      </c>
      <c r="P666" s="35"/>
      <c r="Q666" s="168"/>
      <c r="R666" s="14"/>
      <c r="S666" s="14"/>
      <c r="T666" s="31"/>
      <c r="U666" s="31"/>
      <c r="V666" s="31"/>
      <c r="W666" s="131"/>
      <c r="AD666"/>
      <c r="AE666"/>
      <c r="AF666"/>
      <c r="AG666"/>
      <c r="AH666"/>
      <c r="AI666"/>
    </row>
    <row r="667" spans="1:35" ht="18" customHeight="1" x14ac:dyDescent="0.25">
      <c r="A667" s="47" t="s">
        <v>1418</v>
      </c>
      <c r="B667" s="174">
        <v>1E-4</v>
      </c>
      <c r="C667" s="24" t="s">
        <v>1419</v>
      </c>
      <c r="D667" s="25"/>
      <c r="E667" s="36"/>
      <c r="F667" s="37" t="s">
        <v>143</v>
      </c>
      <c r="G667" s="28">
        <v>14</v>
      </c>
      <c r="H667" s="29" t="s">
        <v>1420</v>
      </c>
      <c r="I667" s="30" t="s">
        <v>38</v>
      </c>
      <c r="J667" s="30" t="s">
        <v>38</v>
      </c>
      <c r="K667" s="30" t="s">
        <v>38</v>
      </c>
      <c r="L667" s="30" t="s">
        <v>35</v>
      </c>
      <c r="M667" s="29" t="s">
        <v>1421</v>
      </c>
      <c r="N667" s="29" t="s">
        <v>38</v>
      </c>
      <c r="O667" s="31"/>
      <c r="P667" s="35"/>
      <c r="Q667" s="168"/>
      <c r="R667" s="14"/>
      <c r="S667" s="14"/>
      <c r="T667" s="31"/>
      <c r="U667" s="31"/>
      <c r="V667" s="31"/>
      <c r="W667" s="131"/>
      <c r="AD667"/>
      <c r="AE667"/>
      <c r="AF667"/>
      <c r="AG667"/>
      <c r="AH667"/>
      <c r="AI667"/>
    </row>
    <row r="668" spans="1:35" ht="18" customHeight="1" x14ac:dyDescent="0.25">
      <c r="A668" s="53" t="s">
        <v>1422</v>
      </c>
      <c r="B668" s="54" t="s">
        <v>40</v>
      </c>
      <c r="C668" s="24">
        <v>56</v>
      </c>
      <c r="D668" s="72"/>
      <c r="E668" s="26"/>
      <c r="F668" s="100"/>
      <c r="G668" s="57"/>
      <c r="H668" s="29">
        <v>98.81</v>
      </c>
      <c r="I668" s="30">
        <v>13.95</v>
      </c>
      <c r="J668" s="30">
        <v>9.14</v>
      </c>
      <c r="K668" s="30">
        <v>8.1999999999999993</v>
      </c>
      <c r="L668" s="30" t="s">
        <v>38</v>
      </c>
      <c r="M668" s="49">
        <v>7.53</v>
      </c>
      <c r="N668" s="30" t="s">
        <v>35</v>
      </c>
      <c r="O668" s="80"/>
      <c r="P668" s="45"/>
      <c r="Q668" s="46"/>
      <c r="R668" s="14"/>
      <c r="S668" s="14"/>
      <c r="T668" s="34"/>
      <c r="U668" s="14"/>
      <c r="V668" s="31"/>
      <c r="W668" s="19"/>
      <c r="AD668"/>
      <c r="AE668"/>
      <c r="AF668"/>
      <c r="AG668"/>
      <c r="AH668"/>
      <c r="AI668"/>
    </row>
    <row r="669" spans="1:35" ht="18" customHeight="1" x14ac:dyDescent="0.25">
      <c r="A669" s="47" t="s">
        <v>1423</v>
      </c>
      <c r="B669" s="54" t="s">
        <v>1424</v>
      </c>
      <c r="C669" s="24" t="s">
        <v>575</v>
      </c>
      <c r="D669" s="72"/>
      <c r="E669" s="36"/>
      <c r="F669" s="56"/>
      <c r="G669" s="57"/>
      <c r="H669" s="29">
        <v>96</v>
      </c>
      <c r="I669" s="30">
        <v>70</v>
      </c>
      <c r="J669" s="30"/>
      <c r="K669" s="30">
        <v>97.65</v>
      </c>
      <c r="L669" s="30">
        <v>139</v>
      </c>
      <c r="M669" s="49" t="s">
        <v>1425</v>
      </c>
      <c r="N669" s="29" t="s">
        <v>35</v>
      </c>
      <c r="O669" s="31"/>
      <c r="P669" s="35"/>
      <c r="Q669" s="168"/>
      <c r="R669" s="14"/>
      <c r="S669" s="14"/>
      <c r="T669" s="31"/>
      <c r="U669" s="31"/>
      <c r="V669" s="31"/>
      <c r="W669" s="131"/>
      <c r="AD669"/>
      <c r="AE669"/>
      <c r="AF669"/>
      <c r="AG669"/>
      <c r="AH669"/>
      <c r="AI669"/>
    </row>
    <row r="670" spans="1:35" ht="18" customHeight="1" x14ac:dyDescent="0.25">
      <c r="A670" s="47" t="s">
        <v>1426</v>
      </c>
      <c r="B670" s="174" t="s">
        <v>516</v>
      </c>
      <c r="C670" s="24">
        <v>28</v>
      </c>
      <c r="D670" s="25"/>
      <c r="E670" s="36"/>
      <c r="F670" s="37"/>
      <c r="G670" s="28"/>
      <c r="H670" s="29" t="s">
        <v>38</v>
      </c>
      <c r="I670" s="30">
        <v>2.4</v>
      </c>
      <c r="J670" s="30" t="s">
        <v>668</v>
      </c>
      <c r="K670" s="30" t="s">
        <v>1071</v>
      </c>
      <c r="L670" s="30">
        <v>10.45</v>
      </c>
      <c r="M670" s="29" t="s">
        <v>1427</v>
      </c>
      <c r="N670" s="29" t="s">
        <v>1428</v>
      </c>
      <c r="O670" s="31"/>
      <c r="P670" s="35"/>
      <c r="Q670" s="168"/>
      <c r="R670" s="14"/>
      <c r="S670" s="14"/>
      <c r="T670" s="31"/>
      <c r="U670" s="31"/>
      <c r="V670" s="31"/>
      <c r="W670" s="131"/>
      <c r="AD670"/>
      <c r="AE670"/>
      <c r="AF670"/>
      <c r="AG670"/>
      <c r="AH670"/>
      <c r="AI670"/>
    </row>
    <row r="671" spans="1:35" ht="18" customHeight="1" x14ac:dyDescent="0.25">
      <c r="A671" s="47" t="s">
        <v>1429</v>
      </c>
      <c r="B671" s="174" t="s">
        <v>311</v>
      </c>
      <c r="C671" s="24">
        <v>28</v>
      </c>
      <c r="D671" s="25"/>
      <c r="E671" s="26"/>
      <c r="F671" s="37"/>
      <c r="G671" s="28">
        <v>2</v>
      </c>
      <c r="H671" s="49">
        <v>1.27</v>
      </c>
      <c r="I671" s="30">
        <v>1.99</v>
      </c>
      <c r="J671" s="29" t="s">
        <v>38</v>
      </c>
      <c r="K671" s="30" t="s">
        <v>1430</v>
      </c>
      <c r="L671" s="30">
        <v>2</v>
      </c>
      <c r="M671" s="30">
        <v>2.17</v>
      </c>
      <c r="N671" s="29" t="s">
        <v>38</v>
      </c>
      <c r="O671" s="31"/>
      <c r="P671" s="35"/>
      <c r="Q671" s="168"/>
      <c r="R671" s="14"/>
      <c r="S671" s="14"/>
      <c r="T671" s="31"/>
      <c r="U671" s="31"/>
      <c r="V671" s="31"/>
      <c r="W671" s="131"/>
      <c r="AD671"/>
      <c r="AE671"/>
      <c r="AF671"/>
      <c r="AG671"/>
      <c r="AH671"/>
      <c r="AI671"/>
    </row>
    <row r="672" spans="1:35" ht="18" customHeight="1" x14ac:dyDescent="0.25">
      <c r="A672" s="47" t="s">
        <v>1431</v>
      </c>
      <c r="B672" s="109"/>
      <c r="C672" s="24" t="s">
        <v>426</v>
      </c>
      <c r="D672" s="25"/>
      <c r="E672" s="36"/>
      <c r="F672" s="37"/>
      <c r="G672" s="28"/>
      <c r="H672" s="29" t="s">
        <v>38</v>
      </c>
      <c r="I672" s="30" t="s">
        <v>38</v>
      </c>
      <c r="J672" s="30" t="s">
        <v>38</v>
      </c>
      <c r="K672" s="30" t="s">
        <v>38</v>
      </c>
      <c r="L672" s="30" t="s">
        <v>38</v>
      </c>
      <c r="M672" s="26" t="s">
        <v>789</v>
      </c>
      <c r="N672" s="29" t="s">
        <v>35</v>
      </c>
      <c r="O672" s="31">
        <v>2.09</v>
      </c>
      <c r="P672" s="35"/>
      <c r="Q672" s="168"/>
      <c r="R672" s="14"/>
      <c r="S672" s="14"/>
      <c r="T672" s="31"/>
      <c r="U672" s="31"/>
      <c r="V672" s="31"/>
      <c r="W672" s="131"/>
      <c r="AD672"/>
      <c r="AE672"/>
      <c r="AF672"/>
      <c r="AG672"/>
      <c r="AH672"/>
      <c r="AI672"/>
    </row>
    <row r="673" spans="1:35" ht="18" customHeight="1" x14ac:dyDescent="0.25">
      <c r="A673" s="47" t="s">
        <v>1431</v>
      </c>
      <c r="B673" s="174"/>
      <c r="C673" s="24" t="s">
        <v>214</v>
      </c>
      <c r="D673" s="25"/>
      <c r="E673" s="36"/>
      <c r="F673" s="37"/>
      <c r="G673" s="28"/>
      <c r="H673" s="29">
        <v>4.05</v>
      </c>
      <c r="I673" s="30" t="s">
        <v>457</v>
      </c>
      <c r="J673" s="30">
        <v>4.4000000000000004</v>
      </c>
      <c r="K673" s="30">
        <v>4.08</v>
      </c>
      <c r="L673" s="30" t="s">
        <v>926</v>
      </c>
      <c r="M673" s="29">
        <v>4.29</v>
      </c>
      <c r="N673" s="29" t="s">
        <v>35</v>
      </c>
      <c r="O673" s="31">
        <v>4.3499999999999996</v>
      </c>
      <c r="P673" s="35"/>
      <c r="Q673" s="168"/>
      <c r="R673" s="14"/>
      <c r="S673" s="14"/>
      <c r="T673" s="31"/>
      <c r="U673" s="31"/>
      <c r="V673" s="31"/>
      <c r="W673" s="131"/>
      <c r="AD673"/>
      <c r="AE673"/>
      <c r="AF673"/>
      <c r="AG673"/>
      <c r="AH673"/>
      <c r="AI673"/>
    </row>
    <row r="674" spans="1:35" ht="18" customHeight="1" x14ac:dyDescent="0.25">
      <c r="A674" s="47" t="s">
        <v>1432</v>
      </c>
      <c r="B674" s="109"/>
      <c r="C674" s="24" t="s">
        <v>1123</v>
      </c>
      <c r="D674" s="25"/>
      <c r="E674" s="36"/>
      <c r="F674" s="37"/>
      <c r="G674" s="28"/>
      <c r="H674" s="29">
        <v>2</v>
      </c>
      <c r="I674" s="30" t="s">
        <v>35</v>
      </c>
      <c r="J674" s="30"/>
      <c r="K674" s="30">
        <v>2.04</v>
      </c>
      <c r="L674" s="30" t="s">
        <v>38</v>
      </c>
      <c r="M674" s="29">
        <v>2.0099999999999998</v>
      </c>
      <c r="N674" s="29" t="s">
        <v>35</v>
      </c>
      <c r="O674" s="31">
        <v>1.82</v>
      </c>
      <c r="P674" s="35"/>
      <c r="Q674" s="168"/>
      <c r="R674" s="14"/>
      <c r="S674" s="14"/>
      <c r="T674" s="31"/>
      <c r="U674" s="31"/>
      <c r="V674" s="31"/>
      <c r="W674" s="131"/>
      <c r="AD674"/>
      <c r="AE674"/>
      <c r="AF674"/>
      <c r="AG674"/>
      <c r="AH674"/>
      <c r="AI674"/>
    </row>
    <row r="675" spans="1:35" ht="18" customHeight="1" x14ac:dyDescent="0.25">
      <c r="A675" s="47" t="s">
        <v>1433</v>
      </c>
      <c r="B675" s="23"/>
      <c r="C675" s="24">
        <v>8</v>
      </c>
      <c r="D675" s="25"/>
      <c r="E675" s="36"/>
      <c r="F675" s="37"/>
      <c r="G675" s="28"/>
      <c r="H675" s="29" t="s">
        <v>1434</v>
      </c>
      <c r="I675" s="30" t="s">
        <v>1435</v>
      </c>
      <c r="J675" s="30" t="s">
        <v>1436</v>
      </c>
      <c r="K675" s="30" t="s">
        <v>1437</v>
      </c>
      <c r="L675" s="30" t="s">
        <v>1438</v>
      </c>
      <c r="M675" s="29" t="s">
        <v>1439</v>
      </c>
      <c r="N675" s="29" t="s">
        <v>1440</v>
      </c>
      <c r="O675" s="31"/>
      <c r="P675" s="35"/>
      <c r="Q675" s="168"/>
      <c r="R675" s="14"/>
      <c r="S675" s="14"/>
      <c r="T675" s="31"/>
      <c r="U675" s="31"/>
      <c r="V675" s="31"/>
      <c r="W675" s="131"/>
      <c r="AD675"/>
      <c r="AE675"/>
      <c r="AF675"/>
      <c r="AG675"/>
      <c r="AH675"/>
      <c r="AI675"/>
    </row>
    <row r="676" spans="1:35" ht="18" customHeight="1" x14ac:dyDescent="0.25">
      <c r="A676" s="47" t="s">
        <v>1441</v>
      </c>
      <c r="B676" s="54"/>
      <c r="C676" s="24" t="s">
        <v>184</v>
      </c>
      <c r="D676" s="25"/>
      <c r="E676" s="36"/>
      <c r="F676" s="37"/>
      <c r="G676" s="28"/>
      <c r="H676" s="49">
        <v>8.75</v>
      </c>
      <c r="I676" s="30" t="s">
        <v>35</v>
      </c>
      <c r="J676" s="30">
        <v>9.5</v>
      </c>
      <c r="K676" s="30">
        <v>8.76</v>
      </c>
      <c r="L676" s="30" t="s">
        <v>38</v>
      </c>
      <c r="M676" s="30" t="s">
        <v>38</v>
      </c>
      <c r="N676" s="30">
        <v>8.9</v>
      </c>
      <c r="O676" s="31"/>
      <c r="P676" s="35"/>
      <c r="Q676" s="168"/>
      <c r="R676" s="14"/>
      <c r="S676" s="14"/>
      <c r="T676" s="31"/>
      <c r="U676" s="31"/>
      <c r="V676" s="31"/>
      <c r="W676" s="131"/>
      <c r="AD676"/>
      <c r="AE676"/>
      <c r="AF676"/>
      <c r="AG676"/>
      <c r="AH676"/>
      <c r="AI676"/>
    </row>
    <row r="677" spans="1:35" ht="18" customHeight="1" x14ac:dyDescent="0.25">
      <c r="A677" s="47" t="s">
        <v>1442</v>
      </c>
      <c r="B677" s="39" t="s">
        <v>71</v>
      </c>
      <c r="C677" s="24">
        <v>30</v>
      </c>
      <c r="D677" s="25"/>
      <c r="E677" s="36"/>
      <c r="F677" s="148"/>
      <c r="G677" s="154">
        <v>4</v>
      </c>
      <c r="H677" s="29">
        <v>10.79</v>
      </c>
      <c r="I677" s="30">
        <v>5.65</v>
      </c>
      <c r="J677" s="30">
        <v>5.2</v>
      </c>
      <c r="K677" s="30">
        <v>7.98</v>
      </c>
      <c r="L677" s="49">
        <v>5.2</v>
      </c>
      <c r="M677" s="29">
        <v>5.56</v>
      </c>
      <c r="N677" s="29">
        <v>5.71</v>
      </c>
      <c r="O677" s="31"/>
      <c r="P677" s="35"/>
      <c r="Q677" s="168"/>
      <c r="R677" s="14"/>
      <c r="S677" s="14"/>
      <c r="T677" s="31"/>
      <c r="U677" s="31"/>
      <c r="V677" s="31"/>
      <c r="W677" s="131"/>
      <c r="AD677" t="s">
        <v>348</v>
      </c>
      <c r="AE677"/>
      <c r="AF677" t="s">
        <v>1443</v>
      </c>
      <c r="AG677" s="102" t="s">
        <v>1444</v>
      </c>
      <c r="AH677" t="s">
        <v>1445</v>
      </c>
      <c r="AI677"/>
    </row>
    <row r="678" spans="1:35" ht="18" customHeight="1" x14ac:dyDescent="0.25">
      <c r="A678" s="47" t="s">
        <v>1446</v>
      </c>
      <c r="B678" s="51" t="s">
        <v>68</v>
      </c>
      <c r="C678" s="24">
        <v>28</v>
      </c>
      <c r="D678" s="25">
        <v>6</v>
      </c>
      <c r="E678" s="36"/>
      <c r="F678" s="37"/>
      <c r="G678" s="28">
        <v>14</v>
      </c>
      <c r="H678" s="75" t="s">
        <v>38</v>
      </c>
      <c r="I678" s="75" t="s">
        <v>1447</v>
      </c>
      <c r="J678" s="75" t="s">
        <v>1448</v>
      </c>
      <c r="K678" s="74" t="s">
        <v>38</v>
      </c>
      <c r="L678" s="75" t="s">
        <v>38</v>
      </c>
      <c r="M678" s="75">
        <v>17.78</v>
      </c>
      <c r="N678" s="75" t="s">
        <v>1449</v>
      </c>
      <c r="O678" s="31"/>
      <c r="P678" s="174">
        <f>1500/5000000</f>
        <v>2.9999999999999997E-4</v>
      </c>
      <c r="Q678" s="168"/>
      <c r="R678" s="14"/>
      <c r="S678" s="14"/>
      <c r="T678" s="31"/>
      <c r="U678" s="31"/>
      <c r="V678" s="31"/>
      <c r="W678" s="131"/>
      <c r="AD678" t="s">
        <v>3185</v>
      </c>
      <c r="AE678" t="s">
        <v>3186</v>
      </c>
      <c r="AF678"/>
      <c r="AG678" t="s" s="406">
        <v>3187</v>
      </c>
      <c r="AH678" t="s">
        <v>1451</v>
      </c>
      <c r="AI678"/>
    </row>
    <row r="679" spans="1:35" ht="18" customHeight="1" x14ac:dyDescent="0.25">
      <c r="A679" s="53" t="s">
        <v>1446</v>
      </c>
      <c r="B679" s="54" t="s">
        <v>322</v>
      </c>
      <c r="C679" s="24">
        <v>28</v>
      </c>
      <c r="D679" s="55"/>
      <c r="E679" s="40"/>
      <c r="F679" s="56"/>
      <c r="G679" s="57"/>
      <c r="H679" s="29"/>
      <c r="I679" s="30">
        <v>18.7</v>
      </c>
      <c r="J679" s="30">
        <v>18.2</v>
      </c>
      <c r="K679" s="30">
        <v>19.5</v>
      </c>
      <c r="L679" s="30">
        <v>19.899999999999999</v>
      </c>
      <c r="M679" s="26">
        <v>17.899999999999999</v>
      </c>
      <c r="N679" s="29" t="s">
        <v>38</v>
      </c>
      <c r="O679" s="31"/>
      <c r="P679" s="281">
        <v>9.5238095238095245E-7</v>
      </c>
      <c r="Q679" s="168"/>
      <c r="R679" s="14"/>
      <c r="S679" s="14"/>
      <c r="T679" s="31"/>
      <c r="U679" s="31"/>
      <c r="V679" s="31"/>
      <c r="W679" s="131"/>
      <c r="AD679"/>
      <c r="AE679"/>
      <c r="AF679"/>
      <c r="AG679"/>
      <c r="AH679"/>
      <c r="AI679"/>
    </row>
    <row r="680" spans="1:35" ht="18" customHeight="1" x14ac:dyDescent="0.25">
      <c r="A680" s="53" t="s">
        <v>1452</v>
      </c>
      <c r="B680" s="54" t="s">
        <v>322</v>
      </c>
      <c r="C680" s="24">
        <v>28</v>
      </c>
      <c r="D680" s="55"/>
      <c r="E680" s="40"/>
      <c r="F680" s="56"/>
      <c r="G680" s="57">
        <v>15</v>
      </c>
      <c r="H680" s="29">
        <v>17.489999999999998</v>
      </c>
      <c r="I680" s="30">
        <v>17.91</v>
      </c>
      <c r="J680" s="30">
        <v>17.3</v>
      </c>
      <c r="K680" s="30">
        <v>16.62</v>
      </c>
      <c r="L680" s="26">
        <v>16</v>
      </c>
      <c r="M680" s="30">
        <v>16.14</v>
      </c>
      <c r="N680" s="30">
        <v>17.45</v>
      </c>
      <c r="O680" s="61"/>
      <c r="P680" s="61">
        <f>5007578/11827</f>
        <v>423.40221527014461</v>
      </c>
      <c r="Q680" s="60"/>
      <c r="R680" s="14"/>
      <c r="S680" s="14"/>
      <c r="T680" s="34"/>
      <c r="U680" s="14"/>
      <c r="V680" s="31"/>
      <c r="W680" s="19"/>
      <c r="AD680" t="s">
        <v>1453</v>
      </c>
      <c r="AE680" t="s">
        <v>1454</v>
      </c>
      <c r="AF680"/>
      <c r="AG680" s="102" t="s">
        <v>1455</v>
      </c>
      <c r="AH680" t="s">
        <v>1456</v>
      </c>
      <c r="AI680"/>
    </row>
    <row r="681" spans="1:35" ht="18" customHeight="1" x14ac:dyDescent="0.25">
      <c r="A681" s="53" t="s">
        <v>1452</v>
      </c>
      <c r="B681" s="54" t="s">
        <v>309</v>
      </c>
      <c r="C681" s="24">
        <v>28</v>
      </c>
      <c r="D681" s="55"/>
      <c r="E681" s="40"/>
      <c r="F681" s="56"/>
      <c r="G681" s="57">
        <v>3</v>
      </c>
      <c r="H681" s="29">
        <v>30.26</v>
      </c>
      <c r="I681" s="30">
        <v>30.95</v>
      </c>
      <c r="J681" s="30">
        <v>26.95</v>
      </c>
      <c r="K681" s="30">
        <v>26.86</v>
      </c>
      <c r="L681" s="26">
        <v>26.5</v>
      </c>
      <c r="M681" s="30">
        <v>26.77</v>
      </c>
      <c r="N681" s="30">
        <v>29.92</v>
      </c>
      <c r="O681" s="61"/>
      <c r="P681" s="62"/>
      <c r="Q681" s="60"/>
      <c r="R681" s="14"/>
      <c r="S681" s="14"/>
      <c r="T681" s="34"/>
      <c r="U681" s="14"/>
      <c r="V681" s="31"/>
      <c r="W681" s="19"/>
      <c r="AD681"/>
      <c r="AE681"/>
      <c r="AF681"/>
      <c r="AG681"/>
      <c r="AH681"/>
      <c r="AI681"/>
    </row>
    <row r="682" spans="1:35" ht="18" customHeight="1" x14ac:dyDescent="0.25">
      <c r="A682" s="47" t="s">
        <v>1457</v>
      </c>
      <c r="B682" s="51" t="s">
        <v>99</v>
      </c>
      <c r="C682" s="24">
        <v>28</v>
      </c>
      <c r="D682" s="25"/>
      <c r="E682" s="36"/>
      <c r="F682" s="37"/>
      <c r="G682" s="28">
        <v>7</v>
      </c>
      <c r="H682" s="29">
        <v>3.6</v>
      </c>
      <c r="I682" s="30">
        <v>4.3499999999999996</v>
      </c>
      <c r="J682" s="30">
        <v>3</v>
      </c>
      <c r="K682" s="30">
        <v>3.23</v>
      </c>
      <c r="L682" s="49">
        <v>2.8</v>
      </c>
      <c r="M682" s="30">
        <v>3.28</v>
      </c>
      <c r="N682" s="29">
        <v>3.43</v>
      </c>
      <c r="O682" s="31"/>
      <c r="P682" s="35"/>
      <c r="Q682" s="168"/>
      <c r="R682" s="14"/>
      <c r="S682" s="14"/>
      <c r="T682" s="31"/>
      <c r="U682" s="31"/>
      <c r="V682" s="31"/>
      <c r="W682" s="131"/>
      <c r="AD682"/>
      <c r="AE682"/>
      <c r="AF682"/>
      <c r="AG682"/>
      <c r="AH682"/>
      <c r="AI682"/>
    </row>
    <row r="683" spans="1:35" ht="18" customHeight="1" x14ac:dyDescent="0.25">
      <c r="A683" s="47" t="s">
        <v>1457</v>
      </c>
      <c r="B683" s="51" t="s">
        <v>159</v>
      </c>
      <c r="C683" s="24">
        <v>28</v>
      </c>
      <c r="D683" s="25"/>
      <c r="E683" s="36"/>
      <c r="F683" s="37"/>
      <c r="G683" s="154">
        <v>9</v>
      </c>
      <c r="H683" s="29">
        <v>1.49</v>
      </c>
      <c r="I683" s="30">
        <v>1.85</v>
      </c>
      <c r="J683" s="30">
        <v>1.46</v>
      </c>
      <c r="K683" s="30">
        <v>1.69</v>
      </c>
      <c r="L683" s="163">
        <v>1.3</v>
      </c>
      <c r="M683" s="30">
        <v>1.41</v>
      </c>
      <c r="N683" s="29">
        <v>1.42</v>
      </c>
      <c r="O683" s="31">
        <v>0.53</v>
      </c>
      <c r="P683" s="35"/>
      <c r="Q683" s="168"/>
      <c r="R683" s="14"/>
      <c r="S683" s="14"/>
      <c r="T683" s="31"/>
      <c r="U683" s="31"/>
      <c r="V683" s="31"/>
      <c r="W683" s="131"/>
      <c r="AD683" t="s">
        <v>1458</v>
      </c>
      <c r="AE683" t="s">
        <v>1459</v>
      </c>
      <c r="AF683"/>
      <c r="AG683" s="102" t="s">
        <v>1460</v>
      </c>
      <c r="AH683" t="s">
        <v>1461</v>
      </c>
      <c r="AI683"/>
    </row>
    <row r="684" spans="1:35" ht="18" customHeight="1" x14ac:dyDescent="0.25">
      <c r="A684" s="47" t="s">
        <v>1457</v>
      </c>
      <c r="B684" s="51" t="s">
        <v>68</v>
      </c>
      <c r="C684" s="24">
        <v>28</v>
      </c>
      <c r="D684" s="25"/>
      <c r="E684" s="36"/>
      <c r="F684" s="37"/>
      <c r="G684" s="28">
        <v>8</v>
      </c>
      <c r="H684" s="29">
        <v>1.55</v>
      </c>
      <c r="I684" s="30">
        <v>1.03</v>
      </c>
      <c r="J684" s="30">
        <v>0.87</v>
      </c>
      <c r="K684" s="113">
        <v>1.08</v>
      </c>
      <c r="L684" s="26">
        <v>0.85</v>
      </c>
      <c r="M684" s="30">
        <v>0.88</v>
      </c>
      <c r="N684" s="29">
        <v>1.19</v>
      </c>
      <c r="O684" s="31">
        <v>0.56000000000000005</v>
      </c>
      <c r="P684" s="35"/>
      <c r="Q684" s="168"/>
      <c r="R684" s="14"/>
      <c r="S684" s="14"/>
      <c r="T684" s="31"/>
      <c r="U684" s="31"/>
      <c r="V684" s="31"/>
      <c r="W684" s="131"/>
      <c r="AD684" s="102" t="s">
        <v>1462</v>
      </c>
      <c r="AE684" t="s">
        <v>1463</v>
      </c>
      <c r="AF684"/>
      <c r="AG684" t="s">
        <v>1464</v>
      </c>
      <c r="AH684" t="s">
        <v>1465</v>
      </c>
      <c r="AI684"/>
    </row>
    <row r="685" spans="1:35" ht="18" customHeight="1" x14ac:dyDescent="0.25">
      <c r="A685" s="47" t="s">
        <v>1466</v>
      </c>
      <c r="B685" s="51" t="s">
        <v>1467</v>
      </c>
      <c r="C685" s="24">
        <v>5</v>
      </c>
      <c r="D685" s="25"/>
      <c r="E685" s="36"/>
      <c r="F685" s="37"/>
      <c r="G685" s="28">
        <v>9</v>
      </c>
      <c r="H685" s="29" t="s">
        <v>668</v>
      </c>
      <c r="I685" s="30" t="s">
        <v>35</v>
      </c>
      <c r="J685" s="30" t="s">
        <v>38</v>
      </c>
      <c r="K685" s="30" t="s">
        <v>44</v>
      </c>
      <c r="L685" s="30" t="s">
        <v>35</v>
      </c>
      <c r="M685" s="134" t="s">
        <v>35</v>
      </c>
      <c r="N685" s="29" t="s">
        <v>35</v>
      </c>
      <c r="O685" s="31">
        <v>12.59</v>
      </c>
      <c r="P685" s="35"/>
      <c r="Q685" s="168"/>
      <c r="R685" s="14"/>
      <c r="S685" s="14"/>
      <c r="T685" s="31"/>
      <c r="U685" s="31"/>
      <c r="V685" s="31"/>
      <c r="W685" s="131"/>
      <c r="AD685"/>
      <c r="AE685"/>
      <c r="AF685"/>
      <c r="AG685"/>
      <c r="AH685"/>
      <c r="AI685"/>
    </row>
    <row r="686" spans="1:35" ht="18" customHeight="1" x14ac:dyDescent="0.25">
      <c r="A686" s="47" t="s">
        <v>1468</v>
      </c>
      <c r="B686" s="54" t="s">
        <v>1169</v>
      </c>
      <c r="C686" s="24">
        <v>5</v>
      </c>
      <c r="D686" s="55"/>
      <c r="E686" s="40"/>
      <c r="F686" s="282"/>
      <c r="G686" s="57">
        <v>4</v>
      </c>
      <c r="H686" s="29" t="s">
        <v>668</v>
      </c>
      <c r="I686" s="30" t="s">
        <v>35</v>
      </c>
      <c r="J686" s="26">
        <v>12.78</v>
      </c>
      <c r="K686" s="30" t="s">
        <v>44</v>
      </c>
      <c r="L686" s="30" t="s">
        <v>35</v>
      </c>
      <c r="M686" s="44" t="s">
        <v>35</v>
      </c>
      <c r="N686" s="30" t="s">
        <v>35</v>
      </c>
      <c r="O686" s="31">
        <v>25.96</v>
      </c>
      <c r="P686" s="35"/>
      <c r="Q686" s="168"/>
      <c r="R686" s="14"/>
      <c r="S686" s="14"/>
      <c r="T686" s="31"/>
      <c r="U686" s="31"/>
      <c r="V686" s="31"/>
      <c r="W686" s="131"/>
      <c r="AD686"/>
      <c r="AE686"/>
      <c r="AF686"/>
      <c r="AG686"/>
      <c r="AH686"/>
      <c r="AI686"/>
    </row>
    <row r="687" spans="1:35" ht="18" customHeight="1" x14ac:dyDescent="0.25">
      <c r="A687" s="47" t="s">
        <v>1469</v>
      </c>
      <c r="B687" s="51" t="s">
        <v>884</v>
      </c>
      <c r="C687" s="24">
        <v>5</v>
      </c>
      <c r="D687" s="25"/>
      <c r="E687" s="36"/>
      <c r="F687" s="37"/>
      <c r="G687" s="28">
        <v>4</v>
      </c>
      <c r="H687" s="29" t="s">
        <v>668</v>
      </c>
      <c r="I687" s="30" t="s">
        <v>35</v>
      </c>
      <c r="J687" s="26">
        <v>5.05</v>
      </c>
      <c r="K687" s="30" t="s">
        <v>44</v>
      </c>
      <c r="L687" s="30" t="s">
        <v>35</v>
      </c>
      <c r="M687" s="30" t="s">
        <v>38</v>
      </c>
      <c r="N687" s="29" t="s">
        <v>35</v>
      </c>
      <c r="O687" s="283">
        <v>9.9499999999999993</v>
      </c>
      <c r="P687" s="35"/>
      <c r="Q687" s="168"/>
      <c r="R687" s="14"/>
      <c r="S687" s="14"/>
      <c r="T687" s="31"/>
      <c r="U687" s="31"/>
      <c r="V687" s="31"/>
      <c r="W687" s="131"/>
      <c r="AD687"/>
      <c r="AE687"/>
      <c r="AF687"/>
      <c r="AG687"/>
      <c r="AH687"/>
      <c r="AI687"/>
    </row>
    <row r="688" spans="1:35" ht="18" customHeight="1" x14ac:dyDescent="0.25">
      <c r="A688" s="284" t="s">
        <v>1469</v>
      </c>
      <c r="B688" s="54" t="s">
        <v>577</v>
      </c>
      <c r="C688" s="24">
        <v>5</v>
      </c>
      <c r="D688" s="55"/>
      <c r="E688" s="40"/>
      <c r="F688" s="56"/>
      <c r="G688" s="57"/>
      <c r="H688" s="29">
        <v>18.05</v>
      </c>
      <c r="I688" s="30" t="s">
        <v>35</v>
      </c>
      <c r="J688" s="30"/>
      <c r="K688" s="30">
        <v>18.05</v>
      </c>
      <c r="L688" s="30" t="s">
        <v>35</v>
      </c>
      <c r="M688" s="30">
        <v>20.02</v>
      </c>
      <c r="N688" s="30" t="s">
        <v>35</v>
      </c>
      <c r="O688" s="31"/>
      <c r="P688" s="35"/>
      <c r="Q688" s="168"/>
      <c r="R688" s="14"/>
      <c r="S688" s="14"/>
      <c r="T688" s="31"/>
      <c r="U688" s="31"/>
      <c r="V688" s="31"/>
      <c r="W688" s="131"/>
      <c r="AD688"/>
      <c r="AE688"/>
      <c r="AF688"/>
      <c r="AG688"/>
      <c r="AH688"/>
      <c r="AI688"/>
    </row>
    <row r="689" spans="1:35" ht="18" customHeight="1" x14ac:dyDescent="0.25">
      <c r="A689" s="47" t="s">
        <v>1470</v>
      </c>
      <c r="B689" s="54" t="s">
        <v>1471</v>
      </c>
      <c r="C689" s="24">
        <v>5</v>
      </c>
      <c r="D689" s="55"/>
      <c r="E689" s="40"/>
      <c r="F689" s="56"/>
      <c r="G689" s="57"/>
      <c r="H689" s="29">
        <v>5.64</v>
      </c>
      <c r="I689" s="30"/>
      <c r="J689" s="26">
        <v>4.21</v>
      </c>
      <c r="K689" s="30" t="s">
        <v>44</v>
      </c>
      <c r="L689" s="30" t="s">
        <v>38</v>
      </c>
      <c r="M689" s="30" t="s">
        <v>38</v>
      </c>
      <c r="N689" s="30"/>
      <c r="O689" s="58"/>
      <c r="P689" s="97"/>
      <c r="Q689" s="98"/>
      <c r="R689" s="14"/>
      <c r="S689" s="14"/>
      <c r="T689" s="120"/>
      <c r="U689" s="119"/>
      <c r="V689" s="54"/>
      <c r="W689" s="64"/>
      <c r="AD689"/>
      <c r="AE689"/>
      <c r="AF689"/>
      <c r="AG689"/>
      <c r="AH689"/>
      <c r="AI689"/>
    </row>
    <row r="690" spans="1:35" ht="18" customHeight="1" x14ac:dyDescent="0.25">
      <c r="A690" s="195" t="s">
        <v>1472</v>
      </c>
      <c r="B690" s="51" t="s">
        <v>884</v>
      </c>
      <c r="C690" s="24">
        <v>5</v>
      </c>
      <c r="D690" s="25"/>
      <c r="E690" s="36"/>
      <c r="F690" s="37" t="s">
        <v>1473</v>
      </c>
      <c r="G690" s="28">
        <v>2</v>
      </c>
      <c r="H690" s="285" t="s">
        <v>1474</v>
      </c>
      <c r="I690" s="30" t="s">
        <v>1475</v>
      </c>
      <c r="J690" s="26">
        <v>5.05</v>
      </c>
      <c r="K690" s="29" t="s">
        <v>44</v>
      </c>
      <c r="L690" s="30" t="s">
        <v>35</v>
      </c>
      <c r="M690" s="29" t="s">
        <v>38</v>
      </c>
      <c r="N690" s="29" t="s">
        <v>35</v>
      </c>
      <c r="O690" s="31">
        <v>6.38</v>
      </c>
      <c r="P690" s="35"/>
      <c r="Q690" s="168"/>
      <c r="R690" s="14"/>
      <c r="S690" s="14"/>
      <c r="T690" s="31"/>
      <c r="U690" s="31"/>
      <c r="V690" s="31"/>
      <c r="W690" s="131"/>
      <c r="AD690"/>
      <c r="AE690"/>
      <c r="AF690"/>
      <c r="AG690"/>
      <c r="AH690"/>
      <c r="AI690"/>
    </row>
    <row r="691" spans="1:35" ht="18" customHeight="1" x14ac:dyDescent="0.25">
      <c r="A691" s="221" t="s">
        <v>1476</v>
      </c>
      <c r="B691" s="51" t="s">
        <v>1477</v>
      </c>
      <c r="C691" s="24">
        <v>5</v>
      </c>
      <c r="D691" s="25"/>
      <c r="E691" s="36"/>
      <c r="F691" s="37"/>
      <c r="G691" s="28"/>
      <c r="H691" s="29">
        <v>14.7</v>
      </c>
      <c r="I691" s="30" t="s">
        <v>35</v>
      </c>
      <c r="J691" s="30">
        <v>16.649999999999999</v>
      </c>
      <c r="K691" s="30" t="s">
        <v>35</v>
      </c>
      <c r="L691" s="30">
        <v>16.2</v>
      </c>
      <c r="M691" s="29" t="s">
        <v>35</v>
      </c>
      <c r="N691" s="29" t="s">
        <v>35</v>
      </c>
      <c r="O691" s="31">
        <v>15.46</v>
      </c>
      <c r="P691" s="35"/>
      <c r="Q691" s="168"/>
      <c r="R691" s="14"/>
      <c r="S691" s="14"/>
      <c r="T691" s="117"/>
      <c r="U691" s="117"/>
      <c r="V691" s="31"/>
      <c r="W691" s="286"/>
      <c r="AD691"/>
      <c r="AE691"/>
      <c r="AF691"/>
      <c r="AG691"/>
      <c r="AH691"/>
      <c r="AI691"/>
    </row>
    <row r="692" spans="1:35" ht="18" customHeight="1" x14ac:dyDescent="0.25">
      <c r="A692" s="47" t="s">
        <v>1478</v>
      </c>
      <c r="B692" s="287" t="s">
        <v>1479</v>
      </c>
      <c r="C692" s="24" t="s">
        <v>386</v>
      </c>
      <c r="D692" s="25"/>
      <c r="E692" s="36"/>
      <c r="F692" s="37"/>
      <c r="G692" s="154"/>
      <c r="H692" s="30" t="s">
        <v>1480</v>
      </c>
      <c r="I692" s="30">
        <f>4.59*3</f>
        <v>13.77</v>
      </c>
      <c r="J692" s="30" t="s">
        <v>35</v>
      </c>
      <c r="K692" s="29" t="s">
        <v>35</v>
      </c>
      <c r="L692" s="30" t="s">
        <v>1481</v>
      </c>
      <c r="M692" s="30" t="s">
        <v>1482</v>
      </c>
      <c r="N692" s="29" t="s">
        <v>35</v>
      </c>
      <c r="O692" s="31">
        <v>3.92</v>
      </c>
      <c r="P692" s="35"/>
      <c r="Q692" s="168"/>
      <c r="R692" s="14"/>
      <c r="S692" s="14"/>
      <c r="T692" s="31"/>
      <c r="U692" s="31"/>
      <c r="V692" s="31"/>
      <c r="W692" s="131"/>
      <c r="AD692"/>
      <c r="AE692"/>
      <c r="AF692"/>
      <c r="AG692"/>
      <c r="AH692"/>
      <c r="AI692"/>
    </row>
    <row r="693" spans="1:35" ht="18" customHeight="1" x14ac:dyDescent="0.25">
      <c r="A693" s="47" t="s">
        <v>1483</v>
      </c>
      <c r="B693" s="51" t="s">
        <v>1365</v>
      </c>
      <c r="C693" s="24">
        <v>28</v>
      </c>
      <c r="D693" s="25"/>
      <c r="E693" s="36"/>
      <c r="F693" s="37"/>
      <c r="G693" s="28">
        <v>4</v>
      </c>
      <c r="H693" s="29">
        <v>0.75</v>
      </c>
      <c r="I693" s="30">
        <v>0.34</v>
      </c>
      <c r="J693" s="30">
        <v>0.4</v>
      </c>
      <c r="K693" s="30">
        <v>0.36</v>
      </c>
      <c r="L693" s="26">
        <v>0.34</v>
      </c>
      <c r="M693" s="30">
        <v>0.75</v>
      </c>
      <c r="N693" s="29" t="s">
        <v>35</v>
      </c>
      <c r="O693" s="31">
        <v>0.62</v>
      </c>
      <c r="P693" s="35"/>
      <c r="Q693" s="168"/>
      <c r="R693" s="14"/>
      <c r="S693" s="66"/>
      <c r="T693" s="117"/>
      <c r="U693" s="117"/>
      <c r="V693" s="31"/>
      <c r="W693" s="286"/>
      <c r="AD693"/>
      <c r="AE693"/>
      <c r="AF693"/>
      <c r="AG693"/>
      <c r="AH693"/>
      <c r="AI693"/>
    </row>
    <row r="694" spans="1:35" ht="18" customHeight="1" x14ac:dyDescent="0.25">
      <c r="A694" s="47" t="s">
        <v>1483</v>
      </c>
      <c r="B694" s="51" t="s">
        <v>1484</v>
      </c>
      <c r="C694" s="24">
        <v>84</v>
      </c>
      <c r="D694" s="25"/>
      <c r="E694" s="36"/>
      <c r="F694" s="37" t="s">
        <v>143</v>
      </c>
      <c r="G694" s="28">
        <v>22</v>
      </c>
      <c r="H694" s="29">
        <v>2.1</v>
      </c>
      <c r="I694" s="30" t="s">
        <v>35</v>
      </c>
      <c r="J694" s="30" t="s">
        <v>1485</v>
      </c>
      <c r="K694" s="43">
        <v>0.54</v>
      </c>
      <c r="L694" s="113">
        <v>1.89</v>
      </c>
      <c r="M694" s="30" t="s">
        <v>1486</v>
      </c>
      <c r="N694" s="29" t="s">
        <v>35</v>
      </c>
      <c r="O694" s="31">
        <v>1.34</v>
      </c>
      <c r="P694" s="35"/>
      <c r="Q694" s="168"/>
      <c r="R694" s="14"/>
      <c r="S694" s="66"/>
      <c r="T694" s="288"/>
      <c r="U694" s="289"/>
      <c r="V694" s="31"/>
      <c r="W694" s="172"/>
      <c r="AD694"/>
      <c r="AE694"/>
      <c r="AF694"/>
      <c r="AG694"/>
      <c r="AH694"/>
      <c r="AI694"/>
    </row>
    <row r="695" spans="1:35" ht="18" customHeight="1" x14ac:dyDescent="0.25">
      <c r="A695" s="47" t="s">
        <v>1487</v>
      </c>
      <c r="B695" s="51" t="s">
        <v>142</v>
      </c>
      <c r="C695" s="24">
        <v>28</v>
      </c>
      <c r="D695" s="25"/>
      <c r="E695" s="36"/>
      <c r="F695" s="37"/>
      <c r="G695" s="28">
        <v>2</v>
      </c>
      <c r="H695" s="29">
        <v>0.98</v>
      </c>
      <c r="I695" s="30"/>
      <c r="J695" s="26">
        <v>0.35</v>
      </c>
      <c r="K695" s="87">
        <v>0.65</v>
      </c>
      <c r="L695" s="30">
        <v>0.52</v>
      </c>
      <c r="M695" s="30">
        <v>0.45</v>
      </c>
      <c r="N695" s="44">
        <v>0.6</v>
      </c>
      <c r="O695" s="31">
        <v>0.67</v>
      </c>
      <c r="P695" s="35"/>
      <c r="Q695" s="168"/>
      <c r="R695" s="14"/>
      <c r="S695" s="14"/>
      <c r="T695" s="31"/>
      <c r="U695" s="31"/>
      <c r="V695" s="31"/>
      <c r="W695" s="131"/>
      <c r="AD695"/>
      <c r="AE695"/>
      <c r="AF695"/>
      <c r="AG695"/>
      <c r="AH695"/>
      <c r="AI695"/>
    </row>
    <row r="696" spans="1:35" ht="18" customHeight="1" x14ac:dyDescent="0.25">
      <c r="A696" s="47" t="s">
        <v>1488</v>
      </c>
      <c r="B696" s="51" t="s">
        <v>51</v>
      </c>
      <c r="C696" s="24">
        <v>28</v>
      </c>
      <c r="D696" s="25"/>
      <c r="E696" s="36"/>
      <c r="F696" s="37" t="s">
        <v>143</v>
      </c>
      <c r="G696" s="28">
        <v>55</v>
      </c>
      <c r="H696" s="29">
        <v>0.71</v>
      </c>
      <c r="I696" s="30">
        <v>0.87</v>
      </c>
      <c r="J696" s="43">
        <v>0.5</v>
      </c>
      <c r="K696" s="30">
        <v>0.54</v>
      </c>
      <c r="L696" s="30">
        <v>0.74</v>
      </c>
      <c r="M696" s="30">
        <v>0.71</v>
      </c>
      <c r="N696" s="29">
        <v>0.71</v>
      </c>
      <c r="O696" s="31"/>
      <c r="P696" s="35"/>
      <c r="Q696" s="168"/>
      <c r="R696" s="14"/>
      <c r="S696" s="66"/>
      <c r="T696" s="288"/>
      <c r="U696" s="289"/>
      <c r="V696" s="31"/>
      <c r="W696" s="172"/>
      <c r="AD696"/>
      <c r="AE696"/>
      <c r="AF696"/>
      <c r="AG696"/>
      <c r="AH696"/>
      <c r="AI696"/>
    </row>
    <row r="697" spans="1:35" ht="18" customHeight="1" x14ac:dyDescent="0.25">
      <c r="A697" s="53" t="s">
        <v>1489</v>
      </c>
      <c r="B697" s="54" t="s">
        <v>86</v>
      </c>
      <c r="C697" s="24">
        <v>28</v>
      </c>
      <c r="D697" s="55"/>
      <c r="E697" s="26"/>
      <c r="F697" s="100"/>
      <c r="G697" s="57"/>
      <c r="H697" s="29" t="s">
        <v>38</v>
      </c>
      <c r="I697" s="30"/>
      <c r="J697" s="30" t="s">
        <v>35</v>
      </c>
      <c r="K697" s="30"/>
      <c r="L697" s="30" t="s">
        <v>35</v>
      </c>
      <c r="M697" s="30" t="s">
        <v>35</v>
      </c>
      <c r="N697" s="30" t="s">
        <v>38</v>
      </c>
      <c r="O697" s="80"/>
      <c r="P697" s="76"/>
      <c r="Q697" s="77"/>
      <c r="R697" s="14"/>
      <c r="S697" s="14"/>
      <c r="T697" s="119"/>
      <c r="U697" s="120"/>
      <c r="V697" s="54"/>
      <c r="W697" s="83"/>
      <c r="AD697"/>
      <c r="AE697"/>
      <c r="AF697"/>
      <c r="AG697"/>
      <c r="AH697"/>
      <c r="AI697"/>
    </row>
    <row r="698" spans="1:35" ht="18" customHeight="1" x14ac:dyDescent="0.25">
      <c r="A698" s="53" t="s">
        <v>1489</v>
      </c>
      <c r="B698" s="54" t="s">
        <v>609</v>
      </c>
      <c r="C698" s="24">
        <v>28</v>
      </c>
      <c r="D698" s="55"/>
      <c r="E698" s="40"/>
      <c r="F698" s="100"/>
      <c r="G698" s="57">
        <v>2</v>
      </c>
      <c r="H698" s="149">
        <v>2.85</v>
      </c>
      <c r="I698" s="30">
        <v>5.84</v>
      </c>
      <c r="J698" s="26">
        <v>2.1</v>
      </c>
      <c r="K698" s="30">
        <v>2.7</v>
      </c>
      <c r="L698" s="30">
        <v>3.3</v>
      </c>
      <c r="M698" s="30" t="s">
        <v>1490</v>
      </c>
      <c r="N698" s="30">
        <v>3.99</v>
      </c>
      <c r="O698" s="80"/>
      <c r="P698" s="76"/>
      <c r="Q698" s="77"/>
      <c r="R698" s="14"/>
      <c r="S698" s="14"/>
      <c r="T698" s="119"/>
      <c r="U698" s="120"/>
      <c r="V698" s="54"/>
      <c r="W698" s="83"/>
      <c r="AD698"/>
      <c r="AE698"/>
      <c r="AF698"/>
      <c r="AG698"/>
      <c r="AH698"/>
      <c r="AI698"/>
    </row>
    <row r="699" spans="1:35" ht="18" customHeight="1" x14ac:dyDescent="0.25">
      <c r="A699" s="53" t="s">
        <v>1491</v>
      </c>
      <c r="B699" s="54" t="s">
        <v>441</v>
      </c>
      <c r="C699" s="24">
        <v>28</v>
      </c>
      <c r="D699" s="55"/>
      <c r="E699" s="40"/>
      <c r="F699" s="96"/>
      <c r="G699" s="57"/>
      <c r="H699" s="30">
        <v>6.55</v>
      </c>
      <c r="I699" s="30"/>
      <c r="J699" s="30" t="s">
        <v>785</v>
      </c>
      <c r="K699" s="30">
        <v>2.8</v>
      </c>
      <c r="L699" s="84">
        <v>4.09</v>
      </c>
      <c r="M699" s="26">
        <v>2.2400000000000002</v>
      </c>
      <c r="N699" s="30">
        <v>2.39</v>
      </c>
      <c r="O699" s="80"/>
      <c r="P699" s="97"/>
      <c r="Q699" s="98"/>
      <c r="R699" s="14"/>
      <c r="S699" s="14"/>
      <c r="T699" s="81"/>
      <c r="U699" s="82"/>
      <c r="V699" s="54"/>
      <c r="W699" s="64"/>
      <c r="AD699"/>
      <c r="AE699"/>
      <c r="AF699"/>
      <c r="AG699"/>
      <c r="AH699"/>
      <c r="AI699"/>
    </row>
    <row r="700" spans="1:35" ht="18" customHeight="1" x14ac:dyDescent="0.25">
      <c r="A700" s="47" t="s">
        <v>1492</v>
      </c>
      <c r="B700" s="51" t="s">
        <v>1212</v>
      </c>
      <c r="C700" s="24">
        <v>30</v>
      </c>
      <c r="D700" s="25"/>
      <c r="E700" s="36"/>
      <c r="F700" s="37" t="s">
        <v>1493</v>
      </c>
      <c r="G700" s="276">
        <v>25</v>
      </c>
      <c r="H700" s="87">
        <v>1.43</v>
      </c>
      <c r="I700" s="30">
        <v>1.98</v>
      </c>
      <c r="J700" s="84">
        <v>1.37</v>
      </c>
      <c r="K700" s="84">
        <v>1.8</v>
      </c>
      <c r="L700" s="44">
        <v>1.48</v>
      </c>
      <c r="M700" s="290" t="s">
        <v>38</v>
      </c>
      <c r="N700" s="44">
        <v>1.5</v>
      </c>
      <c r="O700" s="31">
        <v>3.21</v>
      </c>
      <c r="P700" s="35"/>
      <c r="Q700" s="168"/>
      <c r="R700" s="14"/>
      <c r="S700" s="14"/>
      <c r="T700" s="31"/>
      <c r="U700" s="31"/>
      <c r="V700" s="31"/>
      <c r="W700" s="131"/>
      <c r="AD700" s="102" t="s">
        <v>1494</v>
      </c>
      <c r="AE700" t="s">
        <v>1495</v>
      </c>
      <c r="AF700"/>
      <c r="AG700" t="s">
        <v>1496</v>
      </c>
      <c r="AH700" t="s">
        <v>1497</v>
      </c>
      <c r="AI700"/>
    </row>
    <row r="701" spans="1:35" ht="18" customHeight="1" x14ac:dyDescent="0.25">
      <c r="A701" s="47" t="s">
        <v>1492</v>
      </c>
      <c r="B701" s="51" t="s">
        <v>1208</v>
      </c>
      <c r="C701" s="24">
        <v>30</v>
      </c>
      <c r="D701" s="25"/>
      <c r="E701" s="36"/>
      <c r="F701" s="37" t="s">
        <v>143</v>
      </c>
      <c r="G701" s="28">
        <v>13</v>
      </c>
      <c r="H701" s="29">
        <v>1.5</v>
      </c>
      <c r="I701" s="30">
        <v>1.18</v>
      </c>
      <c r="J701" s="26">
        <v>0.88</v>
      </c>
      <c r="K701" s="84">
        <v>1.25</v>
      </c>
      <c r="L701" s="30">
        <v>1.04</v>
      </c>
      <c r="M701" s="30">
        <v>0.9</v>
      </c>
      <c r="N701" s="30">
        <v>1.05</v>
      </c>
      <c r="O701" s="31">
        <v>2.27</v>
      </c>
      <c r="P701" s="35"/>
      <c r="Q701" s="168"/>
      <c r="R701" s="14"/>
      <c r="S701" s="14"/>
      <c r="T701" s="31"/>
      <c r="U701" s="31"/>
      <c r="V701" s="31"/>
      <c r="W701" s="131"/>
      <c r="AD701" s="102" t="s">
        <v>1464</v>
      </c>
      <c r="AE701" t="s">
        <v>1498</v>
      </c>
      <c r="AF701"/>
      <c r="AG701" t="s">
        <v>1499</v>
      </c>
      <c r="AH701" t="s">
        <v>1500</v>
      </c>
      <c r="AI701"/>
    </row>
    <row r="702" spans="1:35" ht="18" customHeight="1" x14ac:dyDescent="0.25">
      <c r="A702" s="47" t="s">
        <v>1501</v>
      </c>
      <c r="B702" s="51" t="s">
        <v>159</v>
      </c>
      <c r="C702" s="24">
        <v>28</v>
      </c>
      <c r="D702" s="25"/>
      <c r="E702" s="36"/>
      <c r="F702" s="37" t="s">
        <v>143</v>
      </c>
      <c r="G702" s="28">
        <v>35</v>
      </c>
      <c r="H702" s="29"/>
      <c r="I702" s="113">
        <v>2.9</v>
      </c>
      <c r="J702" s="30">
        <v>1.05</v>
      </c>
      <c r="K702" s="30">
        <v>1.18</v>
      </c>
      <c r="L702" s="26">
        <v>0.9</v>
      </c>
      <c r="M702" s="30" t="s">
        <v>38</v>
      </c>
      <c r="N702" s="29">
        <v>0.96</v>
      </c>
      <c r="O702" s="31"/>
      <c r="P702" s="35"/>
      <c r="Q702" s="168"/>
      <c r="R702" s="14"/>
      <c r="S702" s="14"/>
      <c r="T702" s="31"/>
      <c r="U702" s="31"/>
      <c r="V702" s="31"/>
      <c r="W702" s="131"/>
      <c r="AD702" s="102" t="s">
        <v>1502</v>
      </c>
      <c r="AE702" t="s">
        <v>1503</v>
      </c>
      <c r="AF702"/>
      <c r="AG702" t="s">
        <v>1504</v>
      </c>
      <c r="AH702" t="s">
        <v>1505</v>
      </c>
      <c r="AI702"/>
    </row>
    <row r="703" spans="1:35" ht="18" customHeight="1" x14ac:dyDescent="0.25">
      <c r="A703" s="47" t="s">
        <v>1506</v>
      </c>
      <c r="B703" s="39" t="s">
        <v>201</v>
      </c>
      <c r="C703" s="24">
        <v>28</v>
      </c>
      <c r="D703" s="25"/>
      <c r="E703" s="36"/>
      <c r="F703" s="37"/>
      <c r="G703" s="28"/>
      <c r="H703" s="29">
        <v>3.6</v>
      </c>
      <c r="I703" s="30"/>
      <c r="J703" s="30"/>
      <c r="K703" s="30">
        <v>2.99</v>
      </c>
      <c r="L703" s="30" t="s">
        <v>35</v>
      </c>
      <c r="M703" s="29">
        <v>3.79</v>
      </c>
      <c r="N703" s="29">
        <v>4.2</v>
      </c>
      <c r="O703" s="31"/>
      <c r="P703" s="35"/>
      <c r="Q703" s="168"/>
      <c r="R703" s="14"/>
      <c r="S703" s="14"/>
      <c r="T703" s="31"/>
      <c r="U703" s="31"/>
      <c r="V703" s="31"/>
      <c r="W703" s="131"/>
      <c r="X703" s="21">
        <v>13.59</v>
      </c>
      <c r="AA703" s="145">
        <f>(X703-M703)*D703</f>
        <v>0</v>
      </c>
      <c r="AD703"/>
      <c r="AE703"/>
      <c r="AF703"/>
      <c r="AG703"/>
      <c r="AH703"/>
      <c r="AI703"/>
    </row>
    <row r="704" spans="1:35" ht="18" customHeight="1" x14ac:dyDescent="0.25">
      <c r="A704" s="47" t="s">
        <v>1507</v>
      </c>
      <c r="B704" s="23" t="s">
        <v>312</v>
      </c>
      <c r="C704" s="24">
        <v>1</v>
      </c>
      <c r="D704" s="25"/>
      <c r="E704" s="36"/>
      <c r="F704" s="250" t="s">
        <v>1508</v>
      </c>
      <c r="G704" s="28"/>
      <c r="H704" s="29">
        <v>129.37</v>
      </c>
      <c r="I704" s="30" t="s">
        <v>38</v>
      </c>
      <c r="J704" s="30" t="s">
        <v>35</v>
      </c>
      <c r="K704" s="30">
        <v>128.59</v>
      </c>
      <c r="L704" s="26">
        <v>125.5</v>
      </c>
      <c r="M704" s="30">
        <v>127.77</v>
      </c>
      <c r="N704" s="29" t="s">
        <v>35</v>
      </c>
      <c r="O704" s="31"/>
      <c r="P704" s="35"/>
      <c r="Q704" s="168"/>
      <c r="R704" s="14"/>
      <c r="S704" s="14"/>
      <c r="T704" s="31"/>
      <c r="U704" s="31"/>
      <c r="V704" s="31"/>
      <c r="W704" s="131"/>
      <c r="AD704"/>
      <c r="AE704"/>
      <c r="AF704"/>
      <c r="AG704"/>
      <c r="AH704"/>
      <c r="AI704"/>
    </row>
    <row r="705" spans="1:35" ht="18" customHeight="1" x14ac:dyDescent="0.25">
      <c r="A705" s="47" t="s">
        <v>1509</v>
      </c>
      <c r="B705" s="51" t="s">
        <v>1123</v>
      </c>
      <c r="C705" s="24">
        <v>5</v>
      </c>
      <c r="D705" s="25"/>
      <c r="E705" s="203"/>
      <c r="F705" s="37"/>
      <c r="G705" s="28"/>
      <c r="H705" s="29"/>
      <c r="I705" s="30" t="s">
        <v>35</v>
      </c>
      <c r="J705" s="30"/>
      <c r="K705" s="108" t="s">
        <v>35</v>
      </c>
      <c r="L705" s="30" t="s">
        <v>35</v>
      </c>
      <c r="M705" s="134">
        <v>35.06</v>
      </c>
      <c r="N705" s="30"/>
      <c r="O705" s="86">
        <v>40.299999999999997</v>
      </c>
      <c r="P705" s="90">
        <v>0.11</v>
      </c>
      <c r="Q705" s="260">
        <f>O705*(1-P705)</f>
        <v>35.866999999999997</v>
      </c>
      <c r="R705" s="14" t="s">
        <v>17</v>
      </c>
      <c r="S705" s="64">
        <f>O705*0.905</f>
        <v>36.471499999999999</v>
      </c>
      <c r="T705" s="135">
        <v>1</v>
      </c>
      <c r="U705" s="122">
        <f>(S705-Q705)*T705</f>
        <v>0.60450000000000159</v>
      </c>
      <c r="V705" s="31">
        <v>2</v>
      </c>
      <c r="W705" s="131" t="s">
        <v>132</v>
      </c>
      <c r="AD705"/>
      <c r="AE705"/>
      <c r="AF705"/>
      <c r="AG705"/>
      <c r="AH705"/>
      <c r="AI705"/>
    </row>
    <row r="706" spans="1:35" ht="18" customHeight="1" x14ac:dyDescent="0.25">
      <c r="A706" s="47" t="s">
        <v>1510</v>
      </c>
      <c r="B706" s="51" t="s">
        <v>164</v>
      </c>
      <c r="C706" s="24">
        <v>60</v>
      </c>
      <c r="D706" s="25"/>
      <c r="E706" s="36"/>
      <c r="F706" s="37"/>
      <c r="G706" s="112">
        <v>6</v>
      </c>
      <c r="H706" s="29" t="s">
        <v>38</v>
      </c>
      <c r="I706" s="30">
        <v>2.2799999999999998</v>
      </c>
      <c r="J706" s="30">
        <v>1.75</v>
      </c>
      <c r="K706" s="30">
        <v>2.0499999999999998</v>
      </c>
      <c r="L706" s="26">
        <v>1.72</v>
      </c>
      <c r="M706" s="30">
        <v>1.85</v>
      </c>
      <c r="N706" s="30">
        <v>1.87</v>
      </c>
      <c r="O706" s="31">
        <v>2.75</v>
      </c>
      <c r="P706" s="35"/>
      <c r="Q706" s="168"/>
      <c r="R706" s="14"/>
      <c r="S706" s="14"/>
      <c r="T706" s="31"/>
      <c r="U706" s="31"/>
      <c r="V706" s="31"/>
      <c r="W706" s="131"/>
      <c r="AD706"/>
      <c r="AE706"/>
      <c r="AF706"/>
      <c r="AG706"/>
      <c r="AH706"/>
      <c r="AI706"/>
    </row>
    <row r="707" spans="1:35" ht="18" customHeight="1" x14ac:dyDescent="0.25">
      <c r="A707" s="47" t="s">
        <v>1510</v>
      </c>
      <c r="B707" s="51" t="s">
        <v>37</v>
      </c>
      <c r="C707" s="24">
        <v>60</v>
      </c>
      <c r="D707" s="25"/>
      <c r="E707" s="36"/>
      <c r="F707" s="37"/>
      <c r="G707" s="112">
        <v>2</v>
      </c>
      <c r="H707" s="29">
        <v>3.25</v>
      </c>
      <c r="I707" s="30">
        <v>3.59</v>
      </c>
      <c r="J707" s="43" t="s">
        <v>1511</v>
      </c>
      <c r="K707" s="113">
        <v>4.07</v>
      </c>
      <c r="L707" s="30">
        <v>3.1</v>
      </c>
      <c r="M707" s="26">
        <v>2.85</v>
      </c>
      <c r="N707" s="30">
        <v>3.02</v>
      </c>
      <c r="O707" s="31">
        <v>4.58</v>
      </c>
      <c r="P707" s="35"/>
      <c r="Q707" s="168"/>
      <c r="R707" s="14"/>
      <c r="S707" s="14"/>
      <c r="T707" s="31"/>
      <c r="U707" s="31"/>
      <c r="V707" s="31"/>
      <c r="W707" s="131"/>
      <c r="AD707"/>
      <c r="AE707"/>
      <c r="AF707"/>
      <c r="AG707"/>
      <c r="AH707"/>
      <c r="AI707"/>
    </row>
    <row r="708" spans="1:35" ht="18" customHeight="1" x14ac:dyDescent="0.25">
      <c r="A708" s="53" t="s">
        <v>1512</v>
      </c>
      <c r="B708" s="78">
        <v>0.25</v>
      </c>
      <c r="C708" s="24" t="s">
        <v>1513</v>
      </c>
      <c r="D708" s="72"/>
      <c r="E708" s="26"/>
      <c r="F708" s="100"/>
      <c r="G708" s="57"/>
      <c r="H708" s="29" t="s">
        <v>38</v>
      </c>
      <c r="I708" s="30">
        <v>1.78</v>
      </c>
      <c r="J708" s="30">
        <v>9.4</v>
      </c>
      <c r="K708" s="110">
        <v>8.4600000000000009</v>
      </c>
      <c r="L708" s="30" t="s">
        <v>35</v>
      </c>
      <c r="M708" s="29">
        <v>1.78</v>
      </c>
      <c r="N708" s="30" t="s">
        <v>35</v>
      </c>
      <c r="O708" s="80"/>
      <c r="P708" s="45"/>
      <c r="Q708" s="46"/>
      <c r="R708" s="14"/>
      <c r="S708" s="14"/>
      <c r="T708" s="34"/>
      <c r="U708" s="14"/>
      <c r="V708" s="31"/>
      <c r="W708" s="19"/>
      <c r="AD708"/>
      <c r="AE708"/>
      <c r="AF708"/>
      <c r="AG708"/>
      <c r="AH708"/>
      <c r="AI708"/>
    </row>
    <row r="709" spans="1:35" ht="18" customHeight="1" x14ac:dyDescent="0.25">
      <c r="A709" s="53" t="s">
        <v>1512</v>
      </c>
      <c r="B709" s="78">
        <v>0.25</v>
      </c>
      <c r="C709" s="24" t="s">
        <v>274</v>
      </c>
      <c r="D709" s="72"/>
      <c r="E709" s="26"/>
      <c r="F709" s="100"/>
      <c r="G709" s="57"/>
      <c r="H709" s="29">
        <v>15.55</v>
      </c>
      <c r="I709" s="30">
        <v>18.8</v>
      </c>
      <c r="J709" s="30" t="s">
        <v>38</v>
      </c>
      <c r="K709" s="30" t="s">
        <v>35</v>
      </c>
      <c r="L709" s="30" t="s">
        <v>35</v>
      </c>
      <c r="M709" s="49">
        <v>15.55</v>
      </c>
      <c r="N709" s="30" t="s">
        <v>38</v>
      </c>
      <c r="O709" s="80"/>
      <c r="P709" s="45"/>
      <c r="Q709" s="46"/>
      <c r="R709" s="14"/>
      <c r="S709" s="14"/>
      <c r="T709" s="34"/>
      <c r="U709" s="14"/>
      <c r="V709" s="31"/>
      <c r="W709" s="19"/>
      <c r="AD709"/>
      <c r="AE709"/>
      <c r="AF709"/>
      <c r="AG709"/>
      <c r="AH709"/>
      <c r="AI709"/>
    </row>
    <row r="710" spans="1:35" ht="18" customHeight="1" x14ac:dyDescent="0.25">
      <c r="A710" s="53" t="s">
        <v>1514</v>
      </c>
      <c r="B710" s="54"/>
      <c r="C710" s="24"/>
      <c r="D710" s="55"/>
      <c r="E710" s="26"/>
      <c r="F710" s="100"/>
      <c r="G710" s="57"/>
      <c r="H710" s="30"/>
      <c r="I710" s="30"/>
      <c r="J710" s="30">
        <v>12.97</v>
      </c>
      <c r="K710" s="30">
        <v>12.99</v>
      </c>
      <c r="L710" s="30"/>
      <c r="M710" s="30">
        <v>13.8</v>
      </c>
      <c r="N710" s="30"/>
      <c r="O710" s="80"/>
      <c r="P710" s="76"/>
      <c r="Q710" s="77"/>
      <c r="R710" s="14"/>
      <c r="S710" s="14"/>
      <c r="T710" s="81"/>
      <c r="U710" s="82"/>
      <c r="V710" s="54"/>
      <c r="W710" s="83"/>
      <c r="AD710"/>
      <c r="AE710"/>
      <c r="AF710"/>
      <c r="AG710"/>
      <c r="AH710"/>
      <c r="AI710"/>
    </row>
    <row r="711" spans="1:35" ht="18" customHeight="1" x14ac:dyDescent="0.25">
      <c r="A711" s="47" t="s">
        <v>1515</v>
      </c>
      <c r="B711" s="291"/>
      <c r="C711" s="24">
        <v>1</v>
      </c>
      <c r="D711" s="25"/>
      <c r="E711" s="36"/>
      <c r="F711" s="239"/>
      <c r="G711" s="292"/>
      <c r="H711" s="29" t="s">
        <v>38</v>
      </c>
      <c r="I711" s="30" t="s">
        <v>35</v>
      </c>
      <c r="J711" s="30" t="s">
        <v>35</v>
      </c>
      <c r="K711" s="30">
        <v>0.26</v>
      </c>
      <c r="L711" s="30" t="s">
        <v>35</v>
      </c>
      <c r="M711" s="29">
        <v>130.94999999999999</v>
      </c>
      <c r="N711" s="29" t="s">
        <v>35</v>
      </c>
      <c r="O711" s="31">
        <v>9.7899999999999991</v>
      </c>
      <c r="P711" s="35">
        <v>0.35</v>
      </c>
      <c r="Q711" s="168">
        <f>O711*(1-P711)</f>
        <v>6.3634999999999993</v>
      </c>
      <c r="R711" s="14"/>
      <c r="S711" s="14"/>
      <c r="T711" s="31"/>
      <c r="U711" s="31"/>
      <c r="V711" s="31"/>
      <c r="W711" s="131"/>
      <c r="AD711"/>
      <c r="AE711"/>
      <c r="AF711"/>
      <c r="AG711"/>
      <c r="AH711"/>
      <c r="AI711"/>
    </row>
    <row r="712" spans="1:35" ht="18" customHeight="1" x14ac:dyDescent="0.25">
      <c r="A712" s="47" t="s">
        <v>1516</v>
      </c>
      <c r="B712" s="291"/>
      <c r="C712" s="24">
        <v>1</v>
      </c>
      <c r="D712" s="25"/>
      <c r="E712" s="36"/>
      <c r="F712" s="239"/>
      <c r="G712" s="292"/>
      <c r="H712" s="29">
        <v>7.1</v>
      </c>
      <c r="I712" s="30" t="s">
        <v>35</v>
      </c>
      <c r="J712" s="30"/>
      <c r="K712" s="30" t="s">
        <v>35</v>
      </c>
      <c r="L712" s="30" t="s">
        <v>35</v>
      </c>
      <c r="M712" s="29">
        <v>96.42</v>
      </c>
      <c r="N712" s="29" t="s">
        <v>35</v>
      </c>
      <c r="O712" s="31">
        <v>8</v>
      </c>
      <c r="P712" s="35">
        <v>0.3</v>
      </c>
      <c r="Q712" s="168">
        <f>O712*(1-P712)</f>
        <v>5.6</v>
      </c>
      <c r="R712" s="14"/>
      <c r="S712" s="14"/>
      <c r="T712" s="31"/>
      <c r="U712" s="31"/>
      <c r="V712" s="31"/>
      <c r="W712" s="131"/>
      <c r="AD712"/>
      <c r="AE712"/>
      <c r="AF712"/>
      <c r="AG712"/>
      <c r="AH712"/>
      <c r="AI712"/>
    </row>
    <row r="713" spans="1:35" ht="18" customHeight="1" x14ac:dyDescent="0.25">
      <c r="A713" s="47" t="s">
        <v>1517</v>
      </c>
      <c r="B713" s="291"/>
      <c r="C713" s="24">
        <v>1</v>
      </c>
      <c r="D713" s="25"/>
      <c r="E713" s="36"/>
      <c r="F713" s="239"/>
      <c r="G713" s="292"/>
      <c r="H713" s="29"/>
      <c r="I713" s="30" t="s">
        <v>35</v>
      </c>
      <c r="J713" s="30" t="s">
        <v>35</v>
      </c>
      <c r="K713" s="30" t="s">
        <v>35</v>
      </c>
      <c r="L713" s="30" t="s">
        <v>35</v>
      </c>
      <c r="M713" s="29">
        <v>1.25</v>
      </c>
      <c r="N713" s="29">
        <v>1.35</v>
      </c>
      <c r="O713" s="31">
        <v>5.24</v>
      </c>
      <c r="P713" s="35"/>
      <c r="Q713" s="168"/>
      <c r="R713" s="14"/>
      <c r="S713" s="14"/>
      <c r="T713" s="31"/>
      <c r="U713" s="31"/>
      <c r="V713" s="31"/>
      <c r="W713" s="131"/>
      <c r="AD713"/>
      <c r="AE713"/>
      <c r="AF713"/>
      <c r="AG713"/>
      <c r="AH713"/>
      <c r="AI713"/>
    </row>
    <row r="714" spans="1:35" ht="18" customHeight="1" x14ac:dyDescent="0.25">
      <c r="A714" s="47" t="s">
        <v>1518</v>
      </c>
      <c r="B714" s="293" t="s">
        <v>187</v>
      </c>
      <c r="C714" s="24">
        <v>28</v>
      </c>
      <c r="D714" s="25">
        <v>6</v>
      </c>
      <c r="E714" s="36" t="s">
        <v>278</v>
      </c>
      <c r="F714" s="37"/>
      <c r="G714" s="28">
        <v>16</v>
      </c>
      <c r="H714" s="74">
        <v>1.65</v>
      </c>
      <c r="I714" s="85">
        <v>1.64</v>
      </c>
      <c r="J714" s="75">
        <v>1.87</v>
      </c>
      <c r="K714" s="73">
        <v>1.55</v>
      </c>
      <c r="L714" s="103">
        <v>2</v>
      </c>
      <c r="M714" s="75" t="s">
        <v>1519</v>
      </c>
      <c r="N714" s="75">
        <v>1.91</v>
      </c>
      <c r="O714" s="31">
        <v>1.53</v>
      </c>
      <c r="P714" s="35"/>
      <c r="Q714" s="168"/>
      <c r="R714" s="14"/>
      <c r="S714" s="14"/>
      <c r="T714" s="31"/>
      <c r="U714" s="31"/>
      <c r="V714" s="31"/>
      <c r="W714" s="131"/>
      <c r="AD714" t="s">
        <v>3188</v>
      </c>
      <c r="AE714" t="s">
        <v>3189</v>
      </c>
      <c r="AF714"/>
      <c r="AG714" t="s" s="406">
        <v>3190</v>
      </c>
      <c r="AH714" t="s">
        <v>3191</v>
      </c>
      <c r="AI714"/>
    </row>
    <row r="715" spans="1:35" ht="18" customHeight="1" x14ac:dyDescent="0.25">
      <c r="A715" s="47" t="s">
        <v>1518</v>
      </c>
      <c r="B715" s="51" t="s">
        <v>40</v>
      </c>
      <c r="C715" s="24">
        <v>28</v>
      </c>
      <c r="D715" s="25"/>
      <c r="E715" s="36"/>
      <c r="F715" s="37"/>
      <c r="G715" s="28">
        <v>1</v>
      </c>
      <c r="H715" s="29">
        <v>4.0199999999999996</v>
      </c>
      <c r="I715" s="30" t="s">
        <v>38</v>
      </c>
      <c r="J715" s="30">
        <v>1.41</v>
      </c>
      <c r="K715" s="30">
        <v>2.29</v>
      </c>
      <c r="L715" s="26">
        <v>1.3</v>
      </c>
      <c r="M715" s="30">
        <v>1.31</v>
      </c>
      <c r="N715" s="30">
        <v>1.49</v>
      </c>
      <c r="O715" s="31">
        <v>0.61</v>
      </c>
      <c r="P715" s="35"/>
      <c r="Q715" s="168"/>
      <c r="R715" s="14"/>
      <c r="S715" s="14"/>
      <c r="T715" s="31"/>
      <c r="U715" s="31"/>
      <c r="V715" s="31"/>
      <c r="W715" s="131"/>
      <c r="AD715"/>
      <c r="AE715"/>
      <c r="AF715"/>
      <c r="AG715"/>
      <c r="AH715"/>
      <c r="AI715"/>
    </row>
    <row r="716" spans="1:35" ht="18" customHeight="1" x14ac:dyDescent="0.25">
      <c r="A716" s="47" t="s">
        <v>1520</v>
      </c>
      <c r="B716" s="51" t="s">
        <v>40</v>
      </c>
      <c r="C716" s="24" t="s">
        <v>111</v>
      </c>
      <c r="D716" s="25">
        <v>1</v>
      </c>
      <c r="E716" s="36" t="s">
        <v>87</v>
      </c>
      <c r="F716" s="37"/>
      <c r="G716" s="28"/>
      <c r="H716" s="29">
        <v>2.5299999999999998</v>
      </c>
      <c r="I716" s="30">
        <v>2.5299999999999998</v>
      </c>
      <c r="J716" s="73">
        <v>2.37</v>
      </c>
      <c r="K716" s="166">
        <v>2.63</v>
      </c>
      <c r="L716" s="74">
        <v>2.9</v>
      </c>
      <c r="M716" s="75" t="s">
        <v>38</v>
      </c>
      <c r="N716" s="166">
        <v>2.46</v>
      </c>
      <c r="O716" s="31">
        <v>17.87</v>
      </c>
      <c r="P716" s="35"/>
      <c r="Q716" s="168"/>
      <c r="R716" s="14"/>
      <c r="S716" s="14"/>
      <c r="T716" s="31"/>
      <c r="U716" s="31"/>
      <c r="V716" s="31"/>
      <c r="W716" s="131"/>
      <c r="AD716" t="s" s="406">
        <v>3192</v>
      </c>
      <c r="AE716" t="s">
        <v>3193</v>
      </c>
      <c r="AF716"/>
      <c r="AG716" t="s">
        <v>3194</v>
      </c>
      <c r="AH716" t="s">
        <v>3195</v>
      </c>
      <c r="AI716"/>
    </row>
    <row r="717" spans="1:35" ht="18" customHeight="1" x14ac:dyDescent="0.25">
      <c r="A717" s="47" t="s">
        <v>1520</v>
      </c>
      <c r="B717" s="51" t="s">
        <v>195</v>
      </c>
      <c r="C717" s="24" t="s">
        <v>111</v>
      </c>
      <c r="D717" s="25"/>
      <c r="E717" s="36"/>
      <c r="F717" s="37"/>
      <c r="G717" s="28"/>
      <c r="H717" s="29" t="s">
        <v>668</v>
      </c>
      <c r="I717" s="30">
        <v>2.19</v>
      </c>
      <c r="J717" s="26">
        <v>2.17</v>
      </c>
      <c r="K717" s="30">
        <v>2.27</v>
      </c>
      <c r="L717" s="30">
        <v>2.2000000000000002</v>
      </c>
      <c r="M717" s="30" t="s">
        <v>38</v>
      </c>
      <c r="N717" s="29" t="s">
        <v>1521</v>
      </c>
      <c r="O717" s="31">
        <v>21.01</v>
      </c>
      <c r="P717" s="35"/>
      <c r="Q717" s="168"/>
      <c r="R717" s="14"/>
      <c r="S717" s="14"/>
      <c r="T717" s="31"/>
      <c r="U717" s="31"/>
      <c r="V717" s="31"/>
      <c r="W717" s="131"/>
      <c r="AD717"/>
      <c r="AE717"/>
      <c r="AF717"/>
      <c r="AG717"/>
      <c r="AH717"/>
      <c r="AI717"/>
    </row>
    <row r="718" spans="1:35" ht="18" customHeight="1" x14ac:dyDescent="0.25">
      <c r="A718" s="47" t="s">
        <v>1522</v>
      </c>
      <c r="B718" s="51" t="s">
        <v>195</v>
      </c>
      <c r="C718" s="24" t="s">
        <v>111</v>
      </c>
      <c r="D718" s="25"/>
      <c r="E718" s="36"/>
      <c r="F718" s="37"/>
      <c r="G718" s="28"/>
      <c r="H718" s="29" t="s">
        <v>668</v>
      </c>
      <c r="I718" s="30">
        <v>2.69</v>
      </c>
      <c r="J718" s="26">
        <v>2.0499999999999998</v>
      </c>
      <c r="K718" s="30">
        <v>2.7</v>
      </c>
      <c r="L718" s="84">
        <v>2.15</v>
      </c>
      <c r="M718" s="84">
        <v>2.2599999999999998</v>
      </c>
      <c r="N718" s="29">
        <v>2.27</v>
      </c>
      <c r="O718" s="31">
        <v>5.05</v>
      </c>
      <c r="P718" s="35"/>
      <c r="Q718" s="168"/>
      <c r="R718" s="14"/>
      <c r="S718" s="14"/>
      <c r="T718" s="31"/>
      <c r="U718" s="31"/>
      <c r="V718" s="31"/>
      <c r="W718" s="131"/>
      <c r="AD718"/>
      <c r="AE718"/>
      <c r="AF718"/>
      <c r="AG718"/>
      <c r="AH718"/>
      <c r="AI718"/>
    </row>
    <row r="719" spans="1:35" ht="18" customHeight="1" x14ac:dyDescent="0.25">
      <c r="A719" s="47" t="s">
        <v>1522</v>
      </c>
      <c r="B719" s="51" t="s">
        <v>40</v>
      </c>
      <c r="C719" s="24" t="s">
        <v>111</v>
      </c>
      <c r="D719" s="25"/>
      <c r="E719" s="36"/>
      <c r="F719" s="37" t="s">
        <v>399</v>
      </c>
      <c r="G719" s="28"/>
      <c r="H719" s="29" t="s">
        <v>668</v>
      </c>
      <c r="I719" s="30">
        <v>2.0499999999999998</v>
      </c>
      <c r="J719" s="30">
        <v>3.9</v>
      </c>
      <c r="K719" s="30" t="s">
        <v>38</v>
      </c>
      <c r="L719" s="29" t="s">
        <v>38</v>
      </c>
      <c r="M719" s="84">
        <v>4.01</v>
      </c>
      <c r="N719" s="29" t="s">
        <v>38</v>
      </c>
      <c r="O719" s="31">
        <v>25.24</v>
      </c>
      <c r="P719" s="35"/>
      <c r="Q719" s="168"/>
      <c r="R719" s="14"/>
      <c r="S719" s="14"/>
      <c r="T719" s="31"/>
      <c r="U719" s="31"/>
      <c r="V719" s="31"/>
      <c r="W719" s="131"/>
      <c r="AD719"/>
      <c r="AE719"/>
      <c r="AF719"/>
      <c r="AG719"/>
      <c r="AH719"/>
      <c r="AI719"/>
    </row>
    <row r="720" spans="1:35" ht="18" customHeight="1" x14ac:dyDescent="0.25">
      <c r="A720" s="47" t="s">
        <v>1523</v>
      </c>
      <c r="B720" s="51" t="s">
        <v>164</v>
      </c>
      <c r="C720" s="24">
        <v>7</v>
      </c>
      <c r="D720" s="25"/>
      <c r="E720" s="36"/>
      <c r="F720" s="37"/>
      <c r="G720" s="28"/>
      <c r="H720" s="29">
        <v>0.44</v>
      </c>
      <c r="I720" s="30">
        <v>0.54</v>
      </c>
      <c r="J720" s="43">
        <v>0.38</v>
      </c>
      <c r="K720" s="29" t="s">
        <v>1524</v>
      </c>
      <c r="L720" s="87" t="s">
        <v>1525</v>
      </c>
      <c r="M720" s="49">
        <v>0.38</v>
      </c>
      <c r="N720" s="29">
        <v>0.43</v>
      </c>
      <c r="O720" s="31">
        <v>0.26</v>
      </c>
      <c r="P720" s="35"/>
      <c r="Q720" s="168"/>
      <c r="R720" s="14"/>
      <c r="S720" s="14"/>
      <c r="T720" s="31"/>
      <c r="U720" s="31"/>
      <c r="V720" s="31"/>
      <c r="W720" s="131"/>
      <c r="AD720"/>
      <c r="AE720"/>
      <c r="AF720"/>
      <c r="AG720"/>
      <c r="AH720"/>
      <c r="AI720"/>
    </row>
    <row r="721" spans="1:35" ht="18" customHeight="1" x14ac:dyDescent="0.25">
      <c r="A721" s="47" t="s">
        <v>1523</v>
      </c>
      <c r="B721" s="51" t="s">
        <v>51</v>
      </c>
      <c r="C721" s="24">
        <v>7</v>
      </c>
      <c r="D721" s="25"/>
      <c r="E721" s="36"/>
      <c r="F721" s="37"/>
      <c r="G721" s="28"/>
      <c r="H721" s="29">
        <v>1.1100000000000001</v>
      </c>
      <c r="I721" s="30" t="s">
        <v>1526</v>
      </c>
      <c r="J721" s="30" t="s">
        <v>38</v>
      </c>
      <c r="K721" s="26">
        <v>2.6</v>
      </c>
      <c r="L721" s="29">
        <v>2.69</v>
      </c>
      <c r="M721" s="29">
        <v>3.95</v>
      </c>
      <c r="N721" s="29" t="s">
        <v>38</v>
      </c>
      <c r="O721" s="31">
        <v>0.69</v>
      </c>
      <c r="P721" s="35"/>
      <c r="Q721" s="168"/>
      <c r="R721" s="14"/>
      <c r="S721" s="14"/>
      <c r="T721" s="31"/>
      <c r="U721" s="31"/>
      <c r="V721" s="31"/>
      <c r="W721" s="131"/>
      <c r="AD721"/>
      <c r="AE721"/>
      <c r="AF721"/>
      <c r="AG721"/>
      <c r="AH721"/>
      <c r="AI721"/>
    </row>
    <row r="722" spans="1:35" ht="18" customHeight="1" x14ac:dyDescent="0.25">
      <c r="A722" s="47" t="s">
        <v>1527</v>
      </c>
      <c r="B722" s="51" t="s">
        <v>483</v>
      </c>
      <c r="C722" s="24">
        <v>1</v>
      </c>
      <c r="D722" s="25"/>
      <c r="E722" s="36"/>
      <c r="F722" s="37"/>
      <c r="G722" s="28"/>
      <c r="H722" s="29">
        <v>0.25</v>
      </c>
      <c r="I722" s="30">
        <v>0.23</v>
      </c>
      <c r="J722" s="30">
        <v>0.23</v>
      </c>
      <c r="K722" s="30">
        <v>0.26</v>
      </c>
      <c r="L722" s="29">
        <v>0.35</v>
      </c>
      <c r="M722" s="26">
        <v>0.22</v>
      </c>
      <c r="N722" s="30">
        <v>0.28999999999999998</v>
      </c>
      <c r="O722" s="31">
        <v>0.21</v>
      </c>
      <c r="P722" s="35"/>
      <c r="Q722" s="168"/>
      <c r="R722" s="14"/>
      <c r="S722" s="14"/>
      <c r="T722" s="31"/>
      <c r="U722" s="31"/>
      <c r="V722" s="31"/>
      <c r="W722" s="131"/>
      <c r="AD722"/>
      <c r="AE722"/>
      <c r="AF722"/>
      <c r="AG722"/>
      <c r="AH722"/>
      <c r="AI722"/>
    </row>
    <row r="723" spans="1:35" ht="18" customHeight="1" x14ac:dyDescent="0.25">
      <c r="A723" s="47" t="s">
        <v>1528</v>
      </c>
      <c r="B723" s="51" t="s">
        <v>483</v>
      </c>
      <c r="C723" s="24">
        <v>1</v>
      </c>
      <c r="D723" s="25"/>
      <c r="E723" s="36"/>
      <c r="F723" s="37"/>
      <c r="G723" s="28"/>
      <c r="H723" s="29">
        <v>0.22</v>
      </c>
      <c r="I723" s="30">
        <v>0.2</v>
      </c>
      <c r="J723" s="30">
        <v>0.23</v>
      </c>
      <c r="K723" s="30" t="s">
        <v>137</v>
      </c>
      <c r="L723" s="29">
        <v>0.25</v>
      </c>
      <c r="M723" s="87">
        <v>0.27</v>
      </c>
      <c r="N723" s="29">
        <v>0.28999999999999998</v>
      </c>
      <c r="O723" s="31">
        <v>0.21</v>
      </c>
      <c r="P723" s="35"/>
      <c r="Q723" s="168"/>
      <c r="R723" s="14"/>
      <c r="S723" s="14"/>
      <c r="T723" s="31"/>
      <c r="U723" s="31"/>
      <c r="V723" s="31"/>
      <c r="W723" s="131"/>
      <c r="AD723"/>
      <c r="AE723"/>
      <c r="AF723"/>
      <c r="AG723"/>
      <c r="AH723"/>
      <c r="AI723"/>
    </row>
    <row r="724" spans="1:35" ht="18" customHeight="1" x14ac:dyDescent="0.25">
      <c r="A724" s="47" t="s">
        <v>1529</v>
      </c>
      <c r="B724" s="51" t="s">
        <v>1236</v>
      </c>
      <c r="C724" s="24" t="s">
        <v>641</v>
      </c>
      <c r="D724" s="25"/>
      <c r="E724" s="36"/>
      <c r="F724" s="37"/>
      <c r="G724" s="28"/>
      <c r="H724" s="29" t="s">
        <v>38</v>
      </c>
      <c r="I724" s="30" t="s">
        <v>35</v>
      </c>
      <c r="J724" s="30" t="s">
        <v>38</v>
      </c>
      <c r="K724" s="30">
        <v>21.62</v>
      </c>
      <c r="L724" s="29" t="s">
        <v>35</v>
      </c>
      <c r="M724" s="87">
        <v>18.98</v>
      </c>
      <c r="N724" s="29" t="s">
        <v>35</v>
      </c>
      <c r="O724" s="31">
        <v>14.18</v>
      </c>
      <c r="P724" s="35"/>
      <c r="Q724" s="168"/>
      <c r="R724" s="14"/>
      <c r="S724" s="14"/>
      <c r="T724" s="31"/>
      <c r="U724" s="31"/>
      <c r="V724" s="31"/>
      <c r="W724" s="131"/>
      <c r="AD724"/>
      <c r="AE724"/>
      <c r="AF724"/>
      <c r="AG724"/>
      <c r="AH724"/>
      <c r="AI724"/>
    </row>
    <row r="725" spans="1:35" ht="18" customHeight="1" x14ac:dyDescent="0.25">
      <c r="A725" s="47" t="s">
        <v>1530</v>
      </c>
      <c r="B725" s="23" t="s">
        <v>1531</v>
      </c>
      <c r="C725" s="24">
        <v>30</v>
      </c>
      <c r="D725" s="25"/>
      <c r="E725" s="36"/>
      <c r="F725" s="37"/>
      <c r="G725" s="28">
        <v>7</v>
      </c>
      <c r="H725" s="29">
        <v>7.51</v>
      </c>
      <c r="I725" s="30" t="s">
        <v>38</v>
      </c>
      <c r="J725" s="30">
        <v>6.87</v>
      </c>
      <c r="K725" s="30">
        <v>5.89</v>
      </c>
      <c r="L725" s="163">
        <v>5.6</v>
      </c>
      <c r="M725" s="30">
        <v>5.85</v>
      </c>
      <c r="N725" s="294">
        <v>8</v>
      </c>
      <c r="O725" s="31"/>
      <c r="P725" s="35"/>
      <c r="Q725" s="168"/>
      <c r="R725" s="14"/>
      <c r="S725" s="14"/>
      <c r="T725" s="31"/>
      <c r="U725" s="31"/>
      <c r="V725" s="31"/>
      <c r="W725" s="131"/>
      <c r="AD725"/>
      <c r="AE725"/>
      <c r="AF725"/>
      <c r="AG725"/>
      <c r="AH725"/>
      <c r="AI725"/>
    </row>
    <row r="726" spans="1:35" ht="18" customHeight="1" x14ac:dyDescent="0.25">
      <c r="A726" s="47" t="s">
        <v>1532</v>
      </c>
      <c r="B726" s="51" t="s">
        <v>68</v>
      </c>
      <c r="C726" s="295">
        <v>30</v>
      </c>
      <c r="D726" s="25">
        <v>2</v>
      </c>
      <c r="E726" s="40" t="s">
        <v>1398</v>
      </c>
      <c r="F726" s="37"/>
      <c r="G726" s="28">
        <v>3</v>
      </c>
      <c r="H726" s="29">
        <v>15</v>
      </c>
      <c r="I726" s="30"/>
      <c r="J726" s="73">
        <v>9.6</v>
      </c>
      <c r="K726" s="30">
        <v>14.9</v>
      </c>
      <c r="L726" s="75">
        <v>10.5</v>
      </c>
      <c r="M726" s="75">
        <v>10.67</v>
      </c>
      <c r="N726" s="75">
        <v>11.54</v>
      </c>
      <c r="O726" s="31"/>
      <c r="P726" s="35"/>
      <c r="Q726" s="168"/>
      <c r="R726" s="14"/>
      <c r="S726" s="14"/>
      <c r="T726" s="31"/>
      <c r="U726" s="31"/>
      <c r="V726" s="31"/>
      <c r="W726" s="131"/>
      <c r="AD726" t="s">
        <v>3196</v>
      </c>
      <c r="AE726" t="s">
        <v>1534</v>
      </c>
      <c r="AF726"/>
      <c r="AG726" t="s" s="406">
        <v>3197</v>
      </c>
      <c r="AH726" t="s">
        <v>1536</v>
      </c>
      <c r="AI726"/>
    </row>
    <row r="727" spans="1:35" ht="18" customHeight="1" x14ac:dyDescent="0.25">
      <c r="A727" s="47" t="s">
        <v>1532</v>
      </c>
      <c r="B727" s="51" t="s">
        <v>322</v>
      </c>
      <c r="C727" s="296">
        <v>30</v>
      </c>
      <c r="D727" s="25"/>
      <c r="E727" s="36"/>
      <c r="F727" s="37"/>
      <c r="G727" s="28">
        <v>55</v>
      </c>
      <c r="H727" s="29">
        <v>1.01</v>
      </c>
      <c r="I727" s="30">
        <v>0.69</v>
      </c>
      <c r="J727" s="30">
        <v>0.54</v>
      </c>
      <c r="K727" s="30">
        <v>0.49</v>
      </c>
      <c r="L727" s="30">
        <v>0.41</v>
      </c>
      <c r="M727" s="87">
        <v>0.61</v>
      </c>
      <c r="N727" s="26">
        <v>0.39</v>
      </c>
      <c r="O727" s="31"/>
      <c r="P727" s="35"/>
      <c r="Q727" s="168"/>
      <c r="R727" s="14"/>
      <c r="S727" s="66"/>
      <c r="T727" s="31"/>
      <c r="U727" s="31"/>
      <c r="V727" s="31"/>
      <c r="W727" s="131"/>
      <c r="AD727"/>
      <c r="AE727"/>
      <c r="AF727"/>
      <c r="AG727"/>
      <c r="AH727"/>
      <c r="AI727"/>
    </row>
    <row r="728" spans="1:35" ht="18" customHeight="1" x14ac:dyDescent="0.25">
      <c r="A728" s="197" t="s">
        <v>1532</v>
      </c>
      <c r="B728" s="51" t="s">
        <v>309</v>
      </c>
      <c r="C728" s="24">
        <v>30</v>
      </c>
      <c r="D728" s="25"/>
      <c r="E728" s="36"/>
      <c r="F728" s="37"/>
      <c r="G728" s="28"/>
      <c r="H728" s="74">
        <v>1.82</v>
      </c>
      <c r="I728" s="30" t="s">
        <v>35</v>
      </c>
      <c r="J728" s="30" t="s">
        <v>35</v>
      </c>
      <c r="K728" s="75">
        <v>2.1</v>
      </c>
      <c r="L728" s="166">
        <v>1.79</v>
      </c>
      <c r="M728" s="73" t="s">
        <v>38</v>
      </c>
      <c r="N728" s="75" t="s">
        <v>38</v>
      </c>
      <c r="O728" s="31"/>
      <c r="P728" s="35"/>
      <c r="Q728" s="168"/>
      <c r="R728" s="14"/>
      <c r="S728" s="14"/>
      <c r="T728" s="31"/>
      <c r="U728" s="31"/>
      <c r="V728" s="31"/>
      <c r="W728" s="131"/>
      <c r="AD728"/>
      <c r="AE728"/>
      <c r="AF728"/>
      <c r="AG728"/>
      <c r="AH728"/>
      <c r="AI728"/>
    </row>
    <row r="729" spans="1:35" ht="18" customHeight="1" x14ac:dyDescent="0.25">
      <c r="A729" s="53" t="s">
        <v>1532</v>
      </c>
      <c r="B729" s="54" t="s">
        <v>276</v>
      </c>
      <c r="C729" s="24">
        <v>30</v>
      </c>
      <c r="D729" s="55"/>
      <c r="E729" s="26"/>
      <c r="F729" s="100"/>
      <c r="G729" s="57">
        <v>2</v>
      </c>
      <c r="H729" s="29" t="s">
        <v>1017</v>
      </c>
      <c r="I729" s="30">
        <v>1.92</v>
      </c>
      <c r="J729" s="30" t="s">
        <v>35</v>
      </c>
      <c r="K729" s="30">
        <v>1.95</v>
      </c>
      <c r="L729" s="26">
        <v>1.79</v>
      </c>
      <c r="M729" s="30" t="s">
        <v>38</v>
      </c>
      <c r="N729" s="30" t="s">
        <v>406</v>
      </c>
      <c r="O729" s="80"/>
      <c r="P729" s="76"/>
      <c r="Q729" s="77"/>
      <c r="R729" s="14"/>
      <c r="S729" s="14"/>
      <c r="T729" s="81"/>
      <c r="U729" s="82"/>
      <c r="V729" s="54"/>
      <c r="W729" s="83"/>
      <c r="AD729"/>
      <c r="AE729"/>
      <c r="AF729"/>
      <c r="AG729"/>
      <c r="AH729"/>
      <c r="AI729"/>
    </row>
    <row r="730" spans="1:35" ht="18" customHeight="1" x14ac:dyDescent="0.25">
      <c r="A730" s="47" t="s">
        <v>1537</v>
      </c>
      <c r="B730" s="51" t="s">
        <v>311</v>
      </c>
      <c r="C730" s="24">
        <v>30</v>
      </c>
      <c r="D730" s="25"/>
      <c r="E730" s="36"/>
      <c r="F730" s="37"/>
      <c r="G730" s="28">
        <v>3</v>
      </c>
      <c r="H730" s="29" t="s">
        <v>38</v>
      </c>
      <c r="I730" s="30">
        <v>1.94</v>
      </c>
      <c r="J730" s="30">
        <v>1.6</v>
      </c>
      <c r="K730" s="113">
        <v>1.95</v>
      </c>
      <c r="L730" s="49">
        <v>1.4</v>
      </c>
      <c r="M730" s="30">
        <v>1.57</v>
      </c>
      <c r="N730" s="29">
        <v>1.61</v>
      </c>
      <c r="O730" s="31"/>
      <c r="P730" s="35"/>
      <c r="Q730" s="168"/>
      <c r="R730" s="14"/>
      <c r="S730" s="14"/>
      <c r="T730" s="31"/>
      <c r="U730" s="31"/>
      <c r="V730" s="31"/>
      <c r="W730" s="131"/>
      <c r="AD730"/>
      <c r="AE730"/>
      <c r="AF730"/>
      <c r="AG730"/>
      <c r="AH730"/>
      <c r="AI730"/>
    </row>
    <row r="731" spans="1:35" ht="18" customHeight="1" x14ac:dyDescent="0.25">
      <c r="A731" s="47" t="s">
        <v>1538</v>
      </c>
      <c r="B731" s="51" t="s">
        <v>1539</v>
      </c>
      <c r="C731" s="24" t="s">
        <v>759</v>
      </c>
      <c r="D731" s="25"/>
      <c r="E731" s="36"/>
      <c r="F731" s="37"/>
      <c r="G731" s="28">
        <v>5</v>
      </c>
      <c r="H731" s="29"/>
      <c r="I731" s="29">
        <v>14.09</v>
      </c>
      <c r="J731" s="29">
        <v>8.64</v>
      </c>
      <c r="K731" s="29">
        <v>10.19</v>
      </c>
      <c r="L731" s="44">
        <v>6.1</v>
      </c>
      <c r="M731" s="26">
        <v>6.36</v>
      </c>
      <c r="N731" s="30">
        <v>9.6</v>
      </c>
      <c r="O731" s="31">
        <v>2.25</v>
      </c>
      <c r="P731" s="35"/>
      <c r="Q731" s="168"/>
      <c r="R731" s="14"/>
      <c r="S731" s="14"/>
      <c r="T731" s="31"/>
      <c r="U731" s="31"/>
      <c r="V731" s="31"/>
      <c r="W731" s="131"/>
      <c r="AD731"/>
      <c r="AE731"/>
      <c r="AF731"/>
      <c r="AG731"/>
      <c r="AH731"/>
      <c r="AI731"/>
    </row>
    <row r="732" spans="1:35" ht="18" customHeight="1" x14ac:dyDescent="0.25">
      <c r="A732" s="47" t="s">
        <v>1540</v>
      </c>
      <c r="B732" s="51" t="s">
        <v>577</v>
      </c>
      <c r="C732" s="24">
        <v>60</v>
      </c>
      <c r="D732" s="25"/>
      <c r="E732" s="36"/>
      <c r="F732" s="37"/>
      <c r="G732" s="28"/>
      <c r="H732" s="29" t="s">
        <v>35</v>
      </c>
      <c r="I732" s="30" t="s">
        <v>35</v>
      </c>
      <c r="J732" s="30"/>
      <c r="K732" s="30">
        <v>2.29</v>
      </c>
      <c r="L732" s="44"/>
      <c r="M732" s="29" t="s">
        <v>35</v>
      </c>
      <c r="N732" s="29" t="s">
        <v>38</v>
      </c>
      <c r="O732" s="31"/>
      <c r="P732" s="35"/>
      <c r="Q732" s="168"/>
      <c r="R732" s="14"/>
      <c r="S732" s="14"/>
      <c r="T732" s="31"/>
      <c r="U732" s="31"/>
      <c r="V732" s="31"/>
      <c r="W732" s="131"/>
      <c r="AD732"/>
      <c r="AE732"/>
      <c r="AF732"/>
      <c r="AG732"/>
      <c r="AH732"/>
      <c r="AI732"/>
    </row>
    <row r="733" spans="1:35" ht="18" customHeight="1" x14ac:dyDescent="0.25">
      <c r="A733" s="47" t="s">
        <v>1541</v>
      </c>
      <c r="B733" s="51" t="s">
        <v>577</v>
      </c>
      <c r="C733" s="24">
        <v>150</v>
      </c>
      <c r="D733" s="25"/>
      <c r="E733" s="36"/>
      <c r="F733" s="37"/>
      <c r="G733" s="28"/>
      <c r="H733" s="29">
        <v>11.01</v>
      </c>
      <c r="I733" s="30">
        <v>6.9</v>
      </c>
      <c r="J733" s="30">
        <v>4</v>
      </c>
      <c r="K733" s="30">
        <v>4.8499999999999996</v>
      </c>
      <c r="L733" s="163">
        <v>4.45</v>
      </c>
      <c r="M733" s="30">
        <v>4.33</v>
      </c>
      <c r="N733" s="29">
        <v>4.63</v>
      </c>
      <c r="O733" s="31">
        <v>5.82</v>
      </c>
      <c r="P733" s="35"/>
      <c r="Q733" s="168"/>
      <c r="R733" s="14"/>
      <c r="S733" s="14"/>
      <c r="T733" s="31"/>
      <c r="U733" s="31"/>
      <c r="V733" s="31"/>
      <c r="W733" s="131"/>
      <c r="AD733"/>
      <c r="AE733"/>
      <c r="AF733"/>
      <c r="AG733"/>
      <c r="AH733"/>
      <c r="AI733"/>
    </row>
    <row r="734" spans="1:35" ht="18" customHeight="1" x14ac:dyDescent="0.25">
      <c r="A734" s="47" t="s">
        <v>1542</v>
      </c>
      <c r="B734" s="23" t="s">
        <v>1010</v>
      </c>
      <c r="C734" s="24" t="s">
        <v>1543</v>
      </c>
      <c r="D734" s="25"/>
      <c r="E734" s="36"/>
      <c r="F734" s="37"/>
      <c r="G734" s="28">
        <v>1</v>
      </c>
      <c r="H734" s="29">
        <v>19.8</v>
      </c>
      <c r="I734" s="30" t="s">
        <v>35</v>
      </c>
      <c r="J734" s="30">
        <v>19.600000000000001</v>
      </c>
      <c r="K734" s="30">
        <v>20.309999999999999</v>
      </c>
      <c r="L734" s="44" t="s">
        <v>1544</v>
      </c>
      <c r="M734" s="49">
        <v>19.739999999999998</v>
      </c>
      <c r="N734" s="49">
        <v>19.7</v>
      </c>
      <c r="O734" s="31">
        <v>32.74</v>
      </c>
      <c r="P734" s="35"/>
      <c r="Q734" s="168"/>
      <c r="R734" s="14"/>
      <c r="S734" s="14"/>
      <c r="T734" s="31"/>
      <c r="U734" s="31"/>
      <c r="V734" s="31"/>
      <c r="W734" s="131"/>
      <c r="AD734"/>
      <c r="AE734"/>
      <c r="AF734"/>
      <c r="AG734"/>
      <c r="AH734"/>
      <c r="AI734"/>
    </row>
    <row r="735" spans="1:35" ht="18" customHeight="1" x14ac:dyDescent="0.25">
      <c r="A735" s="47" t="s">
        <v>1542</v>
      </c>
      <c r="B735" s="23" t="s">
        <v>1009</v>
      </c>
      <c r="C735" s="24" t="s">
        <v>1543</v>
      </c>
      <c r="D735" s="25"/>
      <c r="E735" s="40"/>
      <c r="F735" s="37"/>
      <c r="G735" s="28"/>
      <c r="H735" s="29">
        <v>16.309999999999999</v>
      </c>
      <c r="I735" s="30" t="s">
        <v>38</v>
      </c>
      <c r="J735" s="30" t="s">
        <v>35</v>
      </c>
      <c r="K735" s="30">
        <v>16.260000000000002</v>
      </c>
      <c r="L735" s="30" t="s">
        <v>35</v>
      </c>
      <c r="M735" s="30">
        <v>15.79</v>
      </c>
      <c r="N735" s="26">
        <v>15.76</v>
      </c>
      <c r="O735" s="31">
        <v>16.420000000000002</v>
      </c>
      <c r="P735" s="35"/>
      <c r="Q735" s="168"/>
      <c r="R735" s="14"/>
      <c r="S735" s="14"/>
      <c r="T735" s="31"/>
      <c r="U735" s="31"/>
      <c r="V735" s="31"/>
      <c r="W735" s="131"/>
      <c r="AD735"/>
      <c r="AE735"/>
      <c r="AF735"/>
      <c r="AG735"/>
      <c r="AH735"/>
      <c r="AI735"/>
    </row>
    <row r="736" spans="1:35" ht="18" customHeight="1" x14ac:dyDescent="0.25">
      <c r="A736" s="162" t="s">
        <v>1545</v>
      </c>
      <c r="B736" s="23" t="s">
        <v>1546</v>
      </c>
      <c r="C736" s="24" t="s">
        <v>1060</v>
      </c>
      <c r="D736" s="25">
        <v>1</v>
      </c>
      <c r="E736" s="36" t="s">
        <v>278</v>
      </c>
      <c r="F736" s="37"/>
      <c r="G736" s="28">
        <v>1</v>
      </c>
      <c r="H736" s="29">
        <v>26.23</v>
      </c>
      <c r="I736" s="30" t="s">
        <v>35</v>
      </c>
      <c r="J736" s="29">
        <v>25.64</v>
      </c>
      <c r="K736" s="73">
        <v>13.54</v>
      </c>
      <c r="L736" s="75">
        <v>29.53</v>
      </c>
      <c r="M736" s="74">
        <v>35.15</v>
      </c>
      <c r="N736" s="75">
        <v>30.68</v>
      </c>
      <c r="O736" s="31"/>
      <c r="P736" s="35"/>
      <c r="Q736" s="168"/>
      <c r="R736" s="14"/>
      <c r="S736" s="66"/>
      <c r="T736" s="31"/>
      <c r="U736" s="31"/>
      <c r="V736" s="31"/>
      <c r="W736" s="131"/>
      <c r="AD736" t="s" s="406">
        <v>3198</v>
      </c>
      <c r="AE736" t="s">
        <v>3199</v>
      </c>
      <c r="AF736"/>
      <c r="AG736" t="s">
        <v>3200</v>
      </c>
      <c r="AH736" t="s">
        <v>3201</v>
      </c>
      <c r="AI736"/>
    </row>
    <row r="737" spans="1:35" ht="18" customHeight="1" x14ac:dyDescent="0.25">
      <c r="A737" s="47" t="s">
        <v>1547</v>
      </c>
      <c r="B737" s="23" t="s">
        <v>1010</v>
      </c>
      <c r="C737" s="24" t="s">
        <v>1543</v>
      </c>
      <c r="D737" s="25"/>
      <c r="E737" s="36"/>
      <c r="F737" s="37"/>
      <c r="G737" s="28">
        <v>1</v>
      </c>
      <c r="H737" s="29">
        <v>13.4</v>
      </c>
      <c r="I737" s="30" t="s">
        <v>38</v>
      </c>
      <c r="J737" s="30" t="s">
        <v>38</v>
      </c>
      <c r="K737" s="111" t="s">
        <v>1548</v>
      </c>
      <c r="L737" s="108">
        <v>13.5</v>
      </c>
      <c r="M737" s="26">
        <v>13.4</v>
      </c>
      <c r="N737" s="29">
        <v>18.989999999999998</v>
      </c>
      <c r="O737" s="31">
        <v>28.32</v>
      </c>
      <c r="P737" s="35"/>
      <c r="Q737" s="168"/>
      <c r="R737" s="14"/>
      <c r="S737" s="14"/>
      <c r="T737" s="31"/>
      <c r="U737" s="31"/>
      <c r="V737" s="31"/>
      <c r="W737" s="131"/>
      <c r="AD737"/>
      <c r="AE737"/>
      <c r="AF737"/>
      <c r="AG737"/>
      <c r="AH737"/>
      <c r="AI737"/>
    </row>
    <row r="738" spans="1:35" ht="18" customHeight="1" x14ac:dyDescent="0.25">
      <c r="A738" s="47" t="s">
        <v>1549</v>
      </c>
      <c r="B738" s="54" t="s">
        <v>1550</v>
      </c>
      <c r="C738" s="24" t="s">
        <v>346</v>
      </c>
      <c r="D738" s="72"/>
      <c r="E738" s="36"/>
      <c r="F738" s="56"/>
      <c r="G738" s="57">
        <v>5</v>
      </c>
      <c r="H738" s="29">
        <v>27.84</v>
      </c>
      <c r="I738" s="30">
        <v>24.8</v>
      </c>
      <c r="J738" s="26">
        <v>23.9</v>
      </c>
      <c r="K738" s="30">
        <v>25.2</v>
      </c>
      <c r="L738" s="30">
        <v>25.5</v>
      </c>
      <c r="M738" s="30">
        <v>25.06</v>
      </c>
      <c r="N738" s="29">
        <v>25.07</v>
      </c>
      <c r="O738" s="31">
        <v>28</v>
      </c>
      <c r="P738" s="35"/>
      <c r="Q738" s="117"/>
      <c r="R738" s="14"/>
      <c r="S738" s="14"/>
      <c r="T738" s="117"/>
      <c r="U738" s="117"/>
      <c r="V738" s="31"/>
      <c r="W738" s="286"/>
      <c r="AD738"/>
      <c r="AE738"/>
      <c r="AF738"/>
      <c r="AG738"/>
      <c r="AH738"/>
      <c r="AI738"/>
    </row>
    <row r="739" spans="1:35" ht="18" customHeight="1" x14ac:dyDescent="0.25">
      <c r="A739" s="47" t="s">
        <v>1551</v>
      </c>
      <c r="B739" s="23" t="s">
        <v>1552</v>
      </c>
      <c r="C739" s="24" t="s">
        <v>346</v>
      </c>
      <c r="D739" s="25"/>
      <c r="E739" s="40"/>
      <c r="F739" s="37"/>
      <c r="G739" s="28">
        <v>1</v>
      </c>
      <c r="H739" s="29">
        <v>44.64</v>
      </c>
      <c r="I739" s="30" t="s">
        <v>38</v>
      </c>
      <c r="J739" s="30">
        <v>38.5</v>
      </c>
      <c r="K739" s="30">
        <v>40.090000000000003</v>
      </c>
      <c r="L739" s="30">
        <v>39.5</v>
      </c>
      <c r="M739" s="113">
        <v>38.5</v>
      </c>
      <c r="N739" s="49">
        <v>37.49</v>
      </c>
      <c r="O739" s="31">
        <v>45.56</v>
      </c>
      <c r="P739" s="35"/>
      <c r="Q739" s="168"/>
      <c r="R739" s="14"/>
      <c r="S739" s="14"/>
      <c r="T739" s="31"/>
      <c r="U739" s="31"/>
      <c r="V739" s="31"/>
      <c r="W739" s="131"/>
      <c r="AD739"/>
      <c r="AE739"/>
      <c r="AF739"/>
      <c r="AG739"/>
      <c r="AH739"/>
      <c r="AI739"/>
    </row>
    <row r="740" spans="1:35" ht="18" customHeight="1" x14ac:dyDescent="0.25">
      <c r="A740" s="47" t="s">
        <v>1553</v>
      </c>
      <c r="B740" s="51" t="s">
        <v>1554</v>
      </c>
      <c r="C740" s="24" t="s">
        <v>630</v>
      </c>
      <c r="D740" s="25"/>
      <c r="E740" s="36"/>
      <c r="F740" s="37"/>
      <c r="G740" s="28"/>
      <c r="H740" s="29">
        <v>4.25</v>
      </c>
      <c r="I740" s="30">
        <v>4.3</v>
      </c>
      <c r="J740" s="30"/>
      <c r="K740" s="30">
        <v>8.5519999999999996</v>
      </c>
      <c r="L740" s="44" t="s">
        <v>35</v>
      </c>
      <c r="M740" s="29">
        <v>7.55</v>
      </c>
      <c r="N740" s="29" t="s">
        <v>35</v>
      </c>
      <c r="O740" s="31">
        <v>9.1199999999999992</v>
      </c>
      <c r="P740" s="35"/>
      <c r="Q740" s="168"/>
      <c r="R740" s="14"/>
      <c r="S740" s="14"/>
      <c r="T740" s="31"/>
      <c r="U740" s="31"/>
      <c r="V740" s="31"/>
      <c r="W740" s="131"/>
      <c r="AD740"/>
      <c r="AE740"/>
      <c r="AF740"/>
      <c r="AG740"/>
      <c r="AH740"/>
      <c r="AI740"/>
    </row>
    <row r="741" spans="1:35" ht="18" customHeight="1" x14ac:dyDescent="0.25">
      <c r="A741" s="47" t="s">
        <v>1555</v>
      </c>
      <c r="B741" s="51" t="s">
        <v>159</v>
      </c>
      <c r="C741" s="24">
        <v>28</v>
      </c>
      <c r="D741" s="25"/>
      <c r="E741" s="36"/>
      <c r="F741" s="37" t="s">
        <v>143</v>
      </c>
      <c r="G741" s="28">
        <v>40</v>
      </c>
      <c r="H741" s="29">
        <v>0.26</v>
      </c>
      <c r="I741" s="30">
        <v>0.31</v>
      </c>
      <c r="J741" s="30" t="s">
        <v>38</v>
      </c>
      <c r="K741" s="30">
        <v>0.35</v>
      </c>
      <c r="L741" s="30">
        <v>0.28999999999999998</v>
      </c>
      <c r="M741" s="26">
        <v>0.25</v>
      </c>
      <c r="N741" s="29">
        <v>0.27</v>
      </c>
      <c r="O741" s="31">
        <v>0.25</v>
      </c>
      <c r="P741" s="35"/>
      <c r="Q741" s="221"/>
      <c r="R741" s="14"/>
      <c r="S741" s="66"/>
      <c r="T741" s="288"/>
      <c r="U741" s="289"/>
      <c r="V741" s="31"/>
      <c r="W741" s="172"/>
      <c r="AD741" s="102" t="s">
        <v>140</v>
      </c>
      <c r="AE741" t="s">
        <v>1556</v>
      </c>
      <c r="AF741"/>
      <c r="AG741" s="102" t="s">
        <v>140</v>
      </c>
      <c r="AH741" t="s">
        <v>1557</v>
      </c>
      <c r="AI741"/>
    </row>
    <row r="742" spans="1:35" ht="18" customHeight="1" x14ac:dyDescent="0.25">
      <c r="A742" s="53" t="s">
        <v>1558</v>
      </c>
      <c r="B742" s="54"/>
      <c r="C742" s="206" t="s">
        <v>575</v>
      </c>
      <c r="D742" s="72"/>
      <c r="E742" s="26"/>
      <c r="F742" s="100"/>
      <c r="G742" s="57"/>
      <c r="H742" s="29">
        <v>1.98</v>
      </c>
      <c r="I742" s="30" t="s">
        <v>35</v>
      </c>
      <c r="J742" s="49">
        <v>1.81</v>
      </c>
      <c r="K742" s="30">
        <v>1.6</v>
      </c>
      <c r="L742" s="30" t="s">
        <v>1559</v>
      </c>
      <c r="M742" s="29">
        <v>2.06</v>
      </c>
      <c r="N742" s="30" t="s">
        <v>1560</v>
      </c>
      <c r="O742" s="80"/>
      <c r="P742" s="45"/>
      <c r="Q742" s="46"/>
      <c r="R742" s="14"/>
      <c r="S742" s="14"/>
      <c r="T742" s="34"/>
      <c r="U742" s="14"/>
      <c r="V742" s="31"/>
      <c r="W742" s="19"/>
      <c r="AD742"/>
      <c r="AE742"/>
      <c r="AF742"/>
      <c r="AG742"/>
      <c r="AH742"/>
      <c r="AI742"/>
    </row>
    <row r="743" spans="1:35" ht="18" customHeight="1" x14ac:dyDescent="0.25">
      <c r="A743" s="53" t="s">
        <v>1561</v>
      </c>
      <c r="B743" s="23"/>
      <c r="C743" s="206" t="s">
        <v>575</v>
      </c>
      <c r="D743" s="72"/>
      <c r="E743" s="36"/>
      <c r="F743" s="37"/>
      <c r="G743" s="28"/>
      <c r="H743" s="29">
        <v>1.97</v>
      </c>
      <c r="I743" s="30" t="s">
        <v>35</v>
      </c>
      <c r="J743" s="30" t="s">
        <v>1562</v>
      </c>
      <c r="K743" s="29">
        <v>2.1</v>
      </c>
      <c r="L743" s="163">
        <v>1.83</v>
      </c>
      <c r="M743" s="87" t="s">
        <v>1563</v>
      </c>
      <c r="N743" s="44">
        <v>2.04</v>
      </c>
      <c r="O743" s="80"/>
      <c r="P743" s="76"/>
      <c r="Q743" s="77"/>
      <c r="R743" s="14"/>
      <c r="S743" s="66"/>
      <c r="T743" s="34"/>
      <c r="U743" s="14"/>
      <c r="V743" s="31"/>
      <c r="W743" s="19"/>
      <c r="AD743"/>
      <c r="AE743"/>
      <c r="AF743"/>
      <c r="AG743"/>
      <c r="AH743"/>
      <c r="AI743"/>
    </row>
    <row r="744" spans="1:35" ht="18" customHeight="1" x14ac:dyDescent="0.25">
      <c r="A744" s="53" t="s">
        <v>1564</v>
      </c>
      <c r="B744" s="54"/>
      <c r="C744" s="24" t="s">
        <v>575</v>
      </c>
      <c r="D744" s="72"/>
      <c r="E744" s="26"/>
      <c r="F744" s="100"/>
      <c r="G744" s="57"/>
      <c r="H744" s="29">
        <v>1.87</v>
      </c>
      <c r="I744" s="30" t="s">
        <v>35</v>
      </c>
      <c r="J744" s="30" t="s">
        <v>38</v>
      </c>
      <c r="K744" s="30">
        <v>2.1</v>
      </c>
      <c r="L744" s="26" t="s">
        <v>1565</v>
      </c>
      <c r="M744" s="30">
        <v>1.87</v>
      </c>
      <c r="N744" s="30" t="s">
        <v>1566</v>
      </c>
      <c r="O744" s="80"/>
      <c r="P744" s="45"/>
      <c r="Q744" s="46"/>
      <c r="R744" s="14"/>
      <c r="S744" s="14"/>
      <c r="T744" s="34"/>
      <c r="U744" s="14"/>
      <c r="V744" s="31"/>
      <c r="W744" s="19"/>
      <c r="AA744" s="145">
        <f>(X744-M744)*D744</f>
        <v>0</v>
      </c>
      <c r="AD744"/>
      <c r="AE744"/>
      <c r="AF744"/>
      <c r="AG744"/>
      <c r="AH744"/>
      <c r="AI744"/>
    </row>
    <row r="745" spans="1:35" ht="18" customHeight="1" x14ac:dyDescent="0.25">
      <c r="A745" s="53" t="s">
        <v>1567</v>
      </c>
      <c r="B745" s="54"/>
      <c r="C745" s="206" t="s">
        <v>575</v>
      </c>
      <c r="D745" s="72"/>
      <c r="E745" s="26"/>
      <c r="F745" s="100"/>
      <c r="G745" s="57"/>
      <c r="H745" s="29">
        <v>1.98</v>
      </c>
      <c r="I745" s="30"/>
      <c r="J745" s="30">
        <v>1.88</v>
      </c>
      <c r="K745" s="44">
        <v>1.6</v>
      </c>
      <c r="L745" s="26">
        <v>1.8</v>
      </c>
      <c r="M745" s="30">
        <v>1.92</v>
      </c>
      <c r="N745" s="30">
        <v>1.92</v>
      </c>
      <c r="O745" s="80"/>
      <c r="P745" s="45"/>
      <c r="Q745" s="46"/>
      <c r="R745" s="14"/>
      <c r="S745" s="14"/>
      <c r="T745" s="34"/>
      <c r="U745" s="14"/>
      <c r="V745" s="31"/>
      <c r="W745" s="19"/>
      <c r="AD745"/>
      <c r="AE745"/>
      <c r="AF745"/>
      <c r="AG745"/>
      <c r="AH745"/>
      <c r="AI745"/>
    </row>
    <row r="746" spans="1:35" ht="18" customHeight="1" x14ac:dyDescent="0.25">
      <c r="A746" s="47" t="s">
        <v>1568</v>
      </c>
      <c r="B746" s="51"/>
      <c r="C746" s="24" t="s">
        <v>575</v>
      </c>
      <c r="D746" s="25"/>
      <c r="E746" s="36"/>
      <c r="F746" s="37"/>
      <c r="G746" s="28"/>
      <c r="H746" s="29">
        <v>1.1599999999999999</v>
      </c>
      <c r="I746" s="30" t="s">
        <v>38</v>
      </c>
      <c r="J746" s="30" t="s">
        <v>38</v>
      </c>
      <c r="K746" s="30" t="s">
        <v>897</v>
      </c>
      <c r="L746" s="87" t="s">
        <v>93</v>
      </c>
      <c r="M746" s="30" t="s">
        <v>38</v>
      </c>
      <c r="N746" s="29" t="s">
        <v>1569</v>
      </c>
      <c r="O746" s="31">
        <v>1.25</v>
      </c>
      <c r="P746" s="35"/>
      <c r="Q746" s="168"/>
      <c r="R746" s="14"/>
      <c r="S746" s="14"/>
      <c r="T746" s="65"/>
      <c r="U746" s="31"/>
      <c r="V746" s="31"/>
      <c r="W746" s="131"/>
      <c r="AD746"/>
      <c r="AE746"/>
      <c r="AF746"/>
      <c r="AG746"/>
      <c r="AH746"/>
      <c r="AI746"/>
    </row>
    <row r="747" spans="1:35" ht="18" customHeight="1" x14ac:dyDescent="0.25">
      <c r="A747" s="47" t="s">
        <v>1570</v>
      </c>
      <c r="B747" s="51"/>
      <c r="C747" s="24" t="s">
        <v>575</v>
      </c>
      <c r="D747" s="25"/>
      <c r="E747" s="36"/>
      <c r="F747" s="37"/>
      <c r="G747" s="28"/>
      <c r="H747" s="29">
        <v>1.1599999999999999</v>
      </c>
      <c r="I747" s="30">
        <v>1.24</v>
      </c>
      <c r="J747" s="30">
        <v>1.23</v>
      </c>
      <c r="K747" s="108"/>
      <c r="L747" s="26">
        <v>1.08</v>
      </c>
      <c r="M747" s="30" t="s">
        <v>1013</v>
      </c>
      <c r="N747" s="29" t="s">
        <v>35</v>
      </c>
      <c r="O747" s="31"/>
      <c r="P747" s="35"/>
      <c r="Q747" s="168"/>
      <c r="R747" s="14"/>
      <c r="S747" s="14"/>
      <c r="T747" s="65"/>
      <c r="U747" s="31"/>
      <c r="V747" s="31"/>
      <c r="W747" s="131"/>
      <c r="AD747"/>
      <c r="AE747"/>
      <c r="AF747"/>
      <c r="AG747"/>
      <c r="AH747"/>
      <c r="AI747"/>
    </row>
    <row r="748" spans="1:35" ht="18" customHeight="1" x14ac:dyDescent="0.25">
      <c r="A748" s="47" t="s">
        <v>1571</v>
      </c>
      <c r="B748" s="51"/>
      <c r="C748" s="24" t="s">
        <v>575</v>
      </c>
      <c r="D748" s="25"/>
      <c r="E748" s="36"/>
      <c r="F748" s="37"/>
      <c r="G748" s="28"/>
      <c r="H748" s="29">
        <v>1.1599999999999999</v>
      </c>
      <c r="I748" s="30">
        <v>1.24</v>
      </c>
      <c r="J748" s="30">
        <v>1.2</v>
      </c>
      <c r="K748" s="30">
        <v>1.24</v>
      </c>
      <c r="L748" s="43">
        <v>1.08</v>
      </c>
      <c r="M748" s="30">
        <v>1.21</v>
      </c>
      <c r="N748" s="29" t="s">
        <v>38</v>
      </c>
      <c r="O748" s="31"/>
      <c r="P748" s="35"/>
      <c r="Q748" s="168"/>
      <c r="R748" s="14"/>
      <c r="S748" s="14"/>
      <c r="T748" s="65"/>
      <c r="U748" s="31"/>
      <c r="V748" s="31"/>
      <c r="W748" s="131"/>
      <c r="AD748"/>
      <c r="AE748"/>
      <c r="AF748"/>
      <c r="AG748"/>
      <c r="AH748"/>
      <c r="AI748"/>
    </row>
    <row r="749" spans="1:35" ht="18" customHeight="1" x14ac:dyDescent="0.25">
      <c r="A749" s="53" t="s">
        <v>1572</v>
      </c>
      <c r="B749" s="54"/>
      <c r="C749" s="24"/>
      <c r="D749" s="55"/>
      <c r="E749" s="40"/>
      <c r="F749" s="56"/>
      <c r="G749" s="57"/>
      <c r="H749" s="29">
        <v>5</v>
      </c>
      <c r="I749" s="30"/>
      <c r="J749" s="30"/>
      <c r="K749" s="30">
        <v>5.08</v>
      </c>
      <c r="L749" s="108" t="s">
        <v>35</v>
      </c>
      <c r="M749" s="30">
        <v>5.16</v>
      </c>
      <c r="N749" s="30">
        <v>0.23</v>
      </c>
      <c r="O749" s="297"/>
      <c r="P749" s="298"/>
      <c r="Q749" s="60"/>
      <c r="R749" s="14"/>
      <c r="S749" s="64"/>
      <c r="T749" s="299"/>
      <c r="U749" s="14"/>
      <c r="V749" s="31"/>
      <c r="W749" s="67"/>
      <c r="AD749"/>
      <c r="AE749"/>
      <c r="AF749"/>
      <c r="AG749"/>
      <c r="AH749"/>
      <c r="AI749"/>
    </row>
    <row r="750" spans="1:35" ht="18" customHeight="1" x14ac:dyDescent="0.25">
      <c r="A750" s="47" t="s">
        <v>1573</v>
      </c>
      <c r="B750" s="23" t="s">
        <v>159</v>
      </c>
      <c r="C750" s="24">
        <v>28</v>
      </c>
      <c r="D750" s="25"/>
      <c r="E750" s="36"/>
      <c r="F750" s="239"/>
      <c r="G750" s="140"/>
      <c r="H750" s="29" t="s">
        <v>1574</v>
      </c>
      <c r="I750" s="30" t="s">
        <v>1575</v>
      </c>
      <c r="J750" s="30"/>
      <c r="K750" s="30">
        <v>27.6</v>
      </c>
      <c r="L750" s="44" t="s">
        <v>38</v>
      </c>
      <c r="M750" s="29" t="s">
        <v>38</v>
      </c>
      <c r="N750" s="29"/>
      <c r="O750" s="31"/>
      <c r="P750" s="35"/>
      <c r="Q750" s="168"/>
      <c r="R750" s="14"/>
      <c r="S750" s="14"/>
      <c r="T750" s="31"/>
      <c r="U750" s="31"/>
      <c r="V750" s="31"/>
      <c r="W750" s="131"/>
      <c r="AD750"/>
      <c r="AE750"/>
      <c r="AF750"/>
      <c r="AG750"/>
      <c r="AH750"/>
      <c r="AI750"/>
    </row>
    <row r="751" spans="1:35" ht="18" customHeight="1" x14ac:dyDescent="0.25">
      <c r="A751" s="47" t="s">
        <v>1573</v>
      </c>
      <c r="B751" s="228" t="s">
        <v>68</v>
      </c>
      <c r="C751" s="24">
        <v>28</v>
      </c>
      <c r="D751" s="25"/>
      <c r="E751" s="36"/>
      <c r="F751" s="56"/>
      <c r="G751" s="57">
        <v>16</v>
      </c>
      <c r="H751" s="49">
        <v>36.590000000000003</v>
      </c>
      <c r="I751" s="30" t="s">
        <v>38</v>
      </c>
      <c r="J751" s="30" t="s">
        <v>1576</v>
      </c>
      <c r="K751" s="30" t="s">
        <v>38</v>
      </c>
      <c r="L751" s="30" t="s">
        <v>38</v>
      </c>
      <c r="M751" s="44" t="s">
        <v>1577</v>
      </c>
      <c r="N751" s="44" t="s">
        <v>38</v>
      </c>
      <c r="O751" s="31">
        <v>36.590000000000003</v>
      </c>
      <c r="P751" s="35">
        <v>0.03</v>
      </c>
      <c r="Q751" s="168">
        <f>O751*(1-P751)</f>
        <v>35.4923</v>
      </c>
      <c r="R751" s="14"/>
      <c r="S751" s="14"/>
      <c r="T751" s="31"/>
      <c r="U751" s="31"/>
      <c r="V751" s="31"/>
      <c r="W751" s="131"/>
      <c r="AD751"/>
      <c r="AE751"/>
      <c r="AF751"/>
      <c r="AG751"/>
      <c r="AH751"/>
      <c r="AI751"/>
    </row>
    <row r="752" spans="1:35" ht="18" customHeight="1" x14ac:dyDescent="0.25">
      <c r="A752" s="53" t="s">
        <v>1578</v>
      </c>
      <c r="B752" s="105" t="s">
        <v>90</v>
      </c>
      <c r="C752" s="24">
        <v>4</v>
      </c>
      <c r="D752" s="72"/>
      <c r="E752" s="40"/>
      <c r="F752" s="56" t="s">
        <v>1579</v>
      </c>
      <c r="G752" s="57"/>
      <c r="H752" s="29">
        <v>22</v>
      </c>
      <c r="I752" s="30" t="s">
        <v>35</v>
      </c>
      <c r="J752" s="26">
        <v>8.76</v>
      </c>
      <c r="K752" s="30">
        <v>11.4</v>
      </c>
      <c r="L752" s="110">
        <v>10.050000000000001</v>
      </c>
      <c r="M752" s="29">
        <v>18.239999999999998</v>
      </c>
      <c r="N752" s="29">
        <v>11.99</v>
      </c>
      <c r="O752" s="31"/>
      <c r="P752" s="35"/>
      <c r="Q752" s="168"/>
      <c r="R752" s="14"/>
      <c r="S752" s="14"/>
      <c r="T752" s="31"/>
      <c r="U752" s="31"/>
      <c r="V752" s="31"/>
      <c r="W752" s="131"/>
      <c r="AD752"/>
      <c r="AE752"/>
      <c r="AF752"/>
      <c r="AG752"/>
      <c r="AH752"/>
      <c r="AI752"/>
    </row>
    <row r="753" spans="1:35" ht="18" customHeight="1" x14ac:dyDescent="0.25">
      <c r="A753" s="300" t="s">
        <v>1580</v>
      </c>
      <c r="B753" s="23" t="s">
        <v>1581</v>
      </c>
      <c r="C753" s="24">
        <v>90</v>
      </c>
      <c r="D753" s="301"/>
      <c r="E753" s="40"/>
      <c r="F753" s="114"/>
      <c r="G753" s="302"/>
      <c r="H753" s="29" t="s">
        <v>35</v>
      </c>
      <c r="I753" s="30" t="s">
        <v>35</v>
      </c>
      <c r="J753" s="30" t="s">
        <v>1582</v>
      </c>
      <c r="K753" s="30" t="s">
        <v>1583</v>
      </c>
      <c r="L753" s="163">
        <v>192</v>
      </c>
      <c r="M753" s="29" t="s">
        <v>35</v>
      </c>
      <c r="N753" s="29" t="s">
        <v>35</v>
      </c>
      <c r="O753" s="31">
        <v>193.59</v>
      </c>
      <c r="P753" s="35"/>
      <c r="Q753" s="168"/>
      <c r="R753" s="14"/>
      <c r="S753" s="14"/>
      <c r="T753" s="31"/>
      <c r="U753" s="31"/>
      <c r="V753" s="31"/>
      <c r="W753" s="131"/>
      <c r="AA753" s="145"/>
      <c r="AD753"/>
      <c r="AE753"/>
      <c r="AF753"/>
      <c r="AG753"/>
      <c r="AH753"/>
      <c r="AI753"/>
    </row>
    <row r="754" spans="1:35" ht="18" customHeight="1" x14ac:dyDescent="0.25">
      <c r="A754" s="53" t="s">
        <v>1584</v>
      </c>
      <c r="B754" s="23" t="s">
        <v>819</v>
      </c>
      <c r="C754" s="24">
        <v>90</v>
      </c>
      <c r="D754" s="25"/>
      <c r="E754" s="36"/>
      <c r="F754" s="37"/>
      <c r="G754" s="28"/>
      <c r="H754" s="29" t="s">
        <v>35</v>
      </c>
      <c r="I754" s="30" t="s">
        <v>35</v>
      </c>
      <c r="J754" s="30" t="s">
        <v>1582</v>
      </c>
      <c r="K754" s="26">
        <v>179.86</v>
      </c>
      <c r="L754" s="44" t="s">
        <v>1585</v>
      </c>
      <c r="M754" s="87" t="s">
        <v>35</v>
      </c>
      <c r="N754" s="87" t="s">
        <v>35</v>
      </c>
      <c r="O754" s="80">
        <v>193.59</v>
      </c>
      <c r="P754" s="76"/>
      <c r="Q754" s="77"/>
      <c r="R754" s="14"/>
      <c r="S754" s="66"/>
      <c r="T754" s="34"/>
      <c r="U754" s="14"/>
      <c r="V754" s="31"/>
      <c r="W754" s="19"/>
      <c r="X754" s="21">
        <v>1.74</v>
      </c>
      <c r="AA754" s="145" t="e">
        <f>(X754-J754)*D754</f>
        <v>#VALUE!</v>
      </c>
      <c r="AD754"/>
      <c r="AE754"/>
      <c r="AF754"/>
      <c r="AG754"/>
      <c r="AH754"/>
      <c r="AI754"/>
    </row>
    <row r="755" spans="1:35" ht="18" customHeight="1" x14ac:dyDescent="0.25">
      <c r="A755" s="47" t="s">
        <v>1586</v>
      </c>
      <c r="B755" s="109"/>
      <c r="C755" s="24">
        <v>50</v>
      </c>
      <c r="D755" s="25">
        <v>2</v>
      </c>
      <c r="E755" s="36" t="s">
        <v>278</v>
      </c>
      <c r="F755" s="27"/>
      <c r="G755" s="28">
        <v>2</v>
      </c>
      <c r="H755" s="29" t="s">
        <v>38</v>
      </c>
      <c r="I755" s="30">
        <v>10.85</v>
      </c>
      <c r="J755" s="75">
        <v>9.75</v>
      </c>
      <c r="K755" s="73">
        <v>8.99</v>
      </c>
      <c r="L755" s="75" t="s">
        <v>1587</v>
      </c>
      <c r="M755" s="75">
        <v>9.35</v>
      </c>
      <c r="N755" s="74">
        <v>10.220000000000001</v>
      </c>
      <c r="O755" s="31">
        <v>16.23</v>
      </c>
      <c r="P755" s="35"/>
      <c r="Q755" s="168">
        <f>O755*(1-P755)</f>
        <v>16.23</v>
      </c>
      <c r="R755" s="14"/>
      <c r="S755" s="14"/>
      <c r="T755" s="31"/>
      <c r="U755" s="31"/>
      <c r="V755" s="31"/>
      <c r="W755" s="131"/>
      <c r="AD755" t="s">
        <v>3202</v>
      </c>
      <c r="AE755" t="s">
        <v>3203</v>
      </c>
      <c r="AF755"/>
      <c r="AG755" t="s" s="406">
        <v>3204</v>
      </c>
      <c r="AH755" t="s">
        <v>3205</v>
      </c>
      <c r="AI755"/>
    </row>
    <row r="756" spans="1:35" ht="18" customHeight="1" x14ac:dyDescent="0.25">
      <c r="A756" s="53" t="s">
        <v>1588</v>
      </c>
      <c r="B756" s="54"/>
      <c r="C756" s="24" t="s">
        <v>575</v>
      </c>
      <c r="D756" s="55"/>
      <c r="E756" s="40"/>
      <c r="F756" s="96"/>
      <c r="G756" s="57"/>
      <c r="H756" s="30" t="s">
        <v>38</v>
      </c>
      <c r="I756" s="30" t="s">
        <v>38</v>
      </c>
      <c r="J756" s="30" t="s">
        <v>38</v>
      </c>
      <c r="K756" s="26">
        <v>1.21</v>
      </c>
      <c r="L756" s="26" t="s">
        <v>35</v>
      </c>
      <c r="M756" s="30">
        <v>5.24</v>
      </c>
      <c r="N756" s="30">
        <v>1.04</v>
      </c>
      <c r="O756" s="80">
        <v>8.76</v>
      </c>
      <c r="P756" s="97"/>
      <c r="Q756" s="98"/>
      <c r="R756" s="14"/>
      <c r="S756" s="14"/>
      <c r="T756" s="81"/>
      <c r="U756" s="82"/>
      <c r="V756" s="54"/>
      <c r="W756" s="64"/>
      <c r="AD756"/>
      <c r="AE756"/>
      <c r="AF756"/>
      <c r="AG756"/>
      <c r="AH756"/>
      <c r="AI756"/>
    </row>
    <row r="757" spans="1:35" ht="18" customHeight="1" x14ac:dyDescent="0.25">
      <c r="A757" s="53" t="s">
        <v>1589</v>
      </c>
      <c r="B757" s="54"/>
      <c r="C757" s="24" t="s">
        <v>575</v>
      </c>
      <c r="D757" s="55"/>
      <c r="E757" s="40"/>
      <c r="F757" s="96"/>
      <c r="G757" s="57"/>
      <c r="H757" s="30">
        <v>8.76</v>
      </c>
      <c r="I757" s="30">
        <v>1.3</v>
      </c>
      <c r="J757" s="30" t="s">
        <v>38</v>
      </c>
      <c r="K757" s="26">
        <v>1.28</v>
      </c>
      <c r="L757" s="163">
        <v>1.3</v>
      </c>
      <c r="M757" s="30" t="s">
        <v>38</v>
      </c>
      <c r="N757" s="30">
        <v>1.04</v>
      </c>
      <c r="O757" s="80">
        <v>8.76</v>
      </c>
      <c r="P757" s="97"/>
      <c r="Q757" s="98"/>
      <c r="R757" s="14"/>
      <c r="S757" s="14"/>
      <c r="T757" s="81"/>
      <c r="U757" s="82"/>
      <c r="V757" s="54"/>
      <c r="W757" s="64"/>
      <c r="AD757"/>
      <c r="AE757"/>
      <c r="AF757"/>
      <c r="AG757"/>
      <c r="AH757"/>
      <c r="AI757"/>
    </row>
    <row r="758" spans="1:35" ht="18" customHeight="1" x14ac:dyDescent="0.25">
      <c r="A758" s="47" t="s">
        <v>1590</v>
      </c>
      <c r="B758" s="109" t="s">
        <v>403</v>
      </c>
      <c r="C758" s="24">
        <v>3</v>
      </c>
      <c r="D758" s="25"/>
      <c r="E758" s="36"/>
      <c r="F758" s="37"/>
      <c r="G758" s="28"/>
      <c r="H758" s="29" t="s">
        <v>38</v>
      </c>
      <c r="I758" s="30" t="s">
        <v>38</v>
      </c>
      <c r="J758" s="30" t="s">
        <v>35</v>
      </c>
      <c r="K758" s="30">
        <v>12.26</v>
      </c>
      <c r="L758" s="44" t="s">
        <v>35</v>
      </c>
      <c r="M758" s="29" t="s">
        <v>35</v>
      </c>
      <c r="N758" s="29" t="s">
        <v>35</v>
      </c>
      <c r="O758" s="31">
        <v>10.32</v>
      </c>
      <c r="P758" s="35"/>
      <c r="Q758" s="168"/>
      <c r="R758" s="14"/>
      <c r="S758" s="14"/>
      <c r="T758" s="31"/>
      <c r="U758" s="31"/>
      <c r="V758" s="31"/>
      <c r="W758" s="131"/>
      <c r="AD758"/>
      <c r="AE758"/>
      <c r="AF758"/>
      <c r="AG758"/>
      <c r="AH758"/>
      <c r="AI758"/>
    </row>
    <row r="759" spans="1:35" ht="18" customHeight="1" x14ac:dyDescent="0.25">
      <c r="A759" s="47" t="s">
        <v>1591</v>
      </c>
      <c r="B759" s="109" t="s">
        <v>1354</v>
      </c>
      <c r="C759" s="24">
        <v>3</v>
      </c>
      <c r="D759" s="25"/>
      <c r="E759" s="36"/>
      <c r="F759" s="37"/>
      <c r="G759" s="28"/>
      <c r="H759" s="29" t="s">
        <v>1592</v>
      </c>
      <c r="I759" s="30" t="s">
        <v>35</v>
      </c>
      <c r="J759" s="30"/>
      <c r="K759" s="30">
        <v>18.79</v>
      </c>
      <c r="L759" s="44" t="s">
        <v>35</v>
      </c>
      <c r="M759" s="29" t="s">
        <v>35</v>
      </c>
      <c r="N759" s="29" t="s">
        <v>35</v>
      </c>
      <c r="O759" s="31">
        <v>15.82</v>
      </c>
      <c r="P759" s="35"/>
      <c r="Q759" s="168"/>
      <c r="R759" s="14"/>
      <c r="S759" s="14"/>
      <c r="T759" s="31"/>
      <c r="U759" s="31"/>
      <c r="V759" s="31"/>
      <c r="W759" s="131"/>
      <c r="AD759"/>
      <c r="AE759"/>
      <c r="AF759"/>
      <c r="AG759"/>
      <c r="AH759"/>
      <c r="AI759"/>
    </row>
    <row r="760" spans="1:35" ht="18" customHeight="1" x14ac:dyDescent="0.25">
      <c r="A760" s="47" t="s">
        <v>1591</v>
      </c>
      <c r="B760" s="109" t="s">
        <v>1354</v>
      </c>
      <c r="C760" s="24">
        <v>6</v>
      </c>
      <c r="D760" s="25"/>
      <c r="E760" s="36"/>
      <c r="F760" s="37"/>
      <c r="G760" s="28"/>
      <c r="H760" s="29" t="s">
        <v>38</v>
      </c>
      <c r="I760" s="30" t="s">
        <v>35</v>
      </c>
      <c r="J760" s="30"/>
      <c r="K760" s="30"/>
      <c r="L760" s="44"/>
      <c r="M760" s="29">
        <v>17.190000000000001</v>
      </c>
      <c r="N760" s="29" t="s">
        <v>35</v>
      </c>
      <c r="O760" s="31">
        <v>25.62</v>
      </c>
      <c r="P760" s="35"/>
      <c r="Q760" s="168"/>
      <c r="R760" s="14"/>
      <c r="S760" s="14"/>
      <c r="T760" s="31"/>
      <c r="U760" s="31"/>
      <c r="V760" s="31"/>
      <c r="W760" s="131"/>
      <c r="AD760"/>
      <c r="AE760"/>
      <c r="AF760"/>
      <c r="AG760"/>
      <c r="AH760"/>
      <c r="AI760"/>
    </row>
    <row r="761" spans="1:35" ht="18" customHeight="1" x14ac:dyDescent="0.25">
      <c r="A761" s="47" t="s">
        <v>1593</v>
      </c>
      <c r="B761" s="109" t="s">
        <v>1356</v>
      </c>
      <c r="C761" s="24">
        <v>3</v>
      </c>
      <c r="D761" s="25"/>
      <c r="E761" s="36"/>
      <c r="F761" s="37"/>
      <c r="G761" s="28"/>
      <c r="H761" s="29" t="s">
        <v>38</v>
      </c>
      <c r="I761" s="30">
        <v>1.59</v>
      </c>
      <c r="J761" s="30" t="s">
        <v>35</v>
      </c>
      <c r="K761" s="29">
        <v>17.22</v>
      </c>
      <c r="L761" s="44" t="s">
        <v>35</v>
      </c>
      <c r="M761" s="29" t="s">
        <v>35</v>
      </c>
      <c r="N761" s="29" t="s">
        <v>35</v>
      </c>
      <c r="O761" s="31">
        <v>14.5</v>
      </c>
      <c r="P761" s="35"/>
      <c r="Q761" s="168"/>
      <c r="R761" s="14"/>
      <c r="S761" s="14"/>
      <c r="T761" s="31"/>
      <c r="U761" s="31"/>
      <c r="V761" s="31"/>
      <c r="W761" s="131"/>
      <c r="AD761"/>
      <c r="AE761"/>
      <c r="AF761"/>
      <c r="AG761"/>
      <c r="AH761"/>
      <c r="AI761"/>
    </row>
    <row r="762" spans="1:35" ht="18" customHeight="1" x14ac:dyDescent="0.25">
      <c r="A762" s="47" t="s">
        <v>1593</v>
      </c>
      <c r="B762" s="109" t="s">
        <v>1356</v>
      </c>
      <c r="C762" s="24">
        <v>6</v>
      </c>
      <c r="D762" s="25"/>
      <c r="E762" s="36"/>
      <c r="F762" s="37"/>
      <c r="G762" s="28"/>
      <c r="H762" s="29" t="s">
        <v>38</v>
      </c>
      <c r="I762" s="30" t="s">
        <v>35</v>
      </c>
      <c r="J762" s="30" t="s">
        <v>35</v>
      </c>
      <c r="K762" s="30">
        <v>27.66</v>
      </c>
      <c r="L762" s="44"/>
      <c r="M762" s="29" t="s">
        <v>35</v>
      </c>
      <c r="N762" s="29" t="s">
        <v>35</v>
      </c>
      <c r="O762" s="31">
        <v>23.28</v>
      </c>
      <c r="P762" s="35"/>
      <c r="Q762" s="117"/>
      <c r="R762" s="14"/>
      <c r="S762" s="14"/>
      <c r="T762" s="31"/>
      <c r="U762" s="31"/>
      <c r="V762" s="117"/>
      <c r="W762" s="131"/>
      <c r="AD762"/>
      <c r="AE762"/>
      <c r="AF762"/>
      <c r="AG762"/>
      <c r="AH762"/>
      <c r="AI762"/>
    </row>
    <row r="763" spans="1:35" ht="18" customHeight="1" x14ac:dyDescent="0.25">
      <c r="A763" s="47" t="s">
        <v>1594</v>
      </c>
      <c r="B763" s="109" t="s">
        <v>1358</v>
      </c>
      <c r="C763" s="24">
        <v>3</v>
      </c>
      <c r="D763" s="25"/>
      <c r="E763" s="36"/>
      <c r="F763" s="37"/>
      <c r="G763" s="28"/>
      <c r="H763" s="29" t="s">
        <v>38</v>
      </c>
      <c r="I763" s="30" t="s">
        <v>35</v>
      </c>
      <c r="J763" s="30"/>
      <c r="K763" s="26">
        <v>15.74</v>
      </c>
      <c r="L763" s="44" t="s">
        <v>35</v>
      </c>
      <c r="M763" s="29" t="s">
        <v>38</v>
      </c>
      <c r="N763" s="29" t="s">
        <v>35</v>
      </c>
      <c r="O763" s="31">
        <v>13.28</v>
      </c>
      <c r="P763" s="35"/>
      <c r="Q763" s="168"/>
      <c r="R763" s="14"/>
      <c r="S763" s="14"/>
      <c r="T763" s="31"/>
      <c r="U763" s="31"/>
      <c r="V763" s="31"/>
      <c r="W763" s="131"/>
      <c r="AD763"/>
      <c r="AE763"/>
      <c r="AF763"/>
      <c r="AG763"/>
      <c r="AH763"/>
      <c r="AI763"/>
    </row>
    <row r="764" spans="1:35" ht="18" customHeight="1" x14ac:dyDescent="0.25">
      <c r="A764" s="53" t="s">
        <v>1595</v>
      </c>
      <c r="B764" s="54" t="s">
        <v>99</v>
      </c>
      <c r="C764" s="24">
        <v>6</v>
      </c>
      <c r="D764" s="55"/>
      <c r="E764" s="40"/>
      <c r="F764" s="96"/>
      <c r="G764" s="57"/>
      <c r="H764" s="30">
        <v>16.96</v>
      </c>
      <c r="I764" s="30" t="s">
        <v>1596</v>
      </c>
      <c r="J764" s="30">
        <v>15.05</v>
      </c>
      <c r="K764" s="30">
        <v>27</v>
      </c>
      <c r="L764" s="84" t="s">
        <v>1597</v>
      </c>
      <c r="M764" s="30">
        <v>32.21</v>
      </c>
      <c r="N764" s="30">
        <v>33.89</v>
      </c>
      <c r="O764" s="80"/>
      <c r="P764" s="97"/>
      <c r="Q764" s="98"/>
      <c r="R764" s="14"/>
      <c r="S764" s="14"/>
      <c r="T764" s="81"/>
      <c r="U764" s="82"/>
      <c r="V764" s="54"/>
      <c r="W764" s="64"/>
      <c r="AD764"/>
      <c r="AE764"/>
      <c r="AF764"/>
      <c r="AG764"/>
      <c r="AH764"/>
      <c r="AI764"/>
    </row>
    <row r="765" spans="1:35" ht="18" customHeight="1" x14ac:dyDescent="0.25">
      <c r="A765" s="53" t="s">
        <v>1598</v>
      </c>
      <c r="B765" s="54" t="s">
        <v>1539</v>
      </c>
      <c r="C765" s="24" t="s">
        <v>630</v>
      </c>
      <c r="D765" s="55"/>
      <c r="E765" s="26"/>
      <c r="F765" s="100"/>
      <c r="G765" s="57"/>
      <c r="H765" s="30"/>
      <c r="I765" s="30"/>
      <c r="J765" s="30"/>
      <c r="K765" s="29"/>
      <c r="L765" s="30"/>
      <c r="M765" s="49">
        <v>9.0500000000000007</v>
      </c>
      <c r="N765" s="30"/>
      <c r="O765" s="80"/>
      <c r="P765" s="76"/>
      <c r="Q765" s="77"/>
      <c r="R765" s="14"/>
      <c r="S765" s="14"/>
      <c r="T765" s="81"/>
      <c r="U765" s="82"/>
      <c r="V765" s="54"/>
      <c r="W765" s="83"/>
      <c r="AD765"/>
      <c r="AE765"/>
      <c r="AF765"/>
      <c r="AG765"/>
      <c r="AH765"/>
      <c r="AI765"/>
    </row>
    <row r="766" spans="1:35" ht="18" customHeight="1" x14ac:dyDescent="0.25">
      <c r="A766" s="53" t="s">
        <v>1599</v>
      </c>
      <c r="B766" s="54" t="s">
        <v>1600</v>
      </c>
      <c r="C766" s="24" t="s">
        <v>630</v>
      </c>
      <c r="D766" s="25"/>
      <c r="E766" s="36"/>
      <c r="F766" s="37"/>
      <c r="G766" s="28"/>
      <c r="H766" s="29">
        <v>10.99</v>
      </c>
      <c r="I766" s="30">
        <v>10.24</v>
      </c>
      <c r="J766" s="30">
        <v>9.09</v>
      </c>
      <c r="K766" s="30">
        <v>9.9499999999999993</v>
      </c>
      <c r="L766" s="30" t="s">
        <v>35</v>
      </c>
      <c r="M766" s="26">
        <v>9.02</v>
      </c>
      <c r="N766" s="29" t="s">
        <v>35</v>
      </c>
      <c r="O766" s="80"/>
      <c r="P766" s="76"/>
      <c r="Q766" s="221"/>
      <c r="R766" s="14"/>
      <c r="S766" s="66"/>
      <c r="T766" s="210"/>
      <c r="U766" s="303"/>
      <c r="V766" s="83"/>
      <c r="W766" s="304"/>
      <c r="AD766"/>
      <c r="AE766"/>
      <c r="AF766"/>
      <c r="AG766"/>
      <c r="AH766"/>
      <c r="AI766"/>
    </row>
    <row r="767" spans="1:35" ht="18" customHeight="1" x14ac:dyDescent="0.25">
      <c r="A767" s="47" t="s">
        <v>1601</v>
      </c>
      <c r="B767" s="51" t="s">
        <v>322</v>
      </c>
      <c r="C767" s="24">
        <v>28</v>
      </c>
      <c r="D767" s="25"/>
      <c r="E767" s="36"/>
      <c r="F767" s="37" t="s">
        <v>143</v>
      </c>
      <c r="G767" s="28">
        <v>55</v>
      </c>
      <c r="H767" s="29" t="s">
        <v>38</v>
      </c>
      <c r="I767" s="30">
        <v>0.31</v>
      </c>
      <c r="J767" s="75">
        <v>0.23</v>
      </c>
      <c r="K767" s="30">
        <v>0.34</v>
      </c>
      <c r="L767" s="75">
        <v>0.23</v>
      </c>
      <c r="M767" s="73">
        <v>0.2</v>
      </c>
      <c r="N767" s="29">
        <v>0.26</v>
      </c>
      <c r="O767" s="31"/>
      <c r="P767" s="35"/>
      <c r="Q767" s="168"/>
      <c r="R767" s="14"/>
      <c r="S767" s="14"/>
      <c r="T767" s="31"/>
      <c r="U767" s="31"/>
      <c r="V767" s="31"/>
      <c r="W767" s="131"/>
      <c r="AD767" s="102" t="s">
        <v>1602</v>
      </c>
      <c r="AE767" t="s">
        <v>1603</v>
      </c>
      <c r="AF767"/>
      <c r="AG767" t="s">
        <v>168</v>
      </c>
      <c r="AH767" t="s">
        <v>1604</v>
      </c>
      <c r="AI767"/>
    </row>
    <row r="768" spans="1:35" ht="18" customHeight="1" x14ac:dyDescent="0.25">
      <c r="A768" s="47" t="s">
        <v>1601</v>
      </c>
      <c r="B768" s="51" t="s">
        <v>309</v>
      </c>
      <c r="C768" s="24">
        <v>28</v>
      </c>
      <c r="D768" s="25"/>
      <c r="E768" s="86"/>
      <c r="F768" s="37" t="s">
        <v>143</v>
      </c>
      <c r="G768" s="28">
        <v>55</v>
      </c>
      <c r="H768" s="29">
        <v>0.27</v>
      </c>
      <c r="I768" s="30">
        <v>0.31</v>
      </c>
      <c r="J768" s="30">
        <v>0.21</v>
      </c>
      <c r="K768" s="30">
        <v>0.32</v>
      </c>
      <c r="L768" s="30">
        <v>0.18</v>
      </c>
      <c r="M768" s="49">
        <v>0.18</v>
      </c>
      <c r="N768" s="30">
        <v>0.21</v>
      </c>
      <c r="O768" s="31"/>
      <c r="P768" s="35"/>
      <c r="Q768" s="168"/>
      <c r="R768" s="14"/>
      <c r="S768" s="14"/>
      <c r="T768" s="31"/>
      <c r="U768" s="31"/>
      <c r="V768" s="31"/>
      <c r="W768" s="131"/>
      <c r="AD768"/>
      <c r="AE768"/>
      <c r="AF768"/>
      <c r="AG768"/>
      <c r="AH768"/>
      <c r="AI768"/>
    </row>
    <row r="769" spans="1:35" ht="18" customHeight="1" x14ac:dyDescent="0.25">
      <c r="A769" s="47" t="s">
        <v>1605</v>
      </c>
      <c r="B769" s="230">
        <v>0.02</v>
      </c>
      <c r="C769" s="24" t="s">
        <v>1123</v>
      </c>
      <c r="D769" s="25"/>
      <c r="E769" s="36"/>
      <c r="F769" s="37"/>
      <c r="G769" s="28">
        <v>4</v>
      </c>
      <c r="H769" s="29">
        <v>1.91</v>
      </c>
      <c r="I769" s="30">
        <v>1.88</v>
      </c>
      <c r="J769" s="30" t="s">
        <v>1606</v>
      </c>
      <c r="K769" s="29" t="s">
        <v>1607</v>
      </c>
      <c r="L769" s="30" t="s">
        <v>38</v>
      </c>
      <c r="M769" s="26">
        <v>1.84</v>
      </c>
      <c r="N769" s="29" t="s">
        <v>1226</v>
      </c>
      <c r="O769" s="31">
        <v>1.92</v>
      </c>
      <c r="P769" s="35"/>
      <c r="Q769" s="168"/>
      <c r="R769" s="14"/>
      <c r="S769" s="14"/>
      <c r="T769" s="31"/>
      <c r="U769" s="31"/>
      <c r="V769" s="31"/>
      <c r="W769" s="131"/>
      <c r="AD769"/>
      <c r="AE769"/>
      <c r="AF769"/>
      <c r="AG769"/>
      <c r="AH769"/>
      <c r="AI769"/>
    </row>
    <row r="770" spans="1:35" ht="18" customHeight="1" x14ac:dyDescent="0.25">
      <c r="A770" s="47" t="s">
        <v>1608</v>
      </c>
      <c r="B770" s="230">
        <v>0.02</v>
      </c>
      <c r="C770" s="24" t="s">
        <v>426</v>
      </c>
      <c r="D770" s="25"/>
      <c r="E770" s="36"/>
      <c r="F770" s="37"/>
      <c r="G770" s="28">
        <v>3</v>
      </c>
      <c r="H770" s="29">
        <v>3.92</v>
      </c>
      <c r="I770" s="29" t="s">
        <v>1609</v>
      </c>
      <c r="J770" s="29" t="s">
        <v>38</v>
      </c>
      <c r="K770" s="29">
        <v>3.99</v>
      </c>
      <c r="L770" s="29">
        <v>3.8</v>
      </c>
      <c r="M770" s="26">
        <v>3.59</v>
      </c>
      <c r="N770" s="29">
        <v>3.61</v>
      </c>
      <c r="O770" s="31">
        <v>3.59</v>
      </c>
      <c r="P770" s="35"/>
      <c r="Q770" s="168"/>
      <c r="R770" s="14"/>
      <c r="S770" s="14"/>
      <c r="T770" s="31"/>
      <c r="U770" s="31"/>
      <c r="V770" s="31"/>
      <c r="W770" s="131"/>
      <c r="AD770"/>
      <c r="AE770"/>
      <c r="AF770"/>
      <c r="AG770"/>
      <c r="AH770"/>
      <c r="AI770"/>
    </row>
    <row r="771" spans="1:35" ht="18" customHeight="1" x14ac:dyDescent="0.25">
      <c r="A771" s="53" t="s">
        <v>1610</v>
      </c>
      <c r="B771" s="54">
        <v>0.01</v>
      </c>
      <c r="C771" s="24" t="s">
        <v>1376</v>
      </c>
      <c r="D771" s="55"/>
      <c r="E771" s="26"/>
      <c r="F771" s="100"/>
      <c r="G771" s="57"/>
      <c r="H771" s="29"/>
      <c r="I771" s="30">
        <v>10.3</v>
      </c>
      <c r="J771" s="30">
        <v>10.28</v>
      </c>
      <c r="K771" s="29"/>
      <c r="L771" s="26">
        <v>9.5</v>
      </c>
      <c r="M771" s="30">
        <v>10.19</v>
      </c>
      <c r="N771" s="30">
        <v>10.49</v>
      </c>
      <c r="O771" s="80"/>
      <c r="P771" s="76"/>
      <c r="Q771" s="77"/>
      <c r="R771" s="14"/>
      <c r="S771" s="14"/>
      <c r="T771" s="119"/>
      <c r="U771" s="120"/>
      <c r="V771" s="54"/>
      <c r="W771" s="83"/>
      <c r="AD771"/>
      <c r="AE771"/>
      <c r="AF771"/>
      <c r="AG771"/>
      <c r="AH771"/>
      <c r="AI771"/>
    </row>
    <row r="772" spans="1:35" ht="18" customHeight="1" x14ac:dyDescent="0.25">
      <c r="A772" s="47" t="s">
        <v>1611</v>
      </c>
      <c r="B772" s="228" t="s">
        <v>426</v>
      </c>
      <c r="C772" s="24" t="s">
        <v>426</v>
      </c>
      <c r="D772" s="25"/>
      <c r="E772" s="36"/>
      <c r="F772" s="239"/>
      <c r="G772" s="112">
        <v>4</v>
      </c>
      <c r="H772" s="29">
        <v>4.68</v>
      </c>
      <c r="I772" s="30">
        <v>5.25</v>
      </c>
      <c r="J772" s="26">
        <v>4.4000000000000004</v>
      </c>
      <c r="K772" s="29" t="s">
        <v>1612</v>
      </c>
      <c r="L772" s="163">
        <v>4.25</v>
      </c>
      <c r="M772" s="29">
        <v>4.5</v>
      </c>
      <c r="N772" s="30">
        <v>4.6399999999999997</v>
      </c>
      <c r="O772" s="31"/>
      <c r="P772" s="35"/>
      <c r="Q772" s="168"/>
      <c r="R772" s="14"/>
      <c r="S772" s="14"/>
      <c r="T772" s="31"/>
      <c r="U772" s="31"/>
      <c r="V772" s="31"/>
      <c r="W772" s="131"/>
      <c r="AD772"/>
      <c r="AE772"/>
      <c r="AF772"/>
      <c r="AG772"/>
      <c r="AH772"/>
      <c r="AI772"/>
    </row>
    <row r="773" spans="1:35" ht="18" customHeight="1" x14ac:dyDescent="0.25">
      <c r="A773" s="47" t="s">
        <v>1613</v>
      </c>
      <c r="B773" s="228" t="s">
        <v>427</v>
      </c>
      <c r="C773" s="24" t="s">
        <v>427</v>
      </c>
      <c r="D773" s="25"/>
      <c r="E773" s="36"/>
      <c r="F773" s="239"/>
      <c r="G773" s="140"/>
      <c r="H773" s="29">
        <v>12.5</v>
      </c>
      <c r="I773" s="30">
        <v>0.28000000000000003</v>
      </c>
      <c r="J773" s="30"/>
      <c r="K773" s="29">
        <v>11.8</v>
      </c>
      <c r="L773" s="44">
        <v>11.29</v>
      </c>
      <c r="M773" s="29">
        <v>10.98</v>
      </c>
      <c r="N773" s="29">
        <v>10.62</v>
      </c>
      <c r="O773" s="31"/>
      <c r="P773" s="35"/>
      <c r="Q773" s="168"/>
      <c r="R773" s="14"/>
      <c r="S773" s="14"/>
      <c r="T773" s="31"/>
      <c r="U773" s="31"/>
      <c r="V773" s="31"/>
      <c r="W773" s="131"/>
      <c r="AD773"/>
      <c r="AE773"/>
      <c r="AF773"/>
      <c r="AG773"/>
      <c r="AH773"/>
      <c r="AI773"/>
    </row>
    <row r="774" spans="1:35" ht="18" customHeight="1" x14ac:dyDescent="0.25">
      <c r="A774" s="47" t="s">
        <v>1614</v>
      </c>
      <c r="B774" s="51" t="s">
        <v>37</v>
      </c>
      <c r="C774" s="24">
        <v>100</v>
      </c>
      <c r="D774" s="25"/>
      <c r="E774" s="36"/>
      <c r="F774" s="37"/>
      <c r="G774" s="154">
        <v>7</v>
      </c>
      <c r="H774" s="113">
        <v>2.78</v>
      </c>
      <c r="I774" s="30">
        <v>3.29</v>
      </c>
      <c r="J774" s="26">
        <v>1.37</v>
      </c>
      <c r="K774" s="29">
        <v>1.58</v>
      </c>
      <c r="L774" s="30">
        <v>1.99</v>
      </c>
      <c r="M774" s="44" t="s">
        <v>38</v>
      </c>
      <c r="N774" s="30">
        <v>1.5</v>
      </c>
      <c r="O774" s="31"/>
      <c r="P774" s="35"/>
      <c r="Q774" s="168"/>
      <c r="R774" s="14"/>
      <c r="S774" s="14"/>
      <c r="T774" s="31"/>
      <c r="U774" s="31"/>
      <c r="V774" s="31"/>
      <c r="W774" s="131"/>
      <c r="AD774"/>
      <c r="AE774"/>
      <c r="AF774"/>
      <c r="AG774"/>
      <c r="AH774"/>
      <c r="AI774"/>
    </row>
    <row r="775" spans="1:35" ht="18" customHeight="1" x14ac:dyDescent="0.25">
      <c r="A775" s="47" t="s">
        <v>1614</v>
      </c>
      <c r="B775" s="51" t="s">
        <v>142</v>
      </c>
      <c r="C775" s="24">
        <v>100</v>
      </c>
      <c r="D775" s="25"/>
      <c r="E775" s="36"/>
      <c r="F775" s="37" t="s">
        <v>143</v>
      </c>
      <c r="G775" s="154">
        <v>20</v>
      </c>
      <c r="H775" s="29">
        <v>1.65</v>
      </c>
      <c r="I775" s="30">
        <v>1.85</v>
      </c>
      <c r="J775" s="30">
        <v>1.86</v>
      </c>
      <c r="K775" s="30">
        <v>1.7</v>
      </c>
      <c r="L775" s="30">
        <v>1.79</v>
      </c>
      <c r="M775" s="26">
        <v>1.61</v>
      </c>
      <c r="N775" s="30" t="s">
        <v>1615</v>
      </c>
      <c r="O775" s="31"/>
      <c r="P775" s="35"/>
      <c r="Q775" s="168"/>
      <c r="R775" s="14"/>
      <c r="S775" s="14"/>
      <c r="T775" s="31"/>
      <c r="U775" s="31"/>
      <c r="V775" s="31"/>
      <c r="W775" s="131"/>
      <c r="AD775"/>
      <c r="AE775"/>
      <c r="AF775"/>
      <c r="AG775"/>
      <c r="AH775"/>
      <c r="AI775"/>
    </row>
    <row r="776" spans="1:35" ht="18" customHeight="1" x14ac:dyDescent="0.25">
      <c r="A776" s="47" t="s">
        <v>1614</v>
      </c>
      <c r="B776" s="51" t="s">
        <v>55</v>
      </c>
      <c r="C776" s="24">
        <v>100</v>
      </c>
      <c r="D776" s="25"/>
      <c r="E776" s="36"/>
      <c r="F776" s="218"/>
      <c r="G776" s="233">
        <v>2.52</v>
      </c>
      <c r="H776" s="29">
        <v>0.81</v>
      </c>
      <c r="I776" s="30"/>
      <c r="J776" s="30"/>
      <c r="K776" s="29" t="s">
        <v>38</v>
      </c>
      <c r="L776" s="44">
        <v>2.2999999999999998</v>
      </c>
      <c r="M776" s="26" t="s">
        <v>1616</v>
      </c>
      <c r="N776" s="29">
        <v>2.92</v>
      </c>
      <c r="O776" s="31"/>
      <c r="P776" s="35"/>
      <c r="Q776" s="168"/>
      <c r="R776" s="14"/>
      <c r="S776" s="14"/>
      <c r="T776" s="31"/>
      <c r="U776" s="31"/>
      <c r="V776" s="31"/>
      <c r="W776" s="131"/>
      <c r="AD776"/>
      <c r="AE776"/>
      <c r="AF776"/>
      <c r="AG776"/>
      <c r="AH776"/>
      <c r="AI776"/>
    </row>
    <row r="777" spans="1:35" ht="18" customHeight="1" x14ac:dyDescent="0.25">
      <c r="A777" s="47" t="s">
        <v>1617</v>
      </c>
      <c r="B777" s="51" t="s">
        <v>1618</v>
      </c>
      <c r="C777" s="24">
        <v>100</v>
      </c>
      <c r="D777" s="25"/>
      <c r="E777" s="36"/>
      <c r="F777" s="37"/>
      <c r="G777" s="28">
        <v>2</v>
      </c>
      <c r="H777" s="29">
        <v>10.210000000000001</v>
      </c>
      <c r="I777" s="30">
        <v>14.7</v>
      </c>
      <c r="J777" s="30">
        <v>9.98</v>
      </c>
      <c r="K777" s="29">
        <v>10.31</v>
      </c>
      <c r="L777" s="26">
        <v>9.5</v>
      </c>
      <c r="M777" s="29" t="s">
        <v>38</v>
      </c>
      <c r="N777" s="30" t="s">
        <v>1619</v>
      </c>
      <c r="O777" s="31"/>
      <c r="P777" s="35"/>
      <c r="Q777" s="168"/>
      <c r="R777" s="14"/>
      <c r="S777" s="14"/>
      <c r="T777" s="31"/>
      <c r="U777" s="31"/>
      <c r="V777" s="31"/>
      <c r="W777" s="131"/>
      <c r="AD777"/>
      <c r="AE777"/>
      <c r="AF777"/>
      <c r="AG777"/>
      <c r="AH777"/>
      <c r="AI777"/>
    </row>
    <row r="778" spans="1:35" ht="18" customHeight="1" x14ac:dyDescent="0.25">
      <c r="A778" s="47" t="s">
        <v>1620</v>
      </c>
      <c r="B778" s="51" t="s">
        <v>441</v>
      </c>
      <c r="C778" s="24">
        <v>28</v>
      </c>
      <c r="D778" s="25" t="s">
        <v>41</v>
      </c>
      <c r="E778" s="36"/>
      <c r="F778" s="37"/>
      <c r="G778" s="28"/>
      <c r="H778" s="29" t="s">
        <v>1621</v>
      </c>
      <c r="I778" s="30" t="s">
        <v>1622</v>
      </c>
      <c r="J778" s="30"/>
      <c r="K778" s="29">
        <v>3.15</v>
      </c>
      <c r="L778" s="49">
        <v>3.1</v>
      </c>
      <c r="M778" s="29">
        <v>3.89</v>
      </c>
      <c r="N778" s="29">
        <v>4.53</v>
      </c>
      <c r="O778" s="31"/>
      <c r="P778" s="35"/>
      <c r="Q778" s="168"/>
      <c r="R778" s="14"/>
      <c r="S778" s="14"/>
      <c r="T778" s="31"/>
      <c r="U778" s="31"/>
      <c r="V778" s="31"/>
      <c r="W778" s="131"/>
      <c r="AD778" t="s">
        <v>3206</v>
      </c>
      <c r="AE778" t="s">
        <v>1624</v>
      </c>
      <c r="AF778" t="s">
        <v>1624</v>
      </c>
      <c r="AG778" t="s" s="406">
        <v>3207</v>
      </c>
      <c r="AH778" t="s">
        <v>1626</v>
      </c>
      <c r="AI778" t="s">
        <v>1626</v>
      </c>
    </row>
    <row r="779" spans="1:35" ht="18" customHeight="1" x14ac:dyDescent="0.25">
      <c r="A779" s="47" t="s">
        <v>1620</v>
      </c>
      <c r="B779" s="51" t="s">
        <v>438</v>
      </c>
      <c r="C779" s="24">
        <v>28</v>
      </c>
      <c r="D779" s="25"/>
      <c r="E779" s="36"/>
      <c r="F779" s="37"/>
      <c r="G779" s="28"/>
      <c r="H779" s="29" t="s">
        <v>38</v>
      </c>
      <c r="I779" s="30">
        <v>5.29</v>
      </c>
      <c r="J779" s="30" t="s">
        <v>38</v>
      </c>
      <c r="K779" s="29">
        <v>5.45</v>
      </c>
      <c r="L779" s="29">
        <v>5.25</v>
      </c>
      <c r="M779" s="29">
        <v>32.130000000000003</v>
      </c>
      <c r="N779" s="29">
        <v>4.7300000000000004</v>
      </c>
      <c r="O779" s="31">
        <v>9.26</v>
      </c>
      <c r="P779" s="35"/>
      <c r="Q779" s="168"/>
      <c r="R779" s="14"/>
      <c r="S779" s="66"/>
      <c r="T779" s="31"/>
      <c r="U779" s="31"/>
      <c r="V779" s="31"/>
      <c r="W779" s="131"/>
      <c r="AD779"/>
      <c r="AE779"/>
      <c r="AF779"/>
      <c r="AG779"/>
      <c r="AH779"/>
      <c r="AI779"/>
    </row>
    <row r="780" spans="1:35" ht="18" customHeight="1" x14ac:dyDescent="0.25">
      <c r="A780" s="53" t="s">
        <v>1620</v>
      </c>
      <c r="B780" s="54" t="s">
        <v>1627</v>
      </c>
      <c r="C780" s="24">
        <v>28</v>
      </c>
      <c r="D780" s="55"/>
      <c r="E780" s="26"/>
      <c r="F780" s="56"/>
      <c r="G780" s="57"/>
      <c r="H780" s="29">
        <v>6.84</v>
      </c>
      <c r="I780" s="30">
        <v>6.95</v>
      </c>
      <c r="J780" s="30" t="s">
        <v>1628</v>
      </c>
      <c r="K780" s="29" t="s">
        <v>38</v>
      </c>
      <c r="L780" s="26" t="s">
        <v>38</v>
      </c>
      <c r="M780" s="30" t="s">
        <v>38</v>
      </c>
      <c r="N780" s="29">
        <v>6.85</v>
      </c>
      <c r="O780" s="80"/>
      <c r="P780" s="76"/>
      <c r="Q780" s="77"/>
      <c r="R780" s="14"/>
      <c r="S780" s="14"/>
      <c r="T780" s="81"/>
      <c r="U780" s="82"/>
      <c r="V780" s="54"/>
      <c r="W780" s="83"/>
      <c r="AD780"/>
      <c r="AE780"/>
      <c r="AF780"/>
      <c r="AG780"/>
      <c r="AH780"/>
      <c r="AI780"/>
    </row>
    <row r="781" spans="1:35" ht="18" customHeight="1" x14ac:dyDescent="0.25">
      <c r="A781" s="47" t="s">
        <v>1629</v>
      </c>
      <c r="B781" s="23" t="s">
        <v>1630</v>
      </c>
      <c r="C781" s="24" t="s">
        <v>184</v>
      </c>
      <c r="D781" s="25"/>
      <c r="E781" s="36"/>
      <c r="F781" s="86"/>
      <c r="G781" s="28">
        <v>7</v>
      </c>
      <c r="H781" s="29" t="s">
        <v>1631</v>
      </c>
      <c r="I781" s="30">
        <v>13.05</v>
      </c>
      <c r="J781" s="26">
        <v>11.7</v>
      </c>
      <c r="K781" s="30">
        <v>12.74</v>
      </c>
      <c r="L781" s="30">
        <v>12.99</v>
      </c>
      <c r="M781" s="30">
        <v>11.97</v>
      </c>
      <c r="N781" s="29">
        <v>12</v>
      </c>
      <c r="O781" s="31">
        <v>14.16</v>
      </c>
      <c r="P781" s="35">
        <v>0.05</v>
      </c>
      <c r="Q781" s="168">
        <f>O781*(1-P781)</f>
        <v>13.452</v>
      </c>
      <c r="R781" s="14"/>
      <c r="S781" s="14"/>
      <c r="T781" s="31"/>
      <c r="U781" s="31"/>
      <c r="V781" s="31"/>
      <c r="W781" s="131"/>
      <c r="AD781"/>
      <c r="AE781"/>
      <c r="AF781"/>
      <c r="AG781"/>
      <c r="AH781"/>
      <c r="AI781"/>
    </row>
    <row r="782" spans="1:35" ht="18" customHeight="1" x14ac:dyDescent="0.25">
      <c r="A782" s="47" t="s">
        <v>1632</v>
      </c>
      <c r="B782" s="23" t="s">
        <v>1633</v>
      </c>
      <c r="C782" s="24">
        <v>30</v>
      </c>
      <c r="D782" s="25">
        <v>2</v>
      </c>
      <c r="E782" s="36"/>
      <c r="F782" s="37"/>
      <c r="G782" s="28">
        <v>3</v>
      </c>
      <c r="H782" s="74">
        <v>16.27</v>
      </c>
      <c r="I782" s="30" t="s">
        <v>35</v>
      </c>
      <c r="J782" s="75">
        <v>16</v>
      </c>
      <c r="K782" s="75">
        <v>16.73</v>
      </c>
      <c r="L782" s="73">
        <v>15.99</v>
      </c>
      <c r="M782" s="75">
        <v>16.7</v>
      </c>
      <c r="N782" s="74">
        <v>16.05</v>
      </c>
      <c r="O782" s="31">
        <v>17.95</v>
      </c>
      <c r="P782" s="35"/>
      <c r="Q782" s="168"/>
      <c r="R782" s="14"/>
      <c r="S782" s="14"/>
      <c r="T782" s="31"/>
      <c r="U782" s="31"/>
      <c r="V782" s="31"/>
      <c r="W782" s="131"/>
      <c r="AD782" t="s">
        <v>3208</v>
      </c>
      <c r="AE782" t="s">
        <v>3209</v>
      </c>
      <c r="AF782"/>
      <c r="AG782" t="s" s="406">
        <v>3210</v>
      </c>
      <c r="AH782" t="s">
        <v>3211</v>
      </c>
      <c r="AI782"/>
    </row>
    <row r="783" spans="1:35" ht="18" customHeight="1" x14ac:dyDescent="0.25">
      <c r="A783" s="47" t="s">
        <v>1634</v>
      </c>
      <c r="B783" s="51" t="s">
        <v>105</v>
      </c>
      <c r="C783" s="24">
        <v>100</v>
      </c>
      <c r="D783" s="25"/>
      <c r="E783" s="36"/>
      <c r="F783" s="37"/>
      <c r="G783" s="28" t="s">
        <v>399</v>
      </c>
      <c r="H783" s="29" t="s">
        <v>35</v>
      </c>
      <c r="I783" s="30" t="s">
        <v>35</v>
      </c>
      <c r="J783" s="30" t="s">
        <v>1635</v>
      </c>
      <c r="K783" s="29" t="s">
        <v>38</v>
      </c>
      <c r="L783" s="44" t="s">
        <v>35</v>
      </c>
      <c r="M783" s="29" t="s">
        <v>35</v>
      </c>
      <c r="N783" s="29" t="s">
        <v>35</v>
      </c>
      <c r="O783" s="31">
        <v>1.48</v>
      </c>
      <c r="P783" s="35"/>
      <c r="Q783" s="168">
        <f>O783*(1-P783)</f>
        <v>1.48</v>
      </c>
      <c r="R783" s="14" t="s">
        <v>17</v>
      </c>
      <c r="S783" s="64">
        <f>O783*0.905</f>
        <v>1.3393999999999999</v>
      </c>
      <c r="T783" s="91">
        <v>1</v>
      </c>
      <c r="U783" s="31"/>
      <c r="V783" s="31">
        <v>2</v>
      </c>
      <c r="W783" s="131"/>
      <c r="AD783"/>
      <c r="AE783"/>
      <c r="AF783"/>
      <c r="AG783"/>
      <c r="AH783"/>
      <c r="AI783"/>
    </row>
    <row r="784" spans="1:35" ht="18" customHeight="1" x14ac:dyDescent="0.25">
      <c r="A784" s="47" t="s">
        <v>1636</v>
      </c>
      <c r="B784" s="23" t="s">
        <v>105</v>
      </c>
      <c r="C784" s="24">
        <v>100</v>
      </c>
      <c r="D784" s="25"/>
      <c r="E784" s="36"/>
      <c r="F784" s="37"/>
      <c r="G784" s="28">
        <v>3</v>
      </c>
      <c r="H784" s="30" t="s">
        <v>1637</v>
      </c>
      <c r="I784" s="26">
        <v>1.55</v>
      </c>
      <c r="J784" s="30" t="s">
        <v>1638</v>
      </c>
      <c r="K784" s="26">
        <v>2.71</v>
      </c>
      <c r="L784" s="30" t="s">
        <v>284</v>
      </c>
      <c r="M784" s="44" t="s">
        <v>38</v>
      </c>
      <c r="N784" s="29" t="s">
        <v>35</v>
      </c>
      <c r="O784" s="86">
        <v>1.55</v>
      </c>
      <c r="P784" s="35">
        <v>0.11</v>
      </c>
      <c r="Q784" s="305">
        <f>O784*(1-P784)</f>
        <v>1.3795000000000002</v>
      </c>
      <c r="R784" s="14" t="s">
        <v>17</v>
      </c>
      <c r="S784" s="64">
        <f>O784*0.905</f>
        <v>1.4027500000000002</v>
      </c>
      <c r="T784" s="124">
        <v>2</v>
      </c>
      <c r="U784" s="122">
        <f>(S784-K784)*T784</f>
        <v>-2.6144999999999996</v>
      </c>
      <c r="V784" s="31">
        <v>2</v>
      </c>
      <c r="W784" s="131"/>
      <c r="AD784"/>
      <c r="AE784"/>
      <c r="AF784"/>
      <c r="AG784"/>
      <c r="AH784"/>
      <c r="AI784"/>
    </row>
    <row r="785" spans="1:35" ht="18" customHeight="1" x14ac:dyDescent="0.25">
      <c r="A785" s="47" t="s">
        <v>1639</v>
      </c>
      <c r="B785" s="23" t="s">
        <v>1312</v>
      </c>
      <c r="C785" s="24" t="s">
        <v>1640</v>
      </c>
      <c r="D785" s="25"/>
      <c r="E785" s="36"/>
      <c r="F785" s="37"/>
      <c r="G785" s="28">
        <v>1</v>
      </c>
      <c r="H785" s="29" t="s">
        <v>1641</v>
      </c>
      <c r="I785" s="30" t="s">
        <v>38</v>
      </c>
      <c r="J785" s="30" t="s">
        <v>38</v>
      </c>
      <c r="K785" s="44">
        <v>1.38</v>
      </c>
      <c r="L785" s="44" t="s">
        <v>38</v>
      </c>
      <c r="M785" s="29" t="s">
        <v>38</v>
      </c>
      <c r="N785" s="44">
        <v>4.5999999999999996</v>
      </c>
      <c r="O785" s="31">
        <v>3.1</v>
      </c>
      <c r="P785" s="35"/>
      <c r="Q785" s="168">
        <f>O785*(1-P785)</f>
        <v>3.1</v>
      </c>
      <c r="R785" s="14" t="s">
        <v>17</v>
      </c>
      <c r="S785" s="64">
        <f>O785*0.905</f>
        <v>2.8055000000000003</v>
      </c>
      <c r="T785" s="91">
        <v>1</v>
      </c>
      <c r="U785" s="31"/>
      <c r="V785" s="31">
        <v>2</v>
      </c>
      <c r="W785" s="131"/>
      <c r="AD785"/>
      <c r="AE785"/>
      <c r="AF785"/>
      <c r="AG785"/>
      <c r="AH785"/>
      <c r="AI785"/>
    </row>
    <row r="786" spans="1:35" ht="18" customHeight="1" x14ac:dyDescent="0.25">
      <c r="A786" s="47" t="s">
        <v>1642</v>
      </c>
      <c r="B786" s="109"/>
      <c r="C786" s="24" t="s">
        <v>59</v>
      </c>
      <c r="D786" s="25"/>
      <c r="E786" s="36"/>
      <c r="F786" s="37"/>
      <c r="G786" s="28">
        <v>1</v>
      </c>
      <c r="H786" s="29" t="s">
        <v>1643</v>
      </c>
      <c r="I786" s="30" t="s">
        <v>35</v>
      </c>
      <c r="J786" s="30" t="s">
        <v>35</v>
      </c>
      <c r="K786" s="29" t="s">
        <v>429</v>
      </c>
      <c r="L786" s="44" t="s">
        <v>35</v>
      </c>
      <c r="M786" s="29" t="s">
        <v>38</v>
      </c>
      <c r="N786" s="29" t="s">
        <v>35</v>
      </c>
      <c r="O786" s="31"/>
      <c r="P786" s="35"/>
      <c r="Q786" s="168"/>
      <c r="R786" s="14"/>
      <c r="S786" s="14"/>
      <c r="T786" s="65"/>
      <c r="U786" s="31"/>
      <c r="V786" s="31"/>
      <c r="W786" s="131"/>
      <c r="AD786"/>
      <c r="AE786"/>
      <c r="AF786"/>
      <c r="AG786"/>
      <c r="AH786"/>
      <c r="AI786"/>
    </row>
    <row r="787" spans="1:35" ht="18" customHeight="1" x14ac:dyDescent="0.25">
      <c r="A787" s="47" t="s">
        <v>1644</v>
      </c>
      <c r="B787" s="109"/>
      <c r="C787" s="24" t="s">
        <v>59</v>
      </c>
      <c r="D787" s="25"/>
      <c r="E787" s="36"/>
      <c r="F787" s="37"/>
      <c r="G787" s="28">
        <v>2</v>
      </c>
      <c r="H787" s="29" t="s">
        <v>668</v>
      </c>
      <c r="I787" s="30" t="s">
        <v>35</v>
      </c>
      <c r="J787" s="30" t="s">
        <v>35</v>
      </c>
      <c r="K787" s="29" t="s">
        <v>429</v>
      </c>
      <c r="L787" s="44" t="s">
        <v>35</v>
      </c>
      <c r="M787" s="29" t="s">
        <v>38</v>
      </c>
      <c r="N787" s="29" t="s">
        <v>35</v>
      </c>
      <c r="O787" s="31">
        <v>5.12</v>
      </c>
      <c r="P787" s="35"/>
      <c r="Q787" s="168"/>
      <c r="R787" s="14"/>
      <c r="S787" s="14"/>
      <c r="T787" s="65"/>
      <c r="U787" s="31"/>
      <c r="V787" s="31"/>
      <c r="W787" s="131"/>
      <c r="AA787" s="145"/>
      <c r="AD787"/>
      <c r="AE787"/>
      <c r="AF787"/>
      <c r="AG787"/>
      <c r="AH787"/>
      <c r="AI787"/>
    </row>
    <row r="788" spans="1:35" ht="18" customHeight="1" x14ac:dyDescent="0.25">
      <c r="A788" s="53" t="s">
        <v>1645</v>
      </c>
      <c r="B788" s="54"/>
      <c r="C788" s="24">
        <v>48</v>
      </c>
      <c r="D788" s="72"/>
      <c r="E788" s="40"/>
      <c r="F788" s="56"/>
      <c r="G788" s="57"/>
      <c r="H788" s="29" t="s">
        <v>38</v>
      </c>
      <c r="I788" s="30" t="s">
        <v>35</v>
      </c>
      <c r="J788" s="30" t="s">
        <v>38</v>
      </c>
      <c r="K788" s="87" t="s">
        <v>38</v>
      </c>
      <c r="L788" s="44" t="s">
        <v>38</v>
      </c>
      <c r="M788" s="29" t="s">
        <v>38</v>
      </c>
      <c r="N788" s="30" t="s">
        <v>35</v>
      </c>
      <c r="O788" s="31"/>
      <c r="P788" s="35"/>
      <c r="Q788" s="168"/>
      <c r="R788" s="14"/>
      <c r="S788" s="14"/>
      <c r="T788" s="65"/>
      <c r="U788" s="31"/>
      <c r="V788" s="31"/>
      <c r="W788" s="131"/>
      <c r="AD788"/>
      <c r="AE788"/>
      <c r="AF788"/>
      <c r="AG788"/>
      <c r="AH788"/>
      <c r="AI788"/>
    </row>
    <row r="789" spans="1:35" ht="18" customHeight="1" x14ac:dyDescent="0.25">
      <c r="A789" s="47" t="s">
        <v>1646</v>
      </c>
      <c r="B789" s="54"/>
      <c r="C789" s="24">
        <v>30</v>
      </c>
      <c r="D789" s="25"/>
      <c r="E789" s="26"/>
      <c r="F789" s="232"/>
      <c r="G789" s="57"/>
      <c r="H789" s="29"/>
      <c r="I789" s="30"/>
      <c r="J789" s="30" t="s">
        <v>35</v>
      </c>
      <c r="K789" s="30">
        <v>6.18</v>
      </c>
      <c r="L789" s="84" t="s">
        <v>35</v>
      </c>
      <c r="M789" s="30">
        <v>6.65</v>
      </c>
      <c r="N789" s="30"/>
      <c r="O789" s="80"/>
      <c r="P789" s="76"/>
      <c r="Q789" s="77"/>
      <c r="R789" s="14"/>
      <c r="S789" s="14"/>
      <c r="T789" s="65"/>
      <c r="U789" s="82"/>
      <c r="V789" s="31"/>
      <c r="W789" s="67"/>
      <c r="AD789"/>
      <c r="AE789"/>
      <c r="AF789"/>
      <c r="AG789"/>
      <c r="AH789"/>
      <c r="AI789"/>
    </row>
    <row r="790" spans="1:35" ht="18" customHeight="1" x14ac:dyDescent="0.25">
      <c r="A790" s="47" t="s">
        <v>1647</v>
      </c>
      <c r="B790" s="35">
        <v>3.0000000000000001E-3</v>
      </c>
      <c r="C790" s="24" t="s">
        <v>682</v>
      </c>
      <c r="D790" s="25"/>
      <c r="E790" s="36"/>
      <c r="F790" s="56"/>
      <c r="G790" s="28"/>
      <c r="H790" s="29" t="s">
        <v>38</v>
      </c>
      <c r="I790" s="30" t="s">
        <v>35</v>
      </c>
      <c r="J790" s="30" t="s">
        <v>38</v>
      </c>
      <c r="K790" s="29" t="s">
        <v>38</v>
      </c>
      <c r="L790" s="44" t="s">
        <v>38</v>
      </c>
      <c r="M790" s="44" t="s">
        <v>38</v>
      </c>
      <c r="N790" s="29" t="s">
        <v>35</v>
      </c>
      <c r="O790" s="31"/>
      <c r="P790" s="35"/>
      <c r="Q790" s="168"/>
      <c r="R790" s="14"/>
      <c r="S790" s="14"/>
      <c r="T790" s="65"/>
      <c r="U790" s="31"/>
      <c r="V790" s="31"/>
      <c r="W790" s="131"/>
      <c r="AD790"/>
      <c r="AE790"/>
      <c r="AF790"/>
      <c r="AG790"/>
      <c r="AH790"/>
      <c r="AI790"/>
    </row>
    <row r="791" spans="1:35" ht="18" customHeight="1" x14ac:dyDescent="0.25">
      <c r="A791" s="47" t="s">
        <v>1648</v>
      </c>
      <c r="B791" s="23" t="s">
        <v>643</v>
      </c>
      <c r="C791" s="24">
        <v>1</v>
      </c>
      <c r="D791" s="25"/>
      <c r="E791" s="36"/>
      <c r="F791" s="37"/>
      <c r="G791" s="28">
        <v>2</v>
      </c>
      <c r="H791" s="29" t="s">
        <v>1649</v>
      </c>
      <c r="I791" s="30" t="s">
        <v>35</v>
      </c>
      <c r="J791" s="30" t="s">
        <v>1650</v>
      </c>
      <c r="K791" s="29">
        <v>4.37</v>
      </c>
      <c r="L791" s="163" t="s">
        <v>1651</v>
      </c>
      <c r="M791" s="29" t="s">
        <v>38</v>
      </c>
      <c r="N791" s="44" t="s">
        <v>35</v>
      </c>
      <c r="O791" s="31">
        <v>5.68</v>
      </c>
      <c r="P791" s="35"/>
      <c r="Q791" s="168"/>
      <c r="R791" s="14"/>
      <c r="S791" s="14"/>
      <c r="T791" s="65"/>
      <c r="U791" s="31"/>
      <c r="V791" s="31"/>
      <c r="W791" s="131"/>
      <c r="AD791"/>
      <c r="AE791"/>
      <c r="AF791"/>
      <c r="AG791"/>
      <c r="AH791"/>
      <c r="AI791"/>
    </row>
    <row r="792" spans="1:35" ht="18" customHeight="1" x14ac:dyDescent="0.25">
      <c r="A792" s="47" t="s">
        <v>1652</v>
      </c>
      <c r="B792" s="51" t="s">
        <v>276</v>
      </c>
      <c r="C792" s="24">
        <v>28</v>
      </c>
      <c r="D792" s="25"/>
      <c r="E792" s="36"/>
      <c r="F792" s="37" t="s">
        <v>143</v>
      </c>
      <c r="G792" s="112">
        <v>10</v>
      </c>
      <c r="H792" s="30" t="s">
        <v>1653</v>
      </c>
      <c r="I792" s="29" t="s">
        <v>1654</v>
      </c>
      <c r="J792" s="30" t="s">
        <v>38</v>
      </c>
      <c r="K792" s="30">
        <v>5.0599999999999996</v>
      </c>
      <c r="L792" s="163">
        <v>4.49</v>
      </c>
      <c r="M792" s="30">
        <v>4.55</v>
      </c>
      <c r="N792" s="44" t="s">
        <v>38</v>
      </c>
      <c r="O792" s="31">
        <v>0.68</v>
      </c>
      <c r="P792" s="35"/>
      <c r="Q792" s="168"/>
      <c r="R792" s="14"/>
      <c r="S792" s="14"/>
      <c r="T792" s="65"/>
      <c r="U792" s="31"/>
      <c r="V792" s="31"/>
      <c r="W792" s="131"/>
      <c r="AD792" t="s">
        <v>1655</v>
      </c>
      <c r="AE792" t="s">
        <v>1656</v>
      </c>
      <c r="AF792"/>
      <c r="AG792" s="102" t="s">
        <v>1657</v>
      </c>
      <c r="AH792" t="s">
        <v>1658</v>
      </c>
      <c r="AI792"/>
    </row>
    <row r="793" spans="1:35" ht="18" customHeight="1" x14ac:dyDescent="0.25">
      <c r="A793" s="47" t="s">
        <v>1652</v>
      </c>
      <c r="B793" s="51" t="s">
        <v>276</v>
      </c>
      <c r="C793" s="24">
        <v>56</v>
      </c>
      <c r="D793" s="25"/>
      <c r="E793" s="36"/>
      <c r="F793" s="37" t="s">
        <v>143</v>
      </c>
      <c r="G793" s="112">
        <v>5</v>
      </c>
      <c r="H793" s="29" t="s">
        <v>1569</v>
      </c>
      <c r="I793" s="30" t="s">
        <v>35</v>
      </c>
      <c r="J793" s="30" t="s">
        <v>38</v>
      </c>
      <c r="K793" s="113">
        <v>5.08</v>
      </c>
      <c r="L793" s="26">
        <v>4.49</v>
      </c>
      <c r="M793" s="30">
        <v>6.6</v>
      </c>
      <c r="N793" s="108" t="s">
        <v>38</v>
      </c>
      <c r="O793" s="31">
        <v>1.18</v>
      </c>
      <c r="P793" s="35"/>
      <c r="Q793" s="168"/>
      <c r="R793" s="14"/>
      <c r="S793" s="14"/>
      <c r="T793" s="65"/>
      <c r="U793" s="31"/>
      <c r="V793" s="31"/>
      <c r="W793" s="131"/>
      <c r="AD793"/>
      <c r="AE793"/>
      <c r="AF793"/>
      <c r="AG793"/>
      <c r="AH793"/>
      <c r="AI793"/>
    </row>
    <row r="794" spans="1:35" ht="18" customHeight="1" x14ac:dyDescent="0.25">
      <c r="A794" s="47" t="s">
        <v>1652</v>
      </c>
      <c r="B794" s="51" t="s">
        <v>311</v>
      </c>
      <c r="C794" s="24">
        <v>28</v>
      </c>
      <c r="D794" s="25"/>
      <c r="E794" s="36"/>
      <c r="F794" s="37"/>
      <c r="G794" s="112">
        <v>1</v>
      </c>
      <c r="H794" s="29">
        <v>7.6</v>
      </c>
      <c r="I794" s="30" t="s">
        <v>35</v>
      </c>
      <c r="J794" s="30" t="s">
        <v>35</v>
      </c>
      <c r="K794" s="113">
        <v>7.55</v>
      </c>
      <c r="L794" s="26">
        <v>5.5</v>
      </c>
      <c r="M794" s="30">
        <v>9.75</v>
      </c>
      <c r="N794" s="29" t="s">
        <v>35</v>
      </c>
      <c r="O794" s="31">
        <v>0.68</v>
      </c>
      <c r="P794" s="35"/>
      <c r="Q794" s="168"/>
      <c r="R794" s="14"/>
      <c r="S794" s="14"/>
      <c r="T794" s="65"/>
      <c r="U794" s="31"/>
      <c r="V794" s="31"/>
      <c r="W794" s="131"/>
      <c r="AD794"/>
      <c r="AE794"/>
      <c r="AF794"/>
      <c r="AG794"/>
      <c r="AH794"/>
      <c r="AI794"/>
    </row>
    <row r="795" spans="1:35" ht="18" customHeight="1" x14ac:dyDescent="0.25">
      <c r="A795" s="47" t="s">
        <v>1659</v>
      </c>
      <c r="B795" s="51" t="s">
        <v>309</v>
      </c>
      <c r="C795" s="24">
        <v>28</v>
      </c>
      <c r="D795" s="25"/>
      <c r="E795" s="36"/>
      <c r="F795" s="37" t="s">
        <v>143</v>
      </c>
      <c r="G795" s="28">
        <v>25</v>
      </c>
      <c r="H795" s="29">
        <v>0.52</v>
      </c>
      <c r="I795" s="30">
        <v>0.53</v>
      </c>
      <c r="J795" s="26">
        <v>0.41</v>
      </c>
      <c r="K795" s="87">
        <v>0.61</v>
      </c>
      <c r="L795" s="30">
        <v>0.48</v>
      </c>
      <c r="M795" s="30">
        <v>0.42</v>
      </c>
      <c r="N795" s="134">
        <v>0.47</v>
      </c>
      <c r="O795" s="31">
        <v>3.3</v>
      </c>
      <c r="P795" s="35"/>
      <c r="Q795" s="168"/>
      <c r="R795" s="14"/>
      <c r="S795" s="14"/>
      <c r="T795" s="65"/>
      <c r="U795" s="31"/>
      <c r="V795" s="31"/>
      <c r="W795" s="131"/>
      <c r="AD795"/>
      <c r="AE795"/>
      <c r="AF795"/>
      <c r="AG795"/>
      <c r="AH795"/>
      <c r="AI795"/>
    </row>
    <row r="796" spans="1:35" ht="18" customHeight="1" x14ac:dyDescent="0.25">
      <c r="A796" s="47" t="s">
        <v>1660</v>
      </c>
      <c r="B796" s="51" t="s">
        <v>312</v>
      </c>
      <c r="C796" s="24">
        <v>28</v>
      </c>
      <c r="D796" s="25"/>
      <c r="E796" s="36"/>
      <c r="F796" s="37" t="s">
        <v>143</v>
      </c>
      <c r="G796" s="154">
        <v>30</v>
      </c>
      <c r="H796" s="29">
        <v>0.46</v>
      </c>
      <c r="I796" s="30">
        <v>0.43</v>
      </c>
      <c r="J796" s="26">
        <v>0.36</v>
      </c>
      <c r="K796" s="30">
        <v>0.53</v>
      </c>
      <c r="L796" s="26">
        <v>0.36</v>
      </c>
      <c r="M796" s="30">
        <v>0.37</v>
      </c>
      <c r="N796" s="29">
        <v>0.4</v>
      </c>
      <c r="O796" s="31">
        <v>0.77</v>
      </c>
      <c r="P796" s="35"/>
      <c r="Q796" s="168"/>
      <c r="R796" s="14"/>
      <c r="S796" s="14"/>
      <c r="T796" s="65"/>
      <c r="U796" s="31"/>
      <c r="V796" s="31"/>
      <c r="W796" s="131"/>
      <c r="AD796" s="102" t="s">
        <v>1661</v>
      </c>
      <c r="AE796" t="s">
        <v>1662</v>
      </c>
      <c r="AF796"/>
      <c r="AG796" s="102" t="s">
        <v>1661</v>
      </c>
      <c r="AH796" t="s">
        <v>1663</v>
      </c>
      <c r="AI796"/>
    </row>
    <row r="797" spans="1:35" ht="18" customHeight="1" x14ac:dyDescent="0.25">
      <c r="A797" s="47" t="s">
        <v>1664</v>
      </c>
      <c r="B797" s="51" t="s">
        <v>201</v>
      </c>
      <c r="C797" s="24">
        <v>30</v>
      </c>
      <c r="D797" s="25"/>
      <c r="E797" s="36"/>
      <c r="F797" s="37"/>
      <c r="G797" s="28">
        <v>0</v>
      </c>
      <c r="H797" s="29">
        <v>0.433</v>
      </c>
      <c r="I797" s="30">
        <v>0.64</v>
      </c>
      <c r="J797" s="30" t="s">
        <v>38</v>
      </c>
      <c r="K797" s="29"/>
      <c r="L797" s="49">
        <v>0.3</v>
      </c>
      <c r="M797" s="49">
        <v>0.28000000000000003</v>
      </c>
      <c r="N797" s="29">
        <v>0.3</v>
      </c>
      <c r="O797" s="31">
        <v>0.27</v>
      </c>
      <c r="P797" s="35"/>
      <c r="Q797" s="168"/>
      <c r="R797" s="14"/>
      <c r="S797" s="14"/>
      <c r="T797" s="65"/>
      <c r="U797" s="31"/>
      <c r="V797" s="31"/>
      <c r="W797" s="131"/>
      <c r="AD797"/>
      <c r="AE797"/>
      <c r="AF797"/>
      <c r="AG797"/>
      <c r="AH797"/>
      <c r="AI797"/>
    </row>
    <row r="798" spans="1:35" ht="18" customHeight="1" x14ac:dyDescent="0.25">
      <c r="A798" s="47" t="s">
        <v>1664</v>
      </c>
      <c r="B798" s="51" t="s">
        <v>86</v>
      </c>
      <c r="C798" s="24">
        <v>30</v>
      </c>
      <c r="D798" s="25"/>
      <c r="E798" s="36"/>
      <c r="F798" s="148"/>
      <c r="G798" s="28">
        <v>0</v>
      </c>
      <c r="H798" s="29">
        <v>1.22</v>
      </c>
      <c r="I798" s="30">
        <v>0.46</v>
      </c>
      <c r="J798" s="30" t="s">
        <v>1276</v>
      </c>
      <c r="K798" s="44">
        <v>0.45</v>
      </c>
      <c r="L798" s="44">
        <v>0.38</v>
      </c>
      <c r="M798" s="49">
        <v>0.34</v>
      </c>
      <c r="N798" s="29" t="s">
        <v>1665</v>
      </c>
      <c r="O798" s="31">
        <v>0.38</v>
      </c>
      <c r="P798" s="35"/>
      <c r="Q798" s="168"/>
      <c r="R798" s="14"/>
      <c r="S798" s="14"/>
      <c r="T798" s="65"/>
      <c r="U798" s="31"/>
      <c r="V798" s="31"/>
      <c r="W798" s="131"/>
      <c r="AD798"/>
      <c r="AE798"/>
      <c r="AF798"/>
      <c r="AG798"/>
      <c r="AH798"/>
      <c r="AI798"/>
    </row>
    <row r="799" spans="1:35" ht="18" customHeight="1" x14ac:dyDescent="0.25">
      <c r="A799" s="47" t="s">
        <v>1664</v>
      </c>
      <c r="B799" s="51" t="s">
        <v>609</v>
      </c>
      <c r="C799" s="24">
        <v>30</v>
      </c>
      <c r="D799" s="25"/>
      <c r="E799" s="36"/>
      <c r="F799" s="148"/>
      <c r="G799" s="28">
        <v>3</v>
      </c>
      <c r="H799" s="29">
        <v>0.5</v>
      </c>
      <c r="I799" s="30">
        <v>1.4</v>
      </c>
      <c r="J799" s="30" t="s">
        <v>1666</v>
      </c>
      <c r="K799" s="44">
        <v>0.72</v>
      </c>
      <c r="L799" s="306">
        <v>0.48</v>
      </c>
      <c r="M799" s="49">
        <v>0.42</v>
      </c>
      <c r="N799" s="213">
        <v>0.5</v>
      </c>
      <c r="O799" s="31">
        <v>0.56999999999999995</v>
      </c>
      <c r="P799" s="35"/>
      <c r="Q799" s="168"/>
      <c r="R799" s="14"/>
      <c r="S799" s="14"/>
      <c r="T799" s="65"/>
      <c r="U799" s="31"/>
      <c r="V799" s="31"/>
      <c r="W799" s="131"/>
      <c r="AD799"/>
      <c r="AE799"/>
      <c r="AF799"/>
      <c r="AG799"/>
      <c r="AH799"/>
      <c r="AI799"/>
    </row>
    <row r="800" spans="1:35" ht="18" customHeight="1" x14ac:dyDescent="0.25">
      <c r="A800" s="47" t="s">
        <v>1667</v>
      </c>
      <c r="B800" s="23" t="s">
        <v>1668</v>
      </c>
      <c r="C800" s="24">
        <v>100</v>
      </c>
      <c r="D800" s="25"/>
      <c r="E800" s="36"/>
      <c r="F800" s="37"/>
      <c r="G800" s="28"/>
      <c r="H800" s="29" t="s">
        <v>38</v>
      </c>
      <c r="I800" s="30" t="s">
        <v>1669</v>
      </c>
      <c r="J800" s="30"/>
      <c r="K800" s="29">
        <v>6.99</v>
      </c>
      <c r="L800" s="29">
        <v>14</v>
      </c>
      <c r="M800" s="29">
        <v>9.5</v>
      </c>
      <c r="N800" s="29" t="s">
        <v>35</v>
      </c>
      <c r="O800" s="31">
        <v>3.5</v>
      </c>
      <c r="P800" s="35"/>
      <c r="Q800" s="168"/>
      <c r="R800" s="14"/>
      <c r="S800" s="14"/>
      <c r="T800" s="65"/>
      <c r="U800" s="31"/>
      <c r="V800" s="31"/>
      <c r="W800" s="131"/>
      <c r="AD800"/>
      <c r="AE800"/>
      <c r="AF800"/>
      <c r="AG800"/>
      <c r="AH800"/>
      <c r="AI800"/>
    </row>
    <row r="801" spans="1:35" ht="18" customHeight="1" x14ac:dyDescent="0.25">
      <c r="A801" s="47" t="s">
        <v>1667</v>
      </c>
      <c r="B801" s="23" t="s">
        <v>1670</v>
      </c>
      <c r="C801" s="24">
        <v>100</v>
      </c>
      <c r="D801" s="25"/>
      <c r="E801" s="36"/>
      <c r="F801" s="37"/>
      <c r="G801" s="28"/>
      <c r="H801" s="29">
        <v>10</v>
      </c>
      <c r="I801" s="30" t="s">
        <v>1669</v>
      </c>
      <c r="J801" s="30"/>
      <c r="K801" s="29">
        <v>6.99</v>
      </c>
      <c r="L801" s="29">
        <v>14</v>
      </c>
      <c r="M801" s="29">
        <v>11.5</v>
      </c>
      <c r="N801" s="29" t="s">
        <v>35</v>
      </c>
      <c r="O801" s="31">
        <v>3.5</v>
      </c>
      <c r="P801" s="35"/>
      <c r="Q801" s="168"/>
      <c r="R801" s="14"/>
      <c r="S801" s="14"/>
      <c r="T801" s="65"/>
      <c r="U801" s="31"/>
      <c r="V801" s="31"/>
      <c r="W801" s="131"/>
      <c r="AD801"/>
      <c r="AE801"/>
      <c r="AF801"/>
      <c r="AG801"/>
      <c r="AH801"/>
      <c r="AI801"/>
    </row>
    <row r="802" spans="1:35" ht="18" customHeight="1" x14ac:dyDescent="0.25">
      <c r="A802" s="47" t="s">
        <v>1671</v>
      </c>
      <c r="B802" s="230" t="s">
        <v>1672</v>
      </c>
      <c r="C802" s="24">
        <v>100</v>
      </c>
      <c r="D802" s="152"/>
      <c r="E802" s="36"/>
      <c r="F802" s="56"/>
      <c r="G802" s="57">
        <v>2</v>
      </c>
      <c r="H802" s="29" t="s">
        <v>38</v>
      </c>
      <c r="I802" s="180" t="s">
        <v>35</v>
      </c>
      <c r="J802" s="30" t="s">
        <v>35</v>
      </c>
      <c r="K802" s="179" t="s">
        <v>35</v>
      </c>
      <c r="L802" s="179" t="s">
        <v>38</v>
      </c>
      <c r="M802" s="179" t="s">
        <v>35</v>
      </c>
      <c r="N802" s="179" t="s">
        <v>35</v>
      </c>
      <c r="O802" s="31">
        <v>5.95</v>
      </c>
      <c r="P802" s="35">
        <v>0.05</v>
      </c>
      <c r="Q802" s="168">
        <f>O802*(1-P802)</f>
        <v>5.6524999999999999</v>
      </c>
      <c r="R802" s="14"/>
      <c r="S802" s="14"/>
      <c r="T802" s="65"/>
      <c r="U802" s="31"/>
      <c r="V802" s="31"/>
      <c r="W802" s="131"/>
      <c r="AD802"/>
      <c r="AE802"/>
      <c r="AF802"/>
      <c r="AG802"/>
      <c r="AH802"/>
      <c r="AI802"/>
    </row>
    <row r="803" spans="1:35" ht="18" customHeight="1" x14ac:dyDescent="0.25">
      <c r="A803" s="47" t="s">
        <v>1673</v>
      </c>
      <c r="B803" s="109"/>
      <c r="C803" s="24" t="s">
        <v>575</v>
      </c>
      <c r="D803" s="25"/>
      <c r="E803" s="36"/>
      <c r="F803" s="37"/>
      <c r="G803" s="28"/>
      <c r="H803" s="29">
        <v>1.44</v>
      </c>
      <c r="I803" s="30" t="s">
        <v>38</v>
      </c>
      <c r="J803" s="30"/>
      <c r="K803" s="29">
        <v>1.39</v>
      </c>
      <c r="L803" s="44" t="s">
        <v>35</v>
      </c>
      <c r="M803" s="29">
        <v>1.39</v>
      </c>
      <c r="N803" s="29" t="s">
        <v>35</v>
      </c>
      <c r="O803" s="31">
        <v>1.1200000000000001</v>
      </c>
      <c r="P803" s="35"/>
      <c r="Q803" s="168"/>
      <c r="R803" s="14"/>
      <c r="S803" s="14"/>
      <c r="T803" s="65"/>
      <c r="U803" s="31"/>
      <c r="V803" s="31"/>
      <c r="W803" s="131"/>
      <c r="AD803"/>
      <c r="AE803"/>
      <c r="AF803"/>
      <c r="AG803"/>
      <c r="AH803"/>
      <c r="AI803"/>
    </row>
    <row r="804" spans="1:35" ht="18" customHeight="1" x14ac:dyDescent="0.25">
      <c r="A804" s="47" t="s">
        <v>1674</v>
      </c>
      <c r="B804" s="109" t="s">
        <v>770</v>
      </c>
      <c r="C804" s="24">
        <v>12</v>
      </c>
      <c r="D804" s="25"/>
      <c r="E804" s="36"/>
      <c r="F804" s="37"/>
      <c r="G804" s="28"/>
      <c r="H804" s="29" t="s">
        <v>38</v>
      </c>
      <c r="I804" s="30" t="s">
        <v>1675</v>
      </c>
      <c r="J804" s="29" t="s">
        <v>38</v>
      </c>
      <c r="K804" s="44" t="s">
        <v>38</v>
      </c>
      <c r="L804" s="44" t="s">
        <v>38</v>
      </c>
      <c r="M804" s="26">
        <v>2.4700000000000002</v>
      </c>
      <c r="N804" s="44" t="s">
        <v>38</v>
      </c>
      <c r="O804" s="31">
        <v>1.05</v>
      </c>
      <c r="P804" s="35"/>
      <c r="Q804" s="168"/>
      <c r="R804" s="14"/>
      <c r="S804" s="14"/>
      <c r="T804" s="65"/>
      <c r="U804" s="31"/>
      <c r="V804" s="31"/>
      <c r="W804" s="131"/>
      <c r="AD804"/>
      <c r="AE804"/>
      <c r="AF804"/>
      <c r="AG804"/>
      <c r="AH804"/>
      <c r="AI804"/>
    </row>
    <row r="805" spans="1:35" ht="18" customHeight="1" x14ac:dyDescent="0.25">
      <c r="A805" s="47" t="s">
        <v>1676</v>
      </c>
      <c r="B805" s="51" t="s">
        <v>43</v>
      </c>
      <c r="C805" s="24">
        <v>12</v>
      </c>
      <c r="D805" s="25"/>
      <c r="E805" s="36"/>
      <c r="F805" s="37"/>
      <c r="G805" s="28"/>
      <c r="H805" s="29">
        <v>3.13</v>
      </c>
      <c r="I805" s="30">
        <v>1.84</v>
      </c>
      <c r="J805" s="26">
        <v>1.6</v>
      </c>
      <c r="K805" s="29">
        <v>1.9</v>
      </c>
      <c r="L805" s="201">
        <v>1.7</v>
      </c>
      <c r="M805" s="29">
        <v>1.84</v>
      </c>
      <c r="N805" s="29" t="s">
        <v>38</v>
      </c>
      <c r="O805" s="31">
        <v>0.69</v>
      </c>
      <c r="P805" s="35"/>
      <c r="Q805" s="168"/>
      <c r="R805" s="14"/>
      <c r="S805" s="14"/>
      <c r="T805" s="65"/>
      <c r="U805" s="31"/>
      <c r="V805" s="31"/>
      <c r="W805" s="131"/>
      <c r="AD805"/>
      <c r="AE805"/>
      <c r="AF805"/>
      <c r="AG805"/>
      <c r="AH805"/>
      <c r="AI805"/>
    </row>
    <row r="806" spans="1:35" ht="18" customHeight="1" x14ac:dyDescent="0.25">
      <c r="A806" s="47" t="s">
        <v>1677</v>
      </c>
      <c r="B806" s="54" t="s">
        <v>1678</v>
      </c>
      <c r="C806" s="24">
        <v>24</v>
      </c>
      <c r="D806" s="72"/>
      <c r="E806" s="26"/>
      <c r="F806" s="100"/>
      <c r="G806" s="57"/>
      <c r="H806" s="29">
        <v>1.62</v>
      </c>
      <c r="I806" s="30" t="s">
        <v>35</v>
      </c>
      <c r="J806" s="30"/>
      <c r="K806" s="29" t="s">
        <v>1679</v>
      </c>
      <c r="L806" s="44" t="s">
        <v>38</v>
      </c>
      <c r="M806" s="29">
        <v>1.73</v>
      </c>
      <c r="N806" s="30" t="s">
        <v>35</v>
      </c>
      <c r="O806" s="31"/>
      <c r="P806" s="35"/>
      <c r="Q806" s="168"/>
      <c r="R806" s="14"/>
      <c r="S806" s="14"/>
      <c r="T806" s="65"/>
      <c r="U806" s="31"/>
      <c r="V806" s="31"/>
      <c r="W806" s="131"/>
      <c r="AD806"/>
      <c r="AE806"/>
      <c r="AF806"/>
      <c r="AG806"/>
      <c r="AH806"/>
      <c r="AI806"/>
    </row>
    <row r="807" spans="1:35" ht="18" customHeight="1" x14ac:dyDescent="0.25">
      <c r="A807" s="47" t="s">
        <v>1680</v>
      </c>
      <c r="B807" s="51" t="s">
        <v>1681</v>
      </c>
      <c r="C807" s="24" t="s">
        <v>630</v>
      </c>
      <c r="D807" s="25"/>
      <c r="E807" s="36"/>
      <c r="F807" s="37"/>
      <c r="G807" s="28"/>
      <c r="H807" s="30">
        <v>91</v>
      </c>
      <c r="I807" s="30" t="s">
        <v>1682</v>
      </c>
      <c r="J807" s="26">
        <v>52.15</v>
      </c>
      <c r="K807" s="29">
        <v>69.75</v>
      </c>
      <c r="L807" s="29">
        <v>59</v>
      </c>
      <c r="M807" s="30">
        <v>52.32</v>
      </c>
      <c r="N807" s="29" t="s">
        <v>35</v>
      </c>
      <c r="O807" s="31">
        <v>91</v>
      </c>
      <c r="P807" s="35"/>
      <c r="Q807" s="168">
        <v>1485</v>
      </c>
      <c r="R807" s="14"/>
      <c r="S807" s="14"/>
      <c r="T807" s="65"/>
      <c r="U807" s="31"/>
      <c r="V807" s="31"/>
      <c r="W807" s="131"/>
      <c r="AD807"/>
      <c r="AE807"/>
      <c r="AF807"/>
      <c r="AG807"/>
      <c r="AH807"/>
      <c r="AI807"/>
    </row>
    <row r="808" spans="1:35" ht="18" customHeight="1" x14ac:dyDescent="0.25">
      <c r="A808" s="47" t="s">
        <v>1683</v>
      </c>
      <c r="B808" s="51" t="s">
        <v>1684</v>
      </c>
      <c r="C808" s="24">
        <v>180</v>
      </c>
      <c r="D808" s="25"/>
      <c r="E808" s="36"/>
      <c r="F808" s="37"/>
      <c r="G808" s="28">
        <v>8</v>
      </c>
      <c r="H808" s="29">
        <v>1.7</v>
      </c>
      <c r="I808" s="29">
        <v>2.4</v>
      </c>
      <c r="J808" s="30">
        <v>1.82</v>
      </c>
      <c r="K808" s="29">
        <v>2.09</v>
      </c>
      <c r="L808" s="29" t="s">
        <v>38</v>
      </c>
      <c r="M808" s="26">
        <v>1.72</v>
      </c>
      <c r="N808" s="29">
        <v>1.86</v>
      </c>
      <c r="O808" s="31">
        <v>1.42</v>
      </c>
      <c r="P808" s="35"/>
      <c r="Q808" s="168">
        <v>1825</v>
      </c>
      <c r="R808" s="14"/>
      <c r="S808" s="14"/>
      <c r="T808" s="65"/>
      <c r="U808" s="31"/>
      <c r="V808" s="31"/>
      <c r="W808" s="131"/>
      <c r="AD808"/>
      <c r="AE808"/>
      <c r="AF808"/>
      <c r="AG808"/>
      <c r="AH808"/>
      <c r="AI808"/>
    </row>
    <row r="809" spans="1:35" ht="18" customHeight="1" x14ac:dyDescent="0.25">
      <c r="A809" s="47" t="s">
        <v>1685</v>
      </c>
      <c r="B809" s="51" t="s">
        <v>1684</v>
      </c>
      <c r="C809" s="24">
        <v>200</v>
      </c>
      <c r="D809" s="25"/>
      <c r="E809" s="36"/>
      <c r="F809" s="37"/>
      <c r="G809" s="28">
        <v>2</v>
      </c>
      <c r="H809" s="29" t="s">
        <v>38</v>
      </c>
      <c r="I809" s="30">
        <v>2.85</v>
      </c>
      <c r="J809" s="30">
        <v>1.76</v>
      </c>
      <c r="K809" s="29">
        <v>1.9</v>
      </c>
      <c r="L809" s="213"/>
      <c r="M809" s="26" t="s">
        <v>1686</v>
      </c>
      <c r="N809" s="29">
        <v>1.89</v>
      </c>
      <c r="O809" s="31">
        <v>1.45</v>
      </c>
      <c r="P809" s="35"/>
      <c r="Q809" s="168">
        <v>1612</v>
      </c>
      <c r="R809" s="14"/>
      <c r="S809" s="14"/>
      <c r="T809" s="65"/>
      <c r="U809" s="31"/>
      <c r="V809" s="31"/>
      <c r="W809" s="131"/>
      <c r="AD809"/>
      <c r="AE809"/>
      <c r="AF809"/>
      <c r="AG809"/>
      <c r="AH809"/>
      <c r="AI809"/>
    </row>
    <row r="810" spans="1:35" ht="18" customHeight="1" x14ac:dyDescent="0.25">
      <c r="A810" s="47" t="s">
        <v>1687</v>
      </c>
      <c r="B810" s="23" t="s">
        <v>1208</v>
      </c>
      <c r="C810" s="24">
        <v>28</v>
      </c>
      <c r="D810" s="25"/>
      <c r="E810" s="36"/>
      <c r="F810" s="37"/>
      <c r="G810" s="28">
        <v>6</v>
      </c>
      <c r="H810" s="29">
        <v>5.75</v>
      </c>
      <c r="I810" s="30" t="s">
        <v>35</v>
      </c>
      <c r="J810" s="44" t="s">
        <v>1688</v>
      </c>
      <c r="K810" s="29">
        <v>6.17</v>
      </c>
      <c r="L810" s="163">
        <v>5.4</v>
      </c>
      <c r="M810" s="29" t="s">
        <v>38</v>
      </c>
      <c r="N810" s="44">
        <v>5.65</v>
      </c>
      <c r="O810" s="31">
        <v>7.71</v>
      </c>
      <c r="P810" s="35"/>
      <c r="Q810" s="168">
        <v>2435</v>
      </c>
      <c r="R810" s="14"/>
      <c r="S810" s="14"/>
      <c r="T810" s="65"/>
      <c r="U810" s="31"/>
      <c r="V810" s="31"/>
      <c r="W810" s="131"/>
      <c r="AD810"/>
      <c r="AE810"/>
      <c r="AF810"/>
      <c r="AG810"/>
      <c r="AH810"/>
      <c r="AI810"/>
    </row>
    <row r="811" spans="1:35" ht="18" customHeight="1" x14ac:dyDescent="0.25">
      <c r="A811" s="47" t="s">
        <v>1687</v>
      </c>
      <c r="B811" s="23" t="s">
        <v>1208</v>
      </c>
      <c r="C811" s="24">
        <v>40</v>
      </c>
      <c r="D811" s="25"/>
      <c r="E811" s="36"/>
      <c r="F811" s="37"/>
      <c r="G811" s="28">
        <v>4</v>
      </c>
      <c r="H811" s="29" t="s">
        <v>1689</v>
      </c>
      <c r="I811" s="30" t="s">
        <v>35</v>
      </c>
      <c r="J811" s="30">
        <v>0.5</v>
      </c>
      <c r="K811" s="29" t="s">
        <v>35</v>
      </c>
      <c r="L811" s="44" t="s">
        <v>35</v>
      </c>
      <c r="M811" s="49">
        <v>0.49</v>
      </c>
      <c r="N811" s="29">
        <v>0.51</v>
      </c>
      <c r="O811" s="31">
        <v>6.67</v>
      </c>
      <c r="P811" s="35"/>
      <c r="Q811" s="168">
        <v>2435</v>
      </c>
      <c r="R811" s="14"/>
      <c r="S811" s="14"/>
      <c r="T811" s="65"/>
      <c r="U811" s="31"/>
      <c r="V811" s="31"/>
      <c r="W811" s="131"/>
      <c r="AD811"/>
      <c r="AE811"/>
      <c r="AF811"/>
      <c r="AG811"/>
      <c r="AH811"/>
      <c r="AI811"/>
    </row>
    <row r="812" spans="1:35" ht="18" customHeight="1" x14ac:dyDescent="0.25">
      <c r="A812" s="47" t="s">
        <v>1690</v>
      </c>
      <c r="B812" s="23" t="s">
        <v>195</v>
      </c>
      <c r="C812" s="24">
        <v>30</v>
      </c>
      <c r="D812" s="25"/>
      <c r="E812" s="36"/>
      <c r="F812" s="37"/>
      <c r="G812" s="28">
        <v>4</v>
      </c>
      <c r="H812" s="29">
        <v>8.9</v>
      </c>
      <c r="I812" s="30" t="s">
        <v>35</v>
      </c>
      <c r="J812" s="26" t="s">
        <v>1691</v>
      </c>
      <c r="K812" s="29"/>
      <c r="L812" s="29">
        <v>9.6999999999999993</v>
      </c>
      <c r="M812" s="29" t="s">
        <v>1692</v>
      </c>
      <c r="N812" s="29" t="s">
        <v>1693</v>
      </c>
      <c r="O812" s="31">
        <f>11.6/60*50</f>
        <v>9.6666666666666661</v>
      </c>
      <c r="P812" s="35"/>
      <c r="Q812" s="168"/>
      <c r="R812" s="14"/>
      <c r="S812" s="14"/>
      <c r="T812" s="65"/>
      <c r="U812" s="31"/>
      <c r="V812" s="31"/>
      <c r="W812" s="131"/>
      <c r="AD812"/>
      <c r="AE812"/>
      <c r="AF812"/>
      <c r="AG812"/>
      <c r="AH812"/>
      <c r="AI812"/>
    </row>
    <row r="813" spans="1:35" ht="18" customHeight="1" x14ac:dyDescent="0.25">
      <c r="A813" s="47" t="s">
        <v>1690</v>
      </c>
      <c r="B813" s="23" t="s">
        <v>195</v>
      </c>
      <c r="C813" s="24">
        <v>60</v>
      </c>
      <c r="D813" s="133"/>
      <c r="E813" s="36"/>
      <c r="F813" s="239"/>
      <c r="G813" s="140"/>
      <c r="H813" s="29">
        <v>10.55</v>
      </c>
      <c r="I813" s="30">
        <v>10.39</v>
      </c>
      <c r="J813" s="26">
        <v>8.34</v>
      </c>
      <c r="K813" s="29">
        <v>10.199999999999999</v>
      </c>
      <c r="L813" s="44" t="s">
        <v>35</v>
      </c>
      <c r="M813" s="29" t="s">
        <v>1694</v>
      </c>
      <c r="N813" s="29">
        <v>9.02</v>
      </c>
      <c r="O813" s="31">
        <v>11.6</v>
      </c>
      <c r="P813" s="45"/>
      <c r="Q813" s="46"/>
      <c r="R813" s="14"/>
      <c r="S813" s="14"/>
      <c r="T813" s="69"/>
      <c r="U813" s="14"/>
      <c r="V813" s="31"/>
      <c r="W813" s="67"/>
      <c r="AD813"/>
      <c r="AE813"/>
      <c r="AF813"/>
      <c r="AG813"/>
      <c r="AH813"/>
      <c r="AI813"/>
    </row>
    <row r="814" spans="1:35" ht="18" customHeight="1" x14ac:dyDescent="0.25">
      <c r="A814" s="53" t="s">
        <v>1695</v>
      </c>
      <c r="B814" s="54" t="s">
        <v>159</v>
      </c>
      <c r="C814" s="24">
        <v>28</v>
      </c>
      <c r="D814" s="55"/>
      <c r="E814" s="40"/>
      <c r="F814" s="96"/>
      <c r="G814" s="57"/>
      <c r="H814" s="30">
        <v>1.79</v>
      </c>
      <c r="I814" s="30"/>
      <c r="J814" s="30">
        <v>1.78</v>
      </c>
      <c r="K814" s="30" t="s">
        <v>38</v>
      </c>
      <c r="L814" s="26">
        <v>1.75</v>
      </c>
      <c r="M814" s="30">
        <v>1.9</v>
      </c>
      <c r="N814" s="30">
        <v>1.8</v>
      </c>
      <c r="O814" s="80"/>
      <c r="P814" s="97"/>
      <c r="Q814" s="98"/>
      <c r="R814" s="14"/>
      <c r="S814" s="14"/>
      <c r="T814" s="81"/>
      <c r="U814" s="82"/>
      <c r="V814" s="54"/>
      <c r="W814" s="64"/>
      <c r="AD814"/>
      <c r="AE814"/>
      <c r="AF814"/>
      <c r="AG814"/>
      <c r="AH814"/>
      <c r="AI814"/>
    </row>
    <row r="815" spans="1:35" ht="18" customHeight="1" x14ac:dyDescent="0.25">
      <c r="A815" s="53" t="s">
        <v>1695</v>
      </c>
      <c r="B815" s="54" t="s">
        <v>68</v>
      </c>
      <c r="C815" s="24">
        <v>28</v>
      </c>
      <c r="D815" s="55"/>
      <c r="E815" s="40"/>
      <c r="F815" s="96"/>
      <c r="G815" s="57"/>
      <c r="H815" s="30">
        <v>4.17</v>
      </c>
      <c r="I815" s="30">
        <v>5.62</v>
      </c>
      <c r="J815" s="30">
        <v>2.89</v>
      </c>
      <c r="K815" s="30" t="s">
        <v>38</v>
      </c>
      <c r="L815" s="26">
        <v>2.7</v>
      </c>
      <c r="M815" s="30">
        <v>5.56</v>
      </c>
      <c r="N815" s="30" t="s">
        <v>35</v>
      </c>
      <c r="O815" s="80"/>
      <c r="P815" s="97"/>
      <c r="Q815" s="98"/>
      <c r="R815" s="14"/>
      <c r="S815" s="14"/>
      <c r="T815" s="81"/>
      <c r="U815" s="82"/>
      <c r="V815" s="54"/>
      <c r="W815" s="64"/>
      <c r="AD815"/>
      <c r="AE815"/>
      <c r="AF815"/>
      <c r="AG815"/>
      <c r="AH815"/>
      <c r="AI815"/>
    </row>
    <row r="816" spans="1:35" ht="18" customHeight="1" x14ac:dyDescent="0.25">
      <c r="A816" s="53" t="s">
        <v>1696</v>
      </c>
      <c r="B816" s="54" t="s">
        <v>1678</v>
      </c>
      <c r="C816" s="24">
        <v>60</v>
      </c>
      <c r="D816" s="72">
        <v>1</v>
      </c>
      <c r="E816" s="26"/>
      <c r="F816" s="100">
        <f>28.42*0.6</f>
        <v>17.052</v>
      </c>
      <c r="G816" s="57"/>
      <c r="H816" s="26" t="s">
        <v>1697</v>
      </c>
      <c r="I816" s="30" t="s">
        <v>1698</v>
      </c>
      <c r="J816" s="75" t="s">
        <v>38</v>
      </c>
      <c r="K816" s="74">
        <v>16.98</v>
      </c>
      <c r="L816" s="30" t="s">
        <v>35</v>
      </c>
      <c r="M816" s="75" t="s">
        <v>38</v>
      </c>
      <c r="N816" s="173" t="s">
        <v>1699</v>
      </c>
      <c r="O816" s="80">
        <v>19.739999999999998</v>
      </c>
      <c r="P816" s="45"/>
      <c r="Q816" s="46"/>
      <c r="R816" s="14"/>
      <c r="S816" s="14"/>
      <c r="T816" s="34"/>
      <c r="U816" s="14"/>
      <c r="V816" s="31"/>
      <c r="W816" s="19"/>
      <c r="AD816" t="s">
        <v>3075</v>
      </c>
      <c r="AE816"/>
      <c r="AF816"/>
      <c r="AG816" t="s">
        <v>3075</v>
      </c>
      <c r="AH816"/>
      <c r="AI816"/>
    </row>
    <row r="817" spans="1:35" ht="18" customHeight="1" x14ac:dyDescent="0.25">
      <c r="A817" s="53" t="s">
        <v>1700</v>
      </c>
      <c r="B817" s="174">
        <v>1.5E-3</v>
      </c>
      <c r="C817" s="24" t="s">
        <v>682</v>
      </c>
      <c r="D817" s="55"/>
      <c r="E817" s="40"/>
      <c r="F817" s="56"/>
      <c r="G817" s="57">
        <v>1</v>
      </c>
      <c r="H817" s="29">
        <v>7.01</v>
      </c>
      <c r="I817" s="30">
        <v>6.75</v>
      </c>
      <c r="J817" s="26" t="s">
        <v>1701</v>
      </c>
      <c r="K817" s="30">
        <v>5.99</v>
      </c>
      <c r="L817" s="30">
        <v>5.82</v>
      </c>
      <c r="M817" s="30">
        <v>7.99</v>
      </c>
      <c r="N817" s="30">
        <v>7</v>
      </c>
      <c r="O817" s="31">
        <v>7.99</v>
      </c>
      <c r="P817" s="35"/>
      <c r="Q817" s="168"/>
      <c r="R817" s="14"/>
      <c r="S817" s="14"/>
      <c r="T817" s="65"/>
      <c r="U817" s="31"/>
      <c r="V817" s="31"/>
      <c r="W817" s="131"/>
      <c r="AD817"/>
      <c r="AE817"/>
      <c r="AF817"/>
      <c r="AG817"/>
      <c r="AH817"/>
      <c r="AI817"/>
    </row>
    <row r="818" spans="1:35" ht="18" customHeight="1" x14ac:dyDescent="0.25">
      <c r="A818" s="53" t="s">
        <v>1702</v>
      </c>
      <c r="B818" s="54" t="s">
        <v>71</v>
      </c>
      <c r="C818" s="24">
        <v>56</v>
      </c>
      <c r="D818" s="55"/>
      <c r="E818" s="40"/>
      <c r="F818" s="56"/>
      <c r="G818" s="188">
        <v>1.5</v>
      </c>
      <c r="H818" s="29">
        <v>3.41</v>
      </c>
      <c r="I818" s="30">
        <v>4.5</v>
      </c>
      <c r="J818" s="30">
        <v>4.0999999999999996</v>
      </c>
      <c r="K818" s="30">
        <v>4</v>
      </c>
      <c r="L818" s="26">
        <v>3.2</v>
      </c>
      <c r="M818" s="108">
        <v>3.73</v>
      </c>
      <c r="N818" s="30">
        <v>3.56</v>
      </c>
      <c r="O818" s="31">
        <v>3.99</v>
      </c>
      <c r="P818" s="35"/>
      <c r="Q818" s="168"/>
      <c r="R818" s="14"/>
      <c r="S818" s="14"/>
      <c r="T818" s="65"/>
      <c r="U818" s="31"/>
      <c r="V818" s="31"/>
      <c r="W818" s="131"/>
      <c r="AD818"/>
      <c r="AE818"/>
      <c r="AF818"/>
      <c r="AG818"/>
      <c r="AH818"/>
      <c r="AI818"/>
    </row>
    <row r="819" spans="1:35" ht="18" customHeight="1" x14ac:dyDescent="0.25">
      <c r="A819" s="47" t="s">
        <v>1703</v>
      </c>
      <c r="B819" s="51" t="s">
        <v>105</v>
      </c>
      <c r="C819" s="24"/>
      <c r="D819" s="25"/>
      <c r="E819" s="36"/>
      <c r="F819" s="48"/>
      <c r="G819" s="28"/>
      <c r="H819" s="29" t="s">
        <v>35</v>
      </c>
      <c r="I819" s="30">
        <v>0.45</v>
      </c>
      <c r="J819" s="30"/>
      <c r="K819" s="29" t="s">
        <v>35</v>
      </c>
      <c r="L819" s="30"/>
      <c r="M819" s="29">
        <v>0.46</v>
      </c>
      <c r="N819" s="113" t="s">
        <v>1704</v>
      </c>
      <c r="O819" s="31"/>
      <c r="P819" s="35"/>
      <c r="Q819" s="50"/>
      <c r="R819" s="14" t="s">
        <v>17</v>
      </c>
      <c r="S819" s="14"/>
      <c r="T819" s="34"/>
      <c r="U819" s="14"/>
      <c r="V819" s="31">
        <v>2</v>
      </c>
      <c r="W819" s="19"/>
      <c r="AD819"/>
      <c r="AE819"/>
      <c r="AF819"/>
      <c r="AG819"/>
      <c r="AH819"/>
      <c r="AI819"/>
    </row>
    <row r="820" spans="1:35" ht="18" customHeight="1" x14ac:dyDescent="0.25">
      <c r="A820" s="47" t="s">
        <v>1705</v>
      </c>
      <c r="B820" s="174">
        <v>5.0000000000000001E-3</v>
      </c>
      <c r="C820" s="24" t="s">
        <v>1123</v>
      </c>
      <c r="D820" s="25"/>
      <c r="E820" s="36"/>
      <c r="F820" s="37"/>
      <c r="G820" s="28"/>
      <c r="H820" s="29" t="s">
        <v>38</v>
      </c>
      <c r="I820" s="30" t="s">
        <v>35</v>
      </c>
      <c r="J820" s="30" t="s">
        <v>1706</v>
      </c>
      <c r="K820" s="29" t="s">
        <v>35</v>
      </c>
      <c r="L820" s="30" t="s">
        <v>1707</v>
      </c>
      <c r="M820" s="49" t="s">
        <v>38</v>
      </c>
      <c r="N820" s="103" t="s">
        <v>38</v>
      </c>
      <c r="O820" s="31">
        <v>1.02</v>
      </c>
      <c r="P820" s="35"/>
      <c r="Q820" s="168"/>
      <c r="R820" s="14"/>
      <c r="S820" s="14"/>
      <c r="T820" s="65"/>
      <c r="U820" s="31"/>
      <c r="V820" s="31"/>
      <c r="W820" s="131"/>
      <c r="AD820"/>
      <c r="AE820"/>
      <c r="AF820"/>
      <c r="AG820"/>
      <c r="AH820"/>
      <c r="AI820"/>
    </row>
    <row r="821" spans="1:35" ht="18" customHeight="1" x14ac:dyDescent="0.25">
      <c r="A821" s="47" t="s">
        <v>1708</v>
      </c>
      <c r="B821" s="35">
        <v>0.01</v>
      </c>
      <c r="C821" s="24" t="s">
        <v>426</v>
      </c>
      <c r="D821" s="25">
        <v>2</v>
      </c>
      <c r="E821" s="36"/>
      <c r="F821" s="37"/>
      <c r="G821" s="28">
        <v>2</v>
      </c>
      <c r="H821" s="29" t="s">
        <v>38</v>
      </c>
      <c r="I821" s="30" t="s">
        <v>38</v>
      </c>
      <c r="J821" s="75" t="s">
        <v>1709</v>
      </c>
      <c r="K821" s="75" t="s">
        <v>1710</v>
      </c>
      <c r="L821" s="75" t="s">
        <v>38</v>
      </c>
      <c r="M821" s="75" t="s">
        <v>38</v>
      </c>
      <c r="N821" s="103">
        <v>3.55</v>
      </c>
      <c r="O821" s="31">
        <v>0.59</v>
      </c>
      <c r="P821" s="35"/>
      <c r="Q821" s="168"/>
      <c r="R821" s="14"/>
      <c r="S821" s="14"/>
      <c r="T821" s="65"/>
      <c r="U821" s="31"/>
      <c r="V821" s="31"/>
      <c r="W821" s="131"/>
      <c r="AD821" t="s">
        <v>3162</v>
      </c>
      <c r="AE821" t="s">
        <v>3212</v>
      </c>
      <c r="AF821"/>
      <c r="AG821" t="s" s="406">
        <v>3213</v>
      </c>
      <c r="AH821" t="s">
        <v>3214</v>
      </c>
      <c r="AI821"/>
    </row>
    <row r="822" spans="1:35" ht="18" customHeight="1" x14ac:dyDescent="0.25">
      <c r="A822" s="47" t="s">
        <v>1708</v>
      </c>
      <c r="B822" s="35">
        <v>0.01</v>
      </c>
      <c r="C822" s="24" t="s">
        <v>1192</v>
      </c>
      <c r="D822" s="25"/>
      <c r="E822" s="36"/>
      <c r="F822" s="37"/>
      <c r="G822" s="28"/>
      <c r="H822" s="29" t="s">
        <v>1711</v>
      </c>
      <c r="I822" s="30">
        <v>1.22</v>
      </c>
      <c r="J822" s="30">
        <v>1.36</v>
      </c>
      <c r="K822" s="29" t="s">
        <v>38</v>
      </c>
      <c r="L822" s="201" t="s">
        <v>38</v>
      </c>
      <c r="M822" s="163">
        <v>1.22</v>
      </c>
      <c r="N822" s="30" t="s">
        <v>1712</v>
      </c>
      <c r="O822" s="31">
        <v>1.38</v>
      </c>
      <c r="P822" s="35"/>
      <c r="Q822" s="168"/>
      <c r="R822" s="14"/>
      <c r="S822" s="14"/>
      <c r="T822" s="65"/>
      <c r="U822" s="31"/>
      <c r="V822" s="31"/>
      <c r="W822" s="131"/>
      <c r="AD822"/>
      <c r="AE822"/>
      <c r="AF822"/>
      <c r="AG822"/>
      <c r="AH822"/>
      <c r="AI822"/>
    </row>
    <row r="823" spans="1:35" ht="18" customHeight="1" x14ac:dyDescent="0.25">
      <c r="A823" s="47" t="s">
        <v>1713</v>
      </c>
      <c r="B823" s="35">
        <v>0.01</v>
      </c>
      <c r="C823" s="24" t="s">
        <v>1123</v>
      </c>
      <c r="D823" s="25"/>
      <c r="E823" s="36"/>
      <c r="F823" s="37"/>
      <c r="G823" s="28">
        <v>2</v>
      </c>
      <c r="H823" s="29" t="s">
        <v>1714</v>
      </c>
      <c r="I823" s="30" t="s">
        <v>38</v>
      </c>
      <c r="J823" s="26" t="s">
        <v>1715</v>
      </c>
      <c r="K823" s="30" t="s">
        <v>1716</v>
      </c>
      <c r="L823" s="307" t="s">
        <v>1395</v>
      </c>
      <c r="M823" s="30" t="s">
        <v>1717</v>
      </c>
      <c r="N823" s="30" t="s">
        <v>197</v>
      </c>
      <c r="O823" s="31">
        <v>0.49</v>
      </c>
      <c r="P823" s="35"/>
      <c r="Q823" s="168"/>
      <c r="R823" s="14"/>
      <c r="S823" s="14"/>
      <c r="T823" s="65"/>
      <c r="U823" s="31"/>
      <c r="V823" s="31"/>
      <c r="W823" s="131"/>
      <c r="AD823" t="s">
        <v>1718</v>
      </c>
      <c r="AE823" t="s">
        <v>1719</v>
      </c>
      <c r="AF823"/>
      <c r="AG823" s="102" t="s">
        <v>1720</v>
      </c>
      <c r="AH823" t="s">
        <v>1721</v>
      </c>
      <c r="AI823"/>
    </row>
    <row r="824" spans="1:35" ht="18" customHeight="1" x14ac:dyDescent="0.25">
      <c r="A824" s="47" t="s">
        <v>1722</v>
      </c>
      <c r="B824" s="35">
        <v>0.01</v>
      </c>
      <c r="C824" s="24" t="s">
        <v>1123</v>
      </c>
      <c r="D824" s="25">
        <v>2</v>
      </c>
      <c r="E824" s="36"/>
      <c r="F824" s="37"/>
      <c r="G824" s="28">
        <v>2</v>
      </c>
      <c r="H824" s="29" t="s">
        <v>1723</v>
      </c>
      <c r="I824" s="30">
        <v>0.61</v>
      </c>
      <c r="J824" s="75" t="s">
        <v>38</v>
      </c>
      <c r="K824" s="74" t="s">
        <v>1524</v>
      </c>
      <c r="L824" s="166" t="s">
        <v>38</v>
      </c>
      <c r="M824" s="75" t="s">
        <v>38</v>
      </c>
      <c r="N824" s="30" t="s">
        <v>38</v>
      </c>
      <c r="O824" s="31">
        <v>0.46</v>
      </c>
      <c r="P824" s="35"/>
      <c r="Q824" s="168"/>
      <c r="R824" s="14"/>
      <c r="S824" s="14"/>
      <c r="T824" s="65"/>
      <c r="U824" s="31"/>
      <c r="V824" s="31"/>
      <c r="W824" s="131"/>
      <c r="AD824" t="s">
        <v>3075</v>
      </c>
      <c r="AE824"/>
      <c r="AF824"/>
      <c r="AG824" t="s">
        <v>3215</v>
      </c>
      <c r="AH824" t="s">
        <v>1725</v>
      </c>
      <c r="AI824"/>
    </row>
    <row r="825" spans="1:35" ht="18" customHeight="1" x14ac:dyDescent="0.25">
      <c r="A825" s="47" t="s">
        <v>1726</v>
      </c>
      <c r="B825" s="35">
        <v>0.01</v>
      </c>
      <c r="C825" s="24" t="s">
        <v>1123</v>
      </c>
      <c r="D825" s="25"/>
      <c r="E825" s="36"/>
      <c r="F825" s="37"/>
      <c r="G825" s="28"/>
      <c r="H825" s="29">
        <v>0.64</v>
      </c>
      <c r="I825" s="30" t="s">
        <v>655</v>
      </c>
      <c r="J825" s="30" t="s">
        <v>38</v>
      </c>
      <c r="K825" s="29">
        <v>0.69</v>
      </c>
      <c r="L825" s="44" t="s">
        <v>38</v>
      </c>
      <c r="M825" s="49">
        <v>0.5</v>
      </c>
      <c r="N825" s="30">
        <v>0.51</v>
      </c>
      <c r="O825" s="31">
        <v>0.79</v>
      </c>
      <c r="P825" s="35"/>
      <c r="Q825" s="168"/>
      <c r="R825" s="14"/>
      <c r="S825" s="14"/>
      <c r="T825" s="65"/>
      <c r="U825" s="117"/>
      <c r="V825" s="31"/>
      <c r="W825" s="286"/>
      <c r="AD825"/>
      <c r="AE825"/>
      <c r="AF825"/>
      <c r="AG825"/>
      <c r="AH825"/>
      <c r="AI825"/>
    </row>
    <row r="826" spans="1:35" ht="18" customHeight="1" x14ac:dyDescent="0.25">
      <c r="A826" s="47" t="s">
        <v>1726</v>
      </c>
      <c r="B826" s="35">
        <v>0.01</v>
      </c>
      <c r="C826" s="24" t="s">
        <v>426</v>
      </c>
      <c r="D826" s="25"/>
      <c r="E826" s="36"/>
      <c r="F826" s="37"/>
      <c r="G826" s="28"/>
      <c r="H826" s="29" t="s">
        <v>38</v>
      </c>
      <c r="I826" s="30" t="s">
        <v>1727</v>
      </c>
      <c r="J826" s="30" t="s">
        <v>668</v>
      </c>
      <c r="K826" s="29" t="s">
        <v>38</v>
      </c>
      <c r="L826" s="44" t="s">
        <v>38</v>
      </c>
      <c r="M826" s="29" t="s">
        <v>1728</v>
      </c>
      <c r="N826" s="30" t="s">
        <v>35</v>
      </c>
      <c r="O826" s="31">
        <v>0.74</v>
      </c>
      <c r="P826" s="35"/>
      <c r="Q826" s="168"/>
      <c r="R826" s="14"/>
      <c r="S826" s="14"/>
      <c r="T826" s="65"/>
      <c r="U826" s="31"/>
      <c r="V826" s="31"/>
      <c r="W826" s="131"/>
      <c r="AD826"/>
      <c r="AE826"/>
      <c r="AF826"/>
      <c r="AG826"/>
      <c r="AH826"/>
      <c r="AI826"/>
    </row>
    <row r="827" spans="1:35" ht="18" customHeight="1" x14ac:dyDescent="0.25">
      <c r="A827" s="47" t="s">
        <v>1729</v>
      </c>
      <c r="B827" s="51" t="s">
        <v>99</v>
      </c>
      <c r="C827" s="24">
        <v>20</v>
      </c>
      <c r="D827" s="25"/>
      <c r="E827" s="36"/>
      <c r="F827" s="37"/>
      <c r="G827" s="28"/>
      <c r="H827" s="29">
        <v>20.67</v>
      </c>
      <c r="I827" s="30">
        <v>14.55</v>
      </c>
      <c r="J827" s="30">
        <v>13.59</v>
      </c>
      <c r="K827" s="29">
        <v>14.8</v>
      </c>
      <c r="L827" s="44" t="s">
        <v>38</v>
      </c>
      <c r="M827" s="49">
        <v>13.6</v>
      </c>
      <c r="N827" s="30" t="s">
        <v>35</v>
      </c>
      <c r="O827" s="31">
        <v>8.9</v>
      </c>
      <c r="P827" s="35"/>
      <c r="Q827" s="168"/>
      <c r="R827" s="14"/>
      <c r="S827" s="14"/>
      <c r="T827" s="65"/>
      <c r="U827" s="31"/>
      <c r="V827" s="31"/>
      <c r="W827" s="131"/>
      <c r="AD827"/>
      <c r="AE827"/>
      <c r="AF827"/>
      <c r="AG827"/>
      <c r="AH827"/>
      <c r="AI827"/>
    </row>
    <row r="828" spans="1:35" ht="18" customHeight="1" x14ac:dyDescent="0.25">
      <c r="A828" s="47" t="s">
        <v>1730</v>
      </c>
      <c r="B828" s="51" t="s">
        <v>68</v>
      </c>
      <c r="C828" s="24">
        <v>30</v>
      </c>
      <c r="D828" s="25"/>
      <c r="E828" s="36"/>
      <c r="F828" s="148"/>
      <c r="G828" s="28">
        <v>8</v>
      </c>
      <c r="H828" s="29">
        <v>1.95</v>
      </c>
      <c r="I828" s="30">
        <v>2.0499999999999998</v>
      </c>
      <c r="J828" s="30" t="s">
        <v>197</v>
      </c>
      <c r="K828" s="30">
        <v>3.2</v>
      </c>
      <c r="L828" s="163">
        <v>1.9</v>
      </c>
      <c r="M828" s="29">
        <v>2.46</v>
      </c>
      <c r="N828" s="29">
        <v>2.5099999999999998</v>
      </c>
      <c r="O828" s="31"/>
      <c r="P828" s="35"/>
      <c r="Q828" s="168"/>
      <c r="R828" s="14"/>
      <c r="S828" s="14"/>
      <c r="T828" s="65"/>
      <c r="U828" s="31"/>
      <c r="V828" s="31"/>
      <c r="W828" s="131"/>
      <c r="X828" s="21">
        <v>4.62</v>
      </c>
      <c r="Y828" s="21" t="s">
        <v>53</v>
      </c>
      <c r="AD828"/>
      <c r="AE828"/>
      <c r="AF828"/>
      <c r="AG828"/>
      <c r="AH828"/>
      <c r="AI828"/>
    </row>
    <row r="829" spans="1:35" ht="18" customHeight="1" x14ac:dyDescent="0.25">
      <c r="A829" s="47" t="s">
        <v>1731</v>
      </c>
      <c r="B829" s="51" t="s">
        <v>322</v>
      </c>
      <c r="C829" s="24">
        <v>30</v>
      </c>
      <c r="D829" s="25"/>
      <c r="E829" s="36"/>
      <c r="F829" s="37"/>
      <c r="G829" s="28"/>
      <c r="H829" s="29">
        <v>3.2</v>
      </c>
      <c r="I829" s="30">
        <v>3.1</v>
      </c>
      <c r="J829" s="30"/>
      <c r="K829" s="29" t="s">
        <v>1711</v>
      </c>
      <c r="L829" s="44">
        <v>1.0900000000000001</v>
      </c>
      <c r="M829" s="49">
        <v>1.08</v>
      </c>
      <c r="N829" s="30">
        <v>3.99</v>
      </c>
      <c r="O829" s="31"/>
      <c r="P829" s="35"/>
      <c r="Q829" s="168"/>
      <c r="R829" s="14"/>
      <c r="S829" s="14"/>
      <c r="T829" s="65"/>
      <c r="U829" s="31"/>
      <c r="V829" s="31"/>
      <c r="W829" s="131"/>
      <c r="AD829"/>
      <c r="AE829"/>
      <c r="AF829"/>
      <c r="AG829"/>
      <c r="AH829"/>
      <c r="AI829"/>
    </row>
    <row r="830" spans="1:35" ht="18" customHeight="1" x14ac:dyDescent="0.25">
      <c r="A830" s="47" t="s">
        <v>1732</v>
      </c>
      <c r="B830" s="51" t="s">
        <v>1733</v>
      </c>
      <c r="C830" s="24">
        <v>10</v>
      </c>
      <c r="D830" s="25"/>
      <c r="E830" s="36"/>
      <c r="F830" s="37"/>
      <c r="G830" s="28"/>
      <c r="H830" s="29" t="s">
        <v>35</v>
      </c>
      <c r="I830" s="30" t="s">
        <v>35</v>
      </c>
      <c r="J830" s="30"/>
      <c r="K830" s="29">
        <v>3.91</v>
      </c>
      <c r="L830" s="44">
        <v>3.92</v>
      </c>
      <c r="M830" s="29" t="s">
        <v>35</v>
      </c>
      <c r="N830" s="30" t="s">
        <v>35</v>
      </c>
      <c r="O830" s="31">
        <v>4.3</v>
      </c>
      <c r="P830" s="90">
        <v>0.06</v>
      </c>
      <c r="Q830" s="168">
        <f>O830*(1-P830)</f>
        <v>4.0419999999999998</v>
      </c>
      <c r="R830" s="14" t="s">
        <v>17</v>
      </c>
      <c r="S830" s="64">
        <f>O830*0.905</f>
        <v>3.8914999999999997</v>
      </c>
      <c r="T830" s="91">
        <v>1</v>
      </c>
      <c r="U830" s="31"/>
      <c r="V830" s="31">
        <v>2</v>
      </c>
      <c r="W830" s="131"/>
      <c r="AD830"/>
      <c r="AE830"/>
      <c r="AF830"/>
      <c r="AG830"/>
      <c r="AH830"/>
      <c r="AI830"/>
    </row>
    <row r="831" spans="1:35" ht="18" customHeight="1" x14ac:dyDescent="0.25">
      <c r="A831" s="47" t="s">
        <v>1732</v>
      </c>
      <c r="B831" s="51" t="s">
        <v>1734</v>
      </c>
      <c r="C831" s="24">
        <v>10</v>
      </c>
      <c r="D831" s="25"/>
      <c r="E831" s="36"/>
      <c r="F831" s="37"/>
      <c r="G831" s="28"/>
      <c r="H831" s="29" t="s">
        <v>35</v>
      </c>
      <c r="I831" s="30" t="s">
        <v>35</v>
      </c>
      <c r="J831" s="30"/>
      <c r="K831" s="29">
        <v>4.82</v>
      </c>
      <c r="L831" s="44" t="s">
        <v>35</v>
      </c>
      <c r="M831" s="29" t="s">
        <v>35</v>
      </c>
      <c r="N831" s="30" t="s">
        <v>35</v>
      </c>
      <c r="O831" s="31">
        <v>5.6</v>
      </c>
      <c r="P831" s="90">
        <v>0.06</v>
      </c>
      <c r="Q831" s="168">
        <f>O831*(1-P831)</f>
        <v>5.2639999999999993</v>
      </c>
      <c r="R831" s="14" t="s">
        <v>17</v>
      </c>
      <c r="S831" s="64">
        <f>O831*0.905</f>
        <v>5.0679999999999996</v>
      </c>
      <c r="T831" s="124">
        <v>1</v>
      </c>
      <c r="U831" s="122">
        <f>(S831-K831)*T831</f>
        <v>0.24799999999999933</v>
      </c>
      <c r="V831" s="31">
        <v>2</v>
      </c>
      <c r="W831" s="131"/>
      <c r="AD831"/>
      <c r="AE831"/>
      <c r="AF831"/>
      <c r="AG831"/>
      <c r="AH831"/>
      <c r="AI831"/>
    </row>
    <row r="832" spans="1:35" ht="18" customHeight="1" x14ac:dyDescent="0.25">
      <c r="A832" s="47" t="s">
        <v>1732</v>
      </c>
      <c r="B832" s="51" t="s">
        <v>1735</v>
      </c>
      <c r="C832" s="24">
        <v>10</v>
      </c>
      <c r="D832" s="25"/>
      <c r="E832" s="36"/>
      <c r="F832" s="48"/>
      <c r="G832" s="28"/>
      <c r="H832" s="29" t="s">
        <v>35</v>
      </c>
      <c r="I832" s="30"/>
      <c r="J832" s="30"/>
      <c r="K832" s="29">
        <v>8.5299999999999994</v>
      </c>
      <c r="L832" s="30"/>
      <c r="M832" s="30"/>
      <c r="N832" s="30" t="s">
        <v>35</v>
      </c>
      <c r="O832" s="31">
        <v>5.5</v>
      </c>
      <c r="P832" s="35">
        <v>0.06</v>
      </c>
      <c r="Q832" s="50">
        <f>O832*(1-P832)</f>
        <v>5.17</v>
      </c>
      <c r="R832" s="14" t="s">
        <v>17</v>
      </c>
      <c r="S832" s="64">
        <f>O832*0.905</f>
        <v>4.9775</v>
      </c>
      <c r="T832" s="124">
        <v>1</v>
      </c>
      <c r="U832" s="122">
        <f>(S832-K832)*T832</f>
        <v>-3.5524999999999993</v>
      </c>
      <c r="V832" s="31">
        <v>2</v>
      </c>
      <c r="W832" s="19"/>
      <c r="AD832"/>
      <c r="AE832"/>
      <c r="AF832"/>
      <c r="AG832"/>
      <c r="AH832"/>
      <c r="AI832"/>
    </row>
    <row r="833" spans="1:35" ht="18" customHeight="1" x14ac:dyDescent="0.25">
      <c r="A833" s="47" t="s">
        <v>1736</v>
      </c>
      <c r="B833" s="51"/>
      <c r="C833" s="24" t="s">
        <v>274</v>
      </c>
      <c r="D833" s="36"/>
      <c r="E833" s="36"/>
      <c r="F833" s="37"/>
      <c r="G833" s="28"/>
      <c r="H833" s="29">
        <v>11.72</v>
      </c>
      <c r="I833" s="30" t="s">
        <v>1737</v>
      </c>
      <c r="J833" s="30"/>
      <c r="K833" s="29">
        <v>11.39</v>
      </c>
      <c r="L833" s="44" t="s">
        <v>35</v>
      </c>
      <c r="M833" s="29" t="s">
        <v>35</v>
      </c>
      <c r="N833" s="29" t="s">
        <v>35</v>
      </c>
      <c r="O833" s="31">
        <v>12.12</v>
      </c>
      <c r="P833" s="35">
        <v>6.5000000000000002E-2</v>
      </c>
      <c r="Q833" s="168">
        <f>O833*(1-P833)</f>
        <v>11.3322</v>
      </c>
      <c r="R833" s="14"/>
      <c r="S833" s="14"/>
      <c r="T833" s="65"/>
      <c r="U833" s="31"/>
      <c r="V833" s="31"/>
      <c r="W833" s="131"/>
      <c r="AD833"/>
      <c r="AE833"/>
      <c r="AF833"/>
      <c r="AG833"/>
      <c r="AH833"/>
      <c r="AI833"/>
    </row>
    <row r="834" spans="1:35" ht="18" customHeight="1" x14ac:dyDescent="0.25">
      <c r="A834" s="162" t="s">
        <v>1738</v>
      </c>
      <c r="B834" s="23" t="s">
        <v>201</v>
      </c>
      <c r="C834" s="24">
        <v>5</v>
      </c>
      <c r="D834" s="25">
        <v>1</v>
      </c>
      <c r="E834" s="36"/>
      <c r="F834" s="148"/>
      <c r="G834" s="28">
        <v>4</v>
      </c>
      <c r="H834" s="75">
        <v>10.98</v>
      </c>
      <c r="I834" s="30">
        <v>11.99</v>
      </c>
      <c r="J834" s="75" t="s">
        <v>1739</v>
      </c>
      <c r="K834" s="30">
        <v>11.96</v>
      </c>
      <c r="L834" s="308">
        <v>11.99</v>
      </c>
      <c r="M834" s="75">
        <v>11.94</v>
      </c>
      <c r="N834" s="309">
        <v>11.32</v>
      </c>
      <c r="O834" s="31">
        <v>9.9</v>
      </c>
      <c r="P834" s="35"/>
      <c r="Q834" s="168"/>
      <c r="R834" s="14"/>
      <c r="S834" s="14"/>
      <c r="T834" s="65"/>
      <c r="U834" s="31"/>
      <c r="V834" s="31"/>
      <c r="W834" s="131"/>
      <c r="AD834" t="s">
        <v>3075</v>
      </c>
      <c r="AE834"/>
      <c r="AF834"/>
      <c r="AG834" t="s" s="406">
        <v>3216</v>
      </c>
      <c r="AH834" t="s">
        <v>3217</v>
      </c>
      <c r="AI834"/>
    </row>
    <row r="835" spans="1:35" ht="18" customHeight="1" x14ac:dyDescent="0.25">
      <c r="A835" s="47" t="s">
        <v>1740</v>
      </c>
      <c r="B835" s="39" t="s">
        <v>187</v>
      </c>
      <c r="C835" s="24">
        <v>100</v>
      </c>
      <c r="D835" s="25"/>
      <c r="E835" s="36"/>
      <c r="F835" s="37"/>
      <c r="G835" s="28"/>
      <c r="H835" s="29" t="s">
        <v>35</v>
      </c>
      <c r="I835" s="30">
        <v>10.79</v>
      </c>
      <c r="J835" s="30" t="s">
        <v>1741</v>
      </c>
      <c r="K835" s="30" t="s">
        <v>35</v>
      </c>
      <c r="L835" s="310">
        <v>8.9499999999999993</v>
      </c>
      <c r="M835" s="29" t="s">
        <v>38</v>
      </c>
      <c r="N835" s="29" t="s">
        <v>35</v>
      </c>
      <c r="O835" s="31"/>
      <c r="P835" s="35"/>
      <c r="Q835" s="168"/>
      <c r="R835" s="14"/>
      <c r="S835" s="14"/>
      <c r="T835" s="65"/>
      <c r="U835" s="31"/>
      <c r="V835" s="31"/>
      <c r="W835" s="131"/>
      <c r="AD835"/>
      <c r="AE835"/>
      <c r="AF835"/>
      <c r="AG835"/>
      <c r="AH835"/>
      <c r="AI835"/>
    </row>
    <row r="836" spans="1:35" ht="18" customHeight="1" x14ac:dyDescent="0.25">
      <c r="A836" s="47" t="s">
        <v>1742</v>
      </c>
      <c r="B836" s="51" t="s">
        <v>51</v>
      </c>
      <c r="C836" s="24">
        <v>60</v>
      </c>
      <c r="D836" s="72"/>
      <c r="E836" s="36"/>
      <c r="F836" s="37"/>
      <c r="G836" s="28">
        <v>6</v>
      </c>
      <c r="H836" s="29">
        <v>4.2</v>
      </c>
      <c r="I836" s="30">
        <v>4.4000000000000004</v>
      </c>
      <c r="J836" s="87">
        <v>3.41</v>
      </c>
      <c r="K836" s="30">
        <v>4</v>
      </c>
      <c r="L836" s="30">
        <v>3.6</v>
      </c>
      <c r="M836" s="26">
        <v>3.04</v>
      </c>
      <c r="N836" s="30">
        <v>3.18</v>
      </c>
      <c r="O836" s="31">
        <v>3.84</v>
      </c>
      <c r="P836" s="35"/>
      <c r="Q836" s="168"/>
      <c r="R836" s="14"/>
      <c r="S836" s="14"/>
      <c r="T836" s="65"/>
      <c r="U836" s="31"/>
      <c r="V836" s="31"/>
      <c r="W836" s="131"/>
      <c r="AD836"/>
      <c r="AE836"/>
      <c r="AF836"/>
      <c r="AG836"/>
      <c r="AH836"/>
      <c r="AI836"/>
    </row>
    <row r="837" spans="1:35" ht="18" customHeight="1" x14ac:dyDescent="0.25">
      <c r="A837" s="53" t="s">
        <v>1743</v>
      </c>
      <c r="B837" s="54" t="s">
        <v>68</v>
      </c>
      <c r="C837" s="24">
        <v>84</v>
      </c>
      <c r="D837" s="25"/>
      <c r="E837" s="26"/>
      <c r="F837" s="100"/>
      <c r="G837" s="57"/>
      <c r="H837" s="29">
        <v>1.77</v>
      </c>
      <c r="I837" s="30">
        <v>1.69</v>
      </c>
      <c r="J837" s="30">
        <v>1.22</v>
      </c>
      <c r="K837" s="30">
        <v>1.39</v>
      </c>
      <c r="L837" s="44">
        <v>1.69</v>
      </c>
      <c r="M837" s="49">
        <v>1.22</v>
      </c>
      <c r="N837" s="30" t="s">
        <v>35</v>
      </c>
      <c r="O837" s="31"/>
      <c r="P837" s="35"/>
      <c r="Q837" s="168"/>
      <c r="R837" s="14"/>
      <c r="S837" s="14"/>
      <c r="T837" s="65"/>
      <c r="U837" s="31"/>
      <c r="V837" s="31"/>
      <c r="W837" s="131"/>
      <c r="AD837"/>
      <c r="AE837"/>
      <c r="AF837"/>
      <c r="AG837"/>
      <c r="AH837"/>
      <c r="AI837"/>
    </row>
    <row r="838" spans="1:35" ht="18" customHeight="1" x14ac:dyDescent="0.25">
      <c r="A838" s="47" t="s">
        <v>1743</v>
      </c>
      <c r="B838" s="51" t="s">
        <v>71</v>
      </c>
      <c r="C838" s="24">
        <v>28</v>
      </c>
      <c r="D838" s="25">
        <v>2</v>
      </c>
      <c r="E838" s="36" t="s">
        <v>1744</v>
      </c>
      <c r="F838" s="37"/>
      <c r="G838" s="28">
        <v>2</v>
      </c>
      <c r="H838" s="29" t="s">
        <v>38</v>
      </c>
      <c r="I838" s="30">
        <v>0.99</v>
      </c>
      <c r="J838" s="75">
        <v>0.7</v>
      </c>
      <c r="K838" s="30" t="s">
        <v>38</v>
      </c>
      <c r="L838" s="73">
        <v>0.62</v>
      </c>
      <c r="M838" s="75">
        <v>0.65</v>
      </c>
      <c r="N838" s="30">
        <v>0.91</v>
      </c>
      <c r="O838" s="31"/>
      <c r="P838" s="35"/>
      <c r="Q838" s="168"/>
      <c r="R838" s="14"/>
      <c r="S838" s="14"/>
      <c r="T838" s="65"/>
      <c r="U838" s="31"/>
      <c r="V838" s="31"/>
      <c r="W838" s="131"/>
      <c r="AD838" t="s">
        <v>3218</v>
      </c>
      <c r="AE838" t="s">
        <v>3219</v>
      </c>
      <c r="AF838"/>
      <c r="AG838" t="s" s="406">
        <v>3220</v>
      </c>
      <c r="AH838" t="s">
        <v>3221</v>
      </c>
      <c r="AI838"/>
    </row>
    <row r="839" spans="1:35" ht="18" customHeight="1" x14ac:dyDescent="0.25">
      <c r="A839" s="47" t="s">
        <v>1745</v>
      </c>
      <c r="B839" s="39" t="s">
        <v>1746</v>
      </c>
      <c r="C839" s="24" t="s">
        <v>1376</v>
      </c>
      <c r="D839" s="152"/>
      <c r="E839" s="36"/>
      <c r="F839" s="56"/>
      <c r="G839" s="199">
        <v>2</v>
      </c>
      <c r="H839" s="29" t="s">
        <v>1747</v>
      </c>
      <c r="I839" s="30" t="s">
        <v>35</v>
      </c>
      <c r="J839" s="26">
        <v>2.58</v>
      </c>
      <c r="K839" s="30" t="s">
        <v>1748</v>
      </c>
      <c r="L839" s="30" t="s">
        <v>35</v>
      </c>
      <c r="M839" s="30" t="s">
        <v>412</v>
      </c>
      <c r="N839" s="30" t="s">
        <v>38</v>
      </c>
      <c r="O839" s="31"/>
      <c r="P839" s="32"/>
      <c r="Q839" s="77"/>
      <c r="R839" s="14"/>
      <c r="S839" s="14"/>
      <c r="T839" s="65"/>
      <c r="U839" s="132"/>
      <c r="V839" s="31"/>
      <c r="W839" s="146"/>
      <c r="AD839"/>
      <c r="AE839"/>
      <c r="AF839"/>
      <c r="AG839"/>
      <c r="AH839"/>
      <c r="AI839"/>
    </row>
    <row r="840" spans="1:35" ht="18" customHeight="1" x14ac:dyDescent="0.25">
      <c r="A840" s="53" t="s">
        <v>1749</v>
      </c>
      <c r="B840" s="54"/>
      <c r="C840" s="24" t="s">
        <v>682</v>
      </c>
      <c r="D840" s="72"/>
      <c r="E840" s="40"/>
      <c r="F840" s="56"/>
      <c r="G840" s="57"/>
      <c r="H840" s="29" t="s">
        <v>38</v>
      </c>
      <c r="I840" s="30">
        <v>6.7</v>
      </c>
      <c r="J840" s="30"/>
      <c r="K840" s="30" t="s">
        <v>38</v>
      </c>
      <c r="L840" s="30">
        <v>6.63</v>
      </c>
      <c r="M840" s="49">
        <v>6.39</v>
      </c>
      <c r="N840" s="30">
        <v>6.4</v>
      </c>
      <c r="O840" s="31"/>
      <c r="P840" s="35"/>
      <c r="Q840" s="168"/>
      <c r="R840" s="14"/>
      <c r="S840" s="14"/>
      <c r="T840" s="65"/>
      <c r="U840" s="31"/>
      <c r="V840" s="31"/>
      <c r="W840" s="131"/>
      <c r="AD840"/>
      <c r="AE840"/>
      <c r="AF840"/>
      <c r="AG840"/>
      <c r="AH840"/>
      <c r="AI840"/>
    </row>
    <row r="841" spans="1:35" ht="18" customHeight="1" x14ac:dyDescent="0.25">
      <c r="A841" s="47" t="s">
        <v>1750</v>
      </c>
      <c r="B841" s="174">
        <v>2E-3</v>
      </c>
      <c r="C841" s="24" t="s">
        <v>682</v>
      </c>
      <c r="D841" s="72"/>
      <c r="E841" s="36"/>
      <c r="F841" s="37"/>
      <c r="G841" s="28">
        <v>2</v>
      </c>
      <c r="H841" s="29">
        <v>6.48</v>
      </c>
      <c r="I841" s="30">
        <v>6.99</v>
      </c>
      <c r="J841" s="216" t="s">
        <v>1751</v>
      </c>
      <c r="K841" s="30">
        <v>6.65</v>
      </c>
      <c r="L841" s="26">
        <v>6.25</v>
      </c>
      <c r="M841" s="30">
        <v>9.5</v>
      </c>
      <c r="N841" s="30">
        <v>6.22</v>
      </c>
      <c r="O841" s="31">
        <v>9.5</v>
      </c>
      <c r="P841" s="35"/>
      <c r="Q841" s="168"/>
      <c r="R841" s="14"/>
      <c r="S841" s="14"/>
      <c r="T841" s="65"/>
      <c r="U841" s="31"/>
      <c r="V841" s="31"/>
      <c r="W841" s="131"/>
      <c r="AD841"/>
      <c r="AE841"/>
      <c r="AF841"/>
      <c r="AG841"/>
      <c r="AH841"/>
      <c r="AI841"/>
    </row>
    <row r="842" spans="1:35" ht="18" customHeight="1" x14ac:dyDescent="0.25">
      <c r="A842" s="47" t="s">
        <v>1752</v>
      </c>
      <c r="B842" s="51"/>
      <c r="C842" s="24" t="s">
        <v>682</v>
      </c>
      <c r="D842" s="25"/>
      <c r="E842" s="36"/>
      <c r="F842" s="37"/>
      <c r="G842" s="28">
        <v>3</v>
      </c>
      <c r="H842" s="29">
        <v>5.78</v>
      </c>
      <c r="I842" s="29">
        <v>5.85</v>
      </c>
      <c r="J842" s="30"/>
      <c r="K842" s="30">
        <v>6.38</v>
      </c>
      <c r="L842" s="30" t="s">
        <v>1753</v>
      </c>
      <c r="M842" s="26">
        <v>5.73</v>
      </c>
      <c r="N842" s="30">
        <v>6.32</v>
      </c>
      <c r="O842" s="31">
        <v>8.5</v>
      </c>
      <c r="P842" s="35"/>
      <c r="Q842" s="168"/>
      <c r="R842" s="14"/>
      <c r="S842" s="14"/>
      <c r="T842" s="65"/>
      <c r="U842" s="31"/>
      <c r="V842" s="31"/>
      <c r="W842" s="131"/>
      <c r="AD842"/>
      <c r="AE842"/>
      <c r="AF842"/>
      <c r="AG842"/>
      <c r="AH842"/>
      <c r="AI842"/>
    </row>
    <row r="843" spans="1:35" ht="18" customHeight="1" x14ac:dyDescent="0.25">
      <c r="A843" s="47" t="s">
        <v>1754</v>
      </c>
      <c r="B843" s="54" t="s">
        <v>68</v>
      </c>
      <c r="C843" s="24">
        <v>100</v>
      </c>
      <c r="D843" s="55"/>
      <c r="E843" s="40"/>
      <c r="F843" s="56"/>
      <c r="G843" s="57">
        <v>5</v>
      </c>
      <c r="H843" s="29">
        <v>6.58</v>
      </c>
      <c r="I843" s="30"/>
      <c r="J843" s="202">
        <v>5.75</v>
      </c>
      <c r="K843" s="30" t="s">
        <v>1755</v>
      </c>
      <c r="L843" s="30">
        <v>6.2</v>
      </c>
      <c r="M843" s="26">
        <v>6.16</v>
      </c>
      <c r="N843" s="30">
        <v>6.18</v>
      </c>
      <c r="O843" s="58"/>
      <c r="P843" s="97"/>
      <c r="Q843" s="98"/>
      <c r="R843" s="14"/>
      <c r="S843" s="14"/>
      <c r="T843" s="119"/>
      <c r="U843" s="14"/>
      <c r="V843" s="54"/>
      <c r="W843" s="67"/>
      <c r="AD843"/>
      <c r="AE843"/>
      <c r="AF843"/>
      <c r="AG843"/>
      <c r="AH843"/>
      <c r="AI843"/>
    </row>
    <row r="844" spans="1:35" ht="18" customHeight="1" x14ac:dyDescent="0.25">
      <c r="A844" s="47" t="s">
        <v>1756</v>
      </c>
      <c r="B844" s="174">
        <v>3.0000000000000001E-3</v>
      </c>
      <c r="C844" s="24" t="s">
        <v>682</v>
      </c>
      <c r="D844" s="25"/>
      <c r="E844" s="36"/>
      <c r="F844" s="37"/>
      <c r="G844" s="28">
        <v>6</v>
      </c>
      <c r="H844" s="30">
        <v>0.25</v>
      </c>
      <c r="I844" s="30">
        <v>0.3</v>
      </c>
      <c r="J844" s="26">
        <v>0.18</v>
      </c>
      <c r="K844" s="30">
        <v>0.33</v>
      </c>
      <c r="L844" s="30">
        <v>0.26</v>
      </c>
      <c r="M844" s="30">
        <v>0.27</v>
      </c>
      <c r="N844" s="30">
        <v>0.26</v>
      </c>
      <c r="O844" s="31">
        <v>0.3</v>
      </c>
      <c r="P844" s="35"/>
      <c r="Q844" s="168"/>
      <c r="R844" s="14"/>
      <c r="S844" s="14"/>
      <c r="T844" s="65"/>
      <c r="U844" s="31"/>
      <c r="V844" s="31"/>
      <c r="W844" s="131"/>
      <c r="AD844" s="102" t="s">
        <v>168</v>
      </c>
      <c r="AE844" t="s">
        <v>1757</v>
      </c>
      <c r="AF844"/>
      <c r="AG844" t="s">
        <v>1381</v>
      </c>
      <c r="AH844" t="s">
        <v>1758</v>
      </c>
      <c r="AI844"/>
    </row>
    <row r="845" spans="1:35" ht="18" customHeight="1" x14ac:dyDescent="0.25">
      <c r="A845" s="255" t="s">
        <v>1759</v>
      </c>
      <c r="B845" s="311">
        <v>0.05</v>
      </c>
      <c r="C845" s="24" t="s">
        <v>1192</v>
      </c>
      <c r="D845" s="25"/>
      <c r="E845" s="36"/>
      <c r="F845" s="37"/>
      <c r="G845" s="28"/>
      <c r="H845" s="29" t="s">
        <v>1760</v>
      </c>
      <c r="I845" s="30" t="s">
        <v>38</v>
      </c>
      <c r="J845" s="30">
        <v>0.9</v>
      </c>
      <c r="K845" s="87">
        <v>1.1499999999999999</v>
      </c>
      <c r="L845" s="134">
        <v>0.79</v>
      </c>
      <c r="M845" s="26">
        <v>0.83</v>
      </c>
      <c r="N845" s="29">
        <v>0.7</v>
      </c>
      <c r="O845" s="31">
        <v>2.2400000000000002</v>
      </c>
      <c r="P845" s="35"/>
      <c r="Q845" s="168"/>
      <c r="R845" s="14"/>
      <c r="S845" s="66"/>
      <c r="T845" s="65"/>
      <c r="U845" s="31"/>
      <c r="V845" s="31"/>
      <c r="W845" s="131"/>
      <c r="AD845"/>
      <c r="AE845"/>
      <c r="AF845"/>
      <c r="AG845"/>
      <c r="AH845"/>
      <c r="AI845"/>
    </row>
    <row r="846" spans="1:35" ht="18" customHeight="1" x14ac:dyDescent="0.25">
      <c r="A846" s="47" t="s">
        <v>1759</v>
      </c>
      <c r="B846" s="78">
        <v>0.05</v>
      </c>
      <c r="C846" s="24" t="s">
        <v>214</v>
      </c>
      <c r="D846" s="72"/>
      <c r="E846" s="40"/>
      <c r="F846" s="56"/>
      <c r="G846" s="57">
        <v>8</v>
      </c>
      <c r="H846" s="29">
        <v>1.26</v>
      </c>
      <c r="I846" s="30">
        <v>1.31</v>
      </c>
      <c r="J846" s="30" t="s">
        <v>38</v>
      </c>
      <c r="K846" s="29">
        <v>1.32</v>
      </c>
      <c r="L846" s="30">
        <v>1.2</v>
      </c>
      <c r="M846" s="163">
        <v>1.1299999999999999</v>
      </c>
      <c r="N846" s="29">
        <v>1.32</v>
      </c>
      <c r="O846" s="31">
        <v>1.5</v>
      </c>
      <c r="P846" s="35"/>
      <c r="Q846" s="168"/>
      <c r="R846" s="14"/>
      <c r="S846" s="14"/>
      <c r="T846" s="65"/>
      <c r="U846" s="31"/>
      <c r="V846" s="31"/>
      <c r="W846" s="131"/>
      <c r="AD846"/>
      <c r="AE846"/>
      <c r="AF846"/>
      <c r="AG846"/>
      <c r="AH846"/>
      <c r="AI846"/>
    </row>
    <row r="847" spans="1:35" ht="18" customHeight="1" x14ac:dyDescent="0.25">
      <c r="A847" s="47" t="s">
        <v>1759</v>
      </c>
      <c r="B847" s="311">
        <v>0.1</v>
      </c>
      <c r="C847" s="24" t="s">
        <v>214</v>
      </c>
      <c r="D847" s="25">
        <v>6</v>
      </c>
      <c r="E847" s="40" t="s">
        <v>87</v>
      </c>
      <c r="F847" s="194"/>
      <c r="G847" s="28">
        <v>20</v>
      </c>
      <c r="H847" s="29">
        <v>4.88</v>
      </c>
      <c r="I847" s="30" t="s">
        <v>1761</v>
      </c>
      <c r="J847" s="73">
        <v>4.63</v>
      </c>
      <c r="K847" s="30">
        <v>4.75</v>
      </c>
      <c r="L847" s="75">
        <v>4.9000000000000004</v>
      </c>
      <c r="M847" s="75">
        <v>4.71</v>
      </c>
      <c r="N847" s="75" t="s">
        <v>1762</v>
      </c>
      <c r="O847" s="31">
        <v>4</v>
      </c>
      <c r="P847" s="35"/>
      <c r="Q847" s="168"/>
      <c r="R847" s="14"/>
      <c r="S847" s="14"/>
      <c r="T847" s="65"/>
      <c r="U847" s="31"/>
      <c r="V847" s="31"/>
      <c r="W847" s="131"/>
      <c r="AD847" t="s" s="406">
        <v>3222</v>
      </c>
      <c r="AE847" t="s">
        <v>3223</v>
      </c>
      <c r="AF847"/>
      <c r="AG847" t="s">
        <v>3224</v>
      </c>
      <c r="AH847" t="s">
        <v>3225</v>
      </c>
      <c r="AI847"/>
    </row>
    <row r="848" spans="1:35" ht="18" customHeight="1" x14ac:dyDescent="0.25">
      <c r="A848" s="47" t="s">
        <v>1759</v>
      </c>
      <c r="B848" s="115">
        <v>0.1</v>
      </c>
      <c r="C848" s="24" t="s">
        <v>426</v>
      </c>
      <c r="D848" s="25"/>
      <c r="E848" s="36"/>
      <c r="F848" s="100"/>
      <c r="G848" s="28"/>
      <c r="H848" s="29">
        <v>1.8</v>
      </c>
      <c r="I848" s="30" t="s">
        <v>1763</v>
      </c>
      <c r="J848" s="30">
        <v>1.28</v>
      </c>
      <c r="K848" s="30">
        <v>1.39</v>
      </c>
      <c r="L848" s="44">
        <v>1.35</v>
      </c>
      <c r="M848" s="49">
        <v>1.23</v>
      </c>
      <c r="N848" s="29" t="s">
        <v>1764</v>
      </c>
      <c r="O848" s="31"/>
      <c r="P848" s="35"/>
      <c r="Q848" s="168"/>
      <c r="R848" s="14"/>
      <c r="S848" s="14"/>
      <c r="T848" s="65"/>
      <c r="U848" s="31"/>
      <c r="V848" s="31"/>
      <c r="W848" s="131"/>
      <c r="AD848"/>
      <c r="AE848"/>
      <c r="AF848"/>
      <c r="AG848"/>
      <c r="AH848"/>
      <c r="AI848"/>
    </row>
    <row r="849" spans="1:35" ht="18" customHeight="1" x14ac:dyDescent="0.25">
      <c r="A849" s="53" t="s">
        <v>1765</v>
      </c>
      <c r="B849" s="54" t="s">
        <v>1766</v>
      </c>
      <c r="C849" s="24" t="s">
        <v>111</v>
      </c>
      <c r="D849" s="55"/>
      <c r="E849" s="40"/>
      <c r="F849" s="56"/>
      <c r="G849" s="57">
        <v>5</v>
      </c>
      <c r="H849" s="29" t="s">
        <v>1767</v>
      </c>
      <c r="I849" s="30">
        <v>4.1399999999999997</v>
      </c>
      <c r="J849" s="30">
        <v>3.23</v>
      </c>
      <c r="K849" s="30">
        <v>3.42</v>
      </c>
      <c r="L849" s="163">
        <v>2.6</v>
      </c>
      <c r="M849" s="30">
        <v>2.95</v>
      </c>
      <c r="N849" s="30">
        <v>3.67</v>
      </c>
      <c r="O849" s="58"/>
      <c r="P849" s="97"/>
      <c r="Q849" s="98"/>
      <c r="R849" s="14"/>
      <c r="S849" s="14"/>
      <c r="T849" s="119"/>
      <c r="U849" s="119"/>
      <c r="V849" s="54"/>
      <c r="W849" s="64"/>
      <c r="AD849"/>
      <c r="AE849"/>
      <c r="AF849"/>
      <c r="AG849"/>
      <c r="AH849"/>
      <c r="AI849"/>
    </row>
    <row r="850" spans="1:35" ht="18" customHeight="1" x14ac:dyDescent="0.25">
      <c r="A850" s="312" t="s">
        <v>1765</v>
      </c>
      <c r="B850" s="39" t="s">
        <v>1766</v>
      </c>
      <c r="C850" s="24" t="s">
        <v>59</v>
      </c>
      <c r="D850" s="25"/>
      <c r="E850" s="36"/>
      <c r="F850" s="147"/>
      <c r="G850" s="28"/>
      <c r="H850" s="29"/>
      <c r="I850" s="30" t="s">
        <v>35</v>
      </c>
      <c r="J850" s="30" t="s">
        <v>38</v>
      </c>
      <c r="K850" s="30" t="s">
        <v>35</v>
      </c>
      <c r="L850" s="44" t="s">
        <v>38</v>
      </c>
      <c r="M850" s="44" t="s">
        <v>38</v>
      </c>
      <c r="N850" s="30" t="s">
        <v>38</v>
      </c>
      <c r="O850" s="31">
        <v>2.8</v>
      </c>
      <c r="P850" s="35"/>
      <c r="Q850" s="168"/>
      <c r="R850" s="14"/>
      <c r="S850" s="14"/>
      <c r="T850" s="65"/>
      <c r="U850" s="31"/>
      <c r="V850" s="31"/>
      <c r="W850" s="131"/>
      <c r="AD850"/>
      <c r="AE850"/>
      <c r="AF850"/>
      <c r="AG850"/>
      <c r="AH850"/>
      <c r="AI850"/>
    </row>
    <row r="851" spans="1:35" ht="18" customHeight="1" x14ac:dyDescent="0.25">
      <c r="A851" s="47" t="s">
        <v>1768</v>
      </c>
      <c r="B851" s="109" t="s">
        <v>51</v>
      </c>
      <c r="C851" s="24">
        <v>24</v>
      </c>
      <c r="D851" s="72"/>
      <c r="E851" s="36"/>
      <c r="F851" s="37"/>
      <c r="G851" s="28">
        <v>24</v>
      </c>
      <c r="H851" s="29">
        <v>0.33</v>
      </c>
      <c r="I851" s="30">
        <v>0.6</v>
      </c>
      <c r="J851" s="30">
        <v>0.34</v>
      </c>
      <c r="K851" s="30">
        <v>1.75</v>
      </c>
      <c r="L851" s="26">
        <v>1.89</v>
      </c>
      <c r="M851" s="29">
        <v>0.33</v>
      </c>
      <c r="N851" s="113" t="s">
        <v>35</v>
      </c>
      <c r="O851" s="31"/>
      <c r="P851" s="35"/>
      <c r="Q851" s="168"/>
      <c r="R851" s="14"/>
      <c r="S851" s="14"/>
      <c r="T851" s="65"/>
      <c r="U851" s="31"/>
      <c r="V851" s="31"/>
      <c r="W851" s="131"/>
      <c r="AD851"/>
      <c r="AE851"/>
      <c r="AF851"/>
      <c r="AG851"/>
      <c r="AH851"/>
      <c r="AI851"/>
    </row>
    <row r="852" spans="1:35" ht="18" customHeight="1" x14ac:dyDescent="0.25">
      <c r="A852" s="47" t="s">
        <v>1768</v>
      </c>
      <c r="B852" s="51" t="s">
        <v>51</v>
      </c>
      <c r="C852" s="24">
        <v>84</v>
      </c>
      <c r="D852" s="25"/>
      <c r="E852" s="36"/>
      <c r="F852" s="37"/>
      <c r="G852" s="28">
        <v>2</v>
      </c>
      <c r="H852" s="29">
        <v>0.85</v>
      </c>
      <c r="I852" s="30">
        <v>1.18</v>
      </c>
      <c r="J852" s="30" t="s">
        <v>1769</v>
      </c>
      <c r="K852" s="30">
        <v>1.04</v>
      </c>
      <c r="L852" s="26">
        <v>0.66</v>
      </c>
      <c r="M852" s="26">
        <v>0.66</v>
      </c>
      <c r="N852" s="30">
        <v>0.76</v>
      </c>
      <c r="O852" s="31">
        <v>0.61</v>
      </c>
      <c r="P852" s="35"/>
      <c r="Q852" s="168"/>
      <c r="R852" s="14"/>
      <c r="S852" s="14"/>
      <c r="T852" s="65"/>
      <c r="U852" s="31"/>
      <c r="V852" s="31"/>
      <c r="W852" s="131"/>
      <c r="AD852"/>
      <c r="AE852"/>
      <c r="AF852"/>
      <c r="AG852"/>
      <c r="AH852"/>
      <c r="AI852"/>
    </row>
    <row r="853" spans="1:35" ht="18" customHeight="1" x14ac:dyDescent="0.25">
      <c r="A853" s="47" t="s">
        <v>1768</v>
      </c>
      <c r="B853" s="109" t="s">
        <v>55</v>
      </c>
      <c r="C853" s="24">
        <v>24</v>
      </c>
      <c r="D853" s="25"/>
      <c r="E853" s="36"/>
      <c r="F853" s="37"/>
      <c r="G853" s="28">
        <v>24</v>
      </c>
      <c r="H853" s="29">
        <v>0.6</v>
      </c>
      <c r="I853" s="30">
        <v>1.38</v>
      </c>
      <c r="J853" s="26">
        <v>0.44</v>
      </c>
      <c r="K853" s="30">
        <v>0.59</v>
      </c>
      <c r="L853" s="30">
        <v>0.38</v>
      </c>
      <c r="M853" s="30">
        <v>0.4</v>
      </c>
      <c r="N853" s="29" t="s">
        <v>35</v>
      </c>
      <c r="O853" s="31">
        <v>1.23</v>
      </c>
      <c r="P853" s="35"/>
      <c r="Q853" s="168"/>
      <c r="R853" s="14"/>
      <c r="S853" s="14"/>
      <c r="T853" s="65"/>
      <c r="U853" s="31"/>
      <c r="V853" s="31"/>
      <c r="W853" s="131"/>
      <c r="AD853"/>
      <c r="AE853"/>
      <c r="AF853"/>
      <c r="AG853"/>
      <c r="AH853"/>
      <c r="AI853"/>
    </row>
    <row r="854" spans="1:35" ht="18" customHeight="1" x14ac:dyDescent="0.25">
      <c r="A854" s="197" t="s">
        <v>1768</v>
      </c>
      <c r="B854" s="51" t="s">
        <v>55</v>
      </c>
      <c r="C854" s="24">
        <v>84</v>
      </c>
      <c r="D854" s="25">
        <v>2</v>
      </c>
      <c r="E854" s="36" t="s">
        <v>1398</v>
      </c>
      <c r="F854" s="37"/>
      <c r="G854" s="28">
        <v>2</v>
      </c>
      <c r="H854" s="29">
        <v>1.48</v>
      </c>
      <c r="I854" s="30">
        <v>3.14</v>
      </c>
      <c r="J854" s="73">
        <v>0.98</v>
      </c>
      <c r="K854" s="30">
        <v>1.03</v>
      </c>
      <c r="L854" s="240">
        <v>0.99</v>
      </c>
      <c r="M854" s="75">
        <v>1.03</v>
      </c>
      <c r="N854" s="75" t="s">
        <v>95</v>
      </c>
      <c r="O854" s="31">
        <v>1.18</v>
      </c>
      <c r="P854" s="35"/>
      <c r="Q854" s="168"/>
      <c r="R854" s="14"/>
      <c r="S854" s="14"/>
      <c r="T854" s="65"/>
      <c r="U854" s="31"/>
      <c r="V854" s="31"/>
      <c r="W854" s="131"/>
      <c r="AD854" t="s">
        <v>3226</v>
      </c>
      <c r="AE854" t="s">
        <v>3227</v>
      </c>
      <c r="AF854"/>
      <c r="AG854" t="s" s="406">
        <v>3228</v>
      </c>
      <c r="AH854" t="s">
        <v>3229</v>
      </c>
      <c r="AI854"/>
    </row>
    <row r="855" spans="1:35" ht="18" customHeight="1" x14ac:dyDescent="0.25">
      <c r="A855" s="47" t="s">
        <v>1768</v>
      </c>
      <c r="B855" s="51" t="s">
        <v>1618</v>
      </c>
      <c r="C855" s="24">
        <v>84</v>
      </c>
      <c r="D855" s="25"/>
      <c r="E855" s="36"/>
      <c r="F855" s="37"/>
      <c r="G855" s="28"/>
      <c r="H855" s="29" t="s">
        <v>197</v>
      </c>
      <c r="I855" s="30" t="s">
        <v>1770</v>
      </c>
      <c r="J855" s="30"/>
      <c r="K855" s="30">
        <v>4.08</v>
      </c>
      <c r="L855" s="44" t="s">
        <v>1771</v>
      </c>
      <c r="M855" s="29" t="s">
        <v>928</v>
      </c>
      <c r="N855" s="29" t="s">
        <v>1772</v>
      </c>
      <c r="O855" s="31">
        <v>1.1499999999999999</v>
      </c>
      <c r="P855" s="35"/>
      <c r="Q855" s="168"/>
      <c r="R855" s="14"/>
      <c r="S855" s="14"/>
      <c r="T855" s="65"/>
      <c r="U855" s="31"/>
      <c r="V855" s="31"/>
      <c r="W855" s="131"/>
      <c r="AD855"/>
      <c r="AE855"/>
      <c r="AF855"/>
      <c r="AG855"/>
      <c r="AH855"/>
      <c r="AI855"/>
    </row>
    <row r="856" spans="1:35" ht="18" customHeight="1" x14ac:dyDescent="0.25">
      <c r="A856" s="47" t="s">
        <v>1773</v>
      </c>
      <c r="B856" s="311" t="s">
        <v>1774</v>
      </c>
      <c r="C856" s="24">
        <v>32</v>
      </c>
      <c r="D856" s="25"/>
      <c r="E856" s="36"/>
      <c r="F856" s="37"/>
      <c r="G856" s="28">
        <v>10</v>
      </c>
      <c r="H856" s="29" t="s">
        <v>35</v>
      </c>
      <c r="I856" s="30" t="s">
        <v>35</v>
      </c>
      <c r="J856" s="30"/>
      <c r="K856" s="30" t="s">
        <v>35</v>
      </c>
      <c r="L856" s="163">
        <v>3.7</v>
      </c>
      <c r="M856" s="29" t="s">
        <v>35</v>
      </c>
      <c r="N856" s="29" t="s">
        <v>35</v>
      </c>
      <c r="O856" s="31"/>
      <c r="P856" s="35"/>
      <c r="Q856" s="168"/>
      <c r="R856" s="14"/>
      <c r="S856" s="14"/>
      <c r="T856" s="65"/>
      <c r="U856" s="31"/>
      <c r="V856" s="31"/>
      <c r="W856" s="131"/>
      <c r="AD856"/>
      <c r="AE856"/>
      <c r="AF856"/>
      <c r="AG856"/>
      <c r="AH856"/>
      <c r="AI856"/>
    </row>
    <row r="857" spans="1:35" ht="18" customHeight="1" x14ac:dyDescent="0.25">
      <c r="A857" s="47" t="s">
        <v>1775</v>
      </c>
      <c r="B857" s="23" t="s">
        <v>311</v>
      </c>
      <c r="C857" s="24">
        <v>28</v>
      </c>
      <c r="D857" s="25"/>
      <c r="E857" s="36"/>
      <c r="F857" s="148"/>
      <c r="G857" s="28"/>
      <c r="H857" s="29">
        <v>10.08</v>
      </c>
      <c r="I857" s="30" t="s">
        <v>38</v>
      </c>
      <c r="J857" s="26" t="s">
        <v>1776</v>
      </c>
      <c r="K857" s="30">
        <v>6.83</v>
      </c>
      <c r="L857" s="44" t="s">
        <v>1777</v>
      </c>
      <c r="M857" s="44">
        <v>8.4</v>
      </c>
      <c r="N857" s="29">
        <v>7.32</v>
      </c>
      <c r="O857" s="31">
        <v>9.24</v>
      </c>
      <c r="P857" s="35"/>
      <c r="Q857" s="168"/>
      <c r="R857" s="14"/>
      <c r="S857" s="14"/>
      <c r="T857" s="65"/>
      <c r="U857" s="31"/>
      <c r="V857" s="31"/>
      <c r="W857" s="131"/>
      <c r="AD857"/>
      <c r="AE857"/>
      <c r="AF857"/>
      <c r="AG857"/>
      <c r="AH857"/>
      <c r="AI857"/>
    </row>
    <row r="858" spans="1:35" ht="18" customHeight="1" x14ac:dyDescent="0.25">
      <c r="A858" s="53" t="s">
        <v>1778</v>
      </c>
      <c r="B858" s="54" t="s">
        <v>68</v>
      </c>
      <c r="C858" s="24">
        <v>2</v>
      </c>
      <c r="D858" s="55"/>
      <c r="E858" s="26"/>
      <c r="F858" s="100"/>
      <c r="G858" s="57"/>
      <c r="H858" s="29" t="s">
        <v>35</v>
      </c>
      <c r="I858" s="30" t="s">
        <v>35</v>
      </c>
      <c r="J858" s="30">
        <v>13.9</v>
      </c>
      <c r="K858" s="30">
        <v>14.02</v>
      </c>
      <c r="L858" s="108">
        <v>14.09</v>
      </c>
      <c r="M858" s="30" t="s">
        <v>35</v>
      </c>
      <c r="N858" s="30" t="s">
        <v>38</v>
      </c>
      <c r="O858" s="80"/>
      <c r="P858" s="76"/>
      <c r="Q858" s="77"/>
      <c r="R858" s="14"/>
      <c r="S858" s="14"/>
      <c r="T858" s="65"/>
      <c r="U858" s="14"/>
      <c r="V858" s="31"/>
      <c r="W858" s="67"/>
      <c r="AD858"/>
      <c r="AE858"/>
      <c r="AF858"/>
      <c r="AG858"/>
      <c r="AH858"/>
      <c r="AI858"/>
    </row>
    <row r="859" spans="1:35" ht="18" customHeight="1" x14ac:dyDescent="0.25">
      <c r="A859" s="47" t="s">
        <v>1779</v>
      </c>
      <c r="B859" s="78">
        <v>0.05</v>
      </c>
      <c r="C859" s="24">
        <v>12</v>
      </c>
      <c r="D859" s="25"/>
      <c r="E859" s="249"/>
      <c r="F859" s="100"/>
      <c r="G859" s="57"/>
      <c r="H859" s="74" t="s">
        <v>38</v>
      </c>
      <c r="I859" s="75" t="s">
        <v>35</v>
      </c>
      <c r="J859" s="75" t="s">
        <v>38</v>
      </c>
      <c r="K859" s="30">
        <v>39.99</v>
      </c>
      <c r="L859" s="44" t="s">
        <v>1780</v>
      </c>
      <c r="M859" s="74" t="s">
        <v>38</v>
      </c>
      <c r="N859" s="75" t="s">
        <v>1781</v>
      </c>
      <c r="O859" s="31">
        <v>48.6</v>
      </c>
      <c r="P859" s="35"/>
      <c r="Q859" s="168"/>
      <c r="R859" s="14"/>
      <c r="S859" s="14"/>
      <c r="T859" s="65"/>
      <c r="U859" s="31"/>
      <c r="V859" s="31"/>
      <c r="W859" s="131"/>
      <c r="AD859"/>
      <c r="AE859"/>
      <c r="AF859"/>
      <c r="AG859"/>
      <c r="AH859"/>
      <c r="AI859"/>
    </row>
    <row r="860" spans="1:35" ht="18" customHeight="1" x14ac:dyDescent="0.25">
      <c r="A860" s="47" t="s">
        <v>1782</v>
      </c>
      <c r="B860" s="23" t="s">
        <v>1783</v>
      </c>
      <c r="C860" s="24">
        <v>10</v>
      </c>
      <c r="D860" s="25"/>
      <c r="E860" s="36"/>
      <c r="F860" s="37"/>
      <c r="G860" s="28">
        <v>2</v>
      </c>
      <c r="H860" s="29">
        <v>4.3</v>
      </c>
      <c r="I860" s="26">
        <v>4</v>
      </c>
      <c r="J860" s="30" t="s">
        <v>1651</v>
      </c>
      <c r="K860" s="29">
        <v>3.77</v>
      </c>
      <c r="L860" s="44">
        <v>4.5</v>
      </c>
      <c r="M860" s="134" t="s">
        <v>744</v>
      </c>
      <c r="N860" s="29">
        <v>4.6900000000000004</v>
      </c>
      <c r="O860" s="31">
        <v>4.9000000000000004</v>
      </c>
      <c r="P860" s="35">
        <v>0.11</v>
      </c>
      <c r="Q860" s="168">
        <f>O860*(1-P860)</f>
        <v>4.3610000000000007</v>
      </c>
      <c r="R860" s="14" t="s">
        <v>17</v>
      </c>
      <c r="S860" s="64">
        <f>O860*0.905</f>
        <v>4.4345000000000008</v>
      </c>
      <c r="T860" s="124">
        <v>1</v>
      </c>
      <c r="U860" s="122">
        <f>(S860-H860)*T860</f>
        <v>0.13450000000000095</v>
      </c>
      <c r="V860" s="31">
        <v>2</v>
      </c>
      <c r="W860" s="131" t="s">
        <v>250</v>
      </c>
      <c r="AD860"/>
      <c r="AE860"/>
      <c r="AF860"/>
      <c r="AG860"/>
      <c r="AH860"/>
      <c r="AI860"/>
    </row>
    <row r="861" spans="1:35" ht="18" customHeight="1" x14ac:dyDescent="0.25">
      <c r="A861" s="47" t="s">
        <v>1782</v>
      </c>
      <c r="B861" s="23" t="s">
        <v>108</v>
      </c>
      <c r="C861" s="24">
        <v>25</v>
      </c>
      <c r="D861" s="25"/>
      <c r="E861" s="36"/>
      <c r="F861" s="37"/>
      <c r="G861" s="28">
        <v>4</v>
      </c>
      <c r="H861" s="29">
        <v>8.5</v>
      </c>
      <c r="I861" s="30">
        <v>6.99</v>
      </c>
      <c r="J861" s="26">
        <v>5.62</v>
      </c>
      <c r="K861" s="113" t="s">
        <v>38</v>
      </c>
      <c r="L861" s="44" t="s">
        <v>38</v>
      </c>
      <c r="M861" s="29">
        <v>14.85</v>
      </c>
      <c r="N861" s="29" t="s">
        <v>347</v>
      </c>
      <c r="O861" s="31">
        <v>8.25</v>
      </c>
      <c r="P861" s="35">
        <v>0.11</v>
      </c>
      <c r="Q861" s="168">
        <f>O861*(1-P861)</f>
        <v>7.3425000000000002</v>
      </c>
      <c r="R861" s="14" t="s">
        <v>17</v>
      </c>
      <c r="S861" s="64">
        <f>O861*0.905</f>
        <v>7.4662500000000005</v>
      </c>
      <c r="T861" s="124">
        <v>1</v>
      </c>
      <c r="U861" s="31" t="e">
        <f>(S861-K861)*T861</f>
        <v>#VALUE!</v>
      </c>
      <c r="V861" s="31">
        <v>2</v>
      </c>
      <c r="W861" s="131" t="s">
        <v>234</v>
      </c>
      <c r="AD861"/>
      <c r="AE861"/>
      <c r="AF861"/>
      <c r="AG861"/>
      <c r="AH861"/>
      <c r="AI861"/>
    </row>
    <row r="862" spans="1:35" ht="18" customHeight="1" x14ac:dyDescent="0.25">
      <c r="A862" s="53" t="s">
        <v>1784</v>
      </c>
      <c r="B862" s="54">
        <v>55</v>
      </c>
      <c r="C862" s="24">
        <v>1</v>
      </c>
      <c r="D862" s="25"/>
      <c r="E862" s="40"/>
      <c r="F862" s="56"/>
      <c r="G862" s="57"/>
      <c r="H862" s="29" t="s">
        <v>1785</v>
      </c>
      <c r="I862" s="30">
        <v>27.35</v>
      </c>
      <c r="J862" s="26">
        <v>25.59</v>
      </c>
      <c r="K862" s="30">
        <v>27.36</v>
      </c>
      <c r="L862" s="110">
        <v>27.36</v>
      </c>
      <c r="M862" s="29">
        <v>27.31</v>
      </c>
      <c r="N862" s="30" t="s">
        <v>38</v>
      </c>
      <c r="O862" s="31">
        <v>27.5</v>
      </c>
      <c r="P862" s="35"/>
      <c r="Q862" s="168"/>
      <c r="R862" s="14"/>
      <c r="S862" s="14"/>
      <c r="T862" s="65"/>
      <c r="U862" s="31"/>
      <c r="V862" s="31"/>
      <c r="W862" s="131"/>
      <c r="AD862"/>
      <c r="AE862"/>
      <c r="AF862"/>
      <c r="AG862"/>
      <c r="AH862"/>
      <c r="AI862"/>
    </row>
    <row r="863" spans="1:35" ht="18" customHeight="1" x14ac:dyDescent="0.25">
      <c r="A863" s="47" t="s">
        <v>1786</v>
      </c>
      <c r="B863" s="51" t="s">
        <v>1787</v>
      </c>
      <c r="C863" s="24">
        <v>30</v>
      </c>
      <c r="D863" s="25"/>
      <c r="E863" s="36"/>
      <c r="F863" s="56" t="s">
        <v>143</v>
      </c>
      <c r="G863" s="154">
        <v>45</v>
      </c>
      <c r="H863" s="29">
        <v>0.65</v>
      </c>
      <c r="I863" s="29" t="s">
        <v>38</v>
      </c>
      <c r="J863" s="30">
        <v>0.6</v>
      </c>
      <c r="K863" s="30">
        <v>0.82</v>
      </c>
      <c r="L863" s="30">
        <v>0.65</v>
      </c>
      <c r="M863" s="26">
        <v>0.59</v>
      </c>
      <c r="N863" s="87">
        <v>0.61</v>
      </c>
      <c r="O863" s="31">
        <v>0.64</v>
      </c>
      <c r="P863" s="35"/>
      <c r="Q863" s="168"/>
      <c r="R863" s="14"/>
      <c r="S863" s="14"/>
      <c r="T863" s="65"/>
      <c r="U863" s="31"/>
      <c r="V863" s="31"/>
      <c r="W863" s="131"/>
      <c r="AD863" t="s">
        <v>1788</v>
      </c>
      <c r="AE863" t="s">
        <v>1789</v>
      </c>
      <c r="AF863"/>
      <c r="AG863" s="102" t="s">
        <v>1790</v>
      </c>
      <c r="AH863" t="s">
        <v>1791</v>
      </c>
      <c r="AI863"/>
    </row>
    <row r="864" spans="1:35" ht="18" customHeight="1" x14ac:dyDescent="0.25">
      <c r="A864" s="47" t="s">
        <v>1792</v>
      </c>
      <c r="B864" s="23" t="s">
        <v>99</v>
      </c>
      <c r="C864" s="24">
        <v>28</v>
      </c>
      <c r="D864" s="25"/>
      <c r="E864" s="36"/>
      <c r="F864" s="37" t="s">
        <v>143</v>
      </c>
      <c r="G864" s="28">
        <v>7</v>
      </c>
      <c r="H864" s="29">
        <v>0.47</v>
      </c>
      <c r="I864" s="30">
        <v>0.49</v>
      </c>
      <c r="J864" s="30">
        <v>0.35</v>
      </c>
      <c r="K864" s="30">
        <v>0.46</v>
      </c>
      <c r="L864" s="113">
        <v>0.37</v>
      </c>
      <c r="M864" s="26">
        <v>0.35</v>
      </c>
      <c r="N864" s="29">
        <v>0.41</v>
      </c>
      <c r="O864" s="31">
        <v>1.85</v>
      </c>
      <c r="P864" s="35"/>
      <c r="Q864" s="168"/>
      <c r="R864" s="14"/>
      <c r="S864" s="14"/>
      <c r="T864" s="65"/>
      <c r="U864" s="31"/>
      <c r="V864" s="31"/>
      <c r="W864" s="131"/>
      <c r="AD864" t="s">
        <v>1661</v>
      </c>
      <c r="AE864" t="s">
        <v>1793</v>
      </c>
      <c r="AF864"/>
      <c r="AG864" s="102" t="s">
        <v>501</v>
      </c>
      <c r="AH864" t="s">
        <v>1794</v>
      </c>
      <c r="AI864"/>
    </row>
    <row r="865" spans="1:35" ht="18" customHeight="1" x14ac:dyDescent="0.25">
      <c r="A865" s="47" t="s">
        <v>1795</v>
      </c>
      <c r="B865" s="51" t="s">
        <v>71</v>
      </c>
      <c r="C865" s="24">
        <v>28</v>
      </c>
      <c r="D865" s="25"/>
      <c r="E865" s="36"/>
      <c r="F865" s="37"/>
      <c r="G865" s="28"/>
      <c r="H865" s="29">
        <v>0.95</v>
      </c>
      <c r="I865" s="30" t="s">
        <v>38</v>
      </c>
      <c r="J865" s="30">
        <v>1.42</v>
      </c>
      <c r="K865" s="30">
        <v>2.95</v>
      </c>
      <c r="L865" s="44">
        <v>0.7</v>
      </c>
      <c r="M865" s="29" t="s">
        <v>38</v>
      </c>
      <c r="N865" s="49">
        <v>0.72</v>
      </c>
      <c r="O865" s="31">
        <v>0.44</v>
      </c>
      <c r="P865" s="35"/>
      <c r="Q865" s="168"/>
      <c r="R865" s="14"/>
      <c r="S865" s="14"/>
      <c r="T865" s="65"/>
      <c r="U865" s="31"/>
      <c r="V865" s="31"/>
      <c r="W865" s="131"/>
      <c r="AD865"/>
      <c r="AE865"/>
      <c r="AF865"/>
      <c r="AG865"/>
      <c r="AH865"/>
      <c r="AI865"/>
    </row>
    <row r="866" spans="1:35" ht="18" customHeight="1" x14ac:dyDescent="0.25">
      <c r="A866" s="47" t="s">
        <v>1795</v>
      </c>
      <c r="B866" s="51" t="s">
        <v>164</v>
      </c>
      <c r="C866" s="24">
        <v>28</v>
      </c>
      <c r="D866" s="25"/>
      <c r="E866" s="36"/>
      <c r="F866" s="37"/>
      <c r="G866" s="28">
        <v>2</v>
      </c>
      <c r="H866" s="29">
        <v>1.0900000000000001</v>
      </c>
      <c r="I866" s="30">
        <v>1.1399999999999999</v>
      </c>
      <c r="J866" s="30">
        <v>1.01</v>
      </c>
      <c r="K866" s="30">
        <v>3.46</v>
      </c>
      <c r="L866" s="163">
        <v>0.95</v>
      </c>
      <c r="M866" s="30" t="s">
        <v>38</v>
      </c>
      <c r="N866" s="29">
        <v>1.1000000000000001</v>
      </c>
      <c r="O866" s="31">
        <v>0.69</v>
      </c>
      <c r="P866" s="35"/>
      <c r="Q866" s="168"/>
      <c r="R866" s="14"/>
      <c r="S866" s="14"/>
      <c r="T866" s="65"/>
      <c r="U866" s="31"/>
      <c r="V866" s="31"/>
      <c r="W866" s="131"/>
      <c r="AD866"/>
      <c r="AE866"/>
      <c r="AF866"/>
      <c r="AG866"/>
      <c r="AH866"/>
      <c r="AI866"/>
    </row>
    <row r="867" spans="1:35" ht="18" customHeight="1" x14ac:dyDescent="0.25">
      <c r="A867" s="47" t="s">
        <v>1796</v>
      </c>
      <c r="B867" s="23" t="s">
        <v>1797</v>
      </c>
      <c r="C867" s="24" t="s">
        <v>1798</v>
      </c>
      <c r="D867" s="25"/>
      <c r="E867" s="36"/>
      <c r="F867" s="37"/>
      <c r="G867" s="28"/>
      <c r="H867" s="29">
        <v>7.44</v>
      </c>
      <c r="I867" s="30" t="s">
        <v>38</v>
      </c>
      <c r="J867" s="30">
        <v>0.45</v>
      </c>
      <c r="K867" s="30"/>
      <c r="L867" s="44">
        <v>7.3</v>
      </c>
      <c r="M867" s="29">
        <v>0.5</v>
      </c>
      <c r="N867" s="29">
        <v>7.16</v>
      </c>
      <c r="O867" s="31">
        <v>7.03</v>
      </c>
      <c r="P867" s="35"/>
      <c r="Q867" s="168">
        <f>O867*(1-P867)</f>
        <v>7.03</v>
      </c>
      <c r="R867" s="14" t="s">
        <v>17</v>
      </c>
      <c r="S867" s="64">
        <f>O867*0.905</f>
        <v>6.3621500000000006</v>
      </c>
      <c r="T867" s="91">
        <v>1</v>
      </c>
      <c r="U867" s="31"/>
      <c r="V867" s="31">
        <v>2</v>
      </c>
      <c r="W867" s="131"/>
      <c r="AD867"/>
      <c r="AE867"/>
      <c r="AF867"/>
      <c r="AG867"/>
      <c r="AH867"/>
      <c r="AI867"/>
    </row>
    <row r="868" spans="1:35" ht="18" customHeight="1" x14ac:dyDescent="0.25">
      <c r="A868" s="47" t="s">
        <v>1796</v>
      </c>
      <c r="B868" s="23" t="s">
        <v>1799</v>
      </c>
      <c r="C868" s="24" t="s">
        <v>1798</v>
      </c>
      <c r="D868" s="25"/>
      <c r="E868" s="36"/>
      <c r="F868" s="37"/>
      <c r="G868" s="28"/>
      <c r="H868" s="29" t="s">
        <v>1800</v>
      </c>
      <c r="I868" s="30">
        <v>8.58</v>
      </c>
      <c r="J868" s="30"/>
      <c r="K868" s="30"/>
      <c r="L868" s="44">
        <v>8.51</v>
      </c>
      <c r="M868" s="29">
        <v>11.03</v>
      </c>
      <c r="N868" s="29"/>
      <c r="O868" s="31">
        <v>7.88</v>
      </c>
      <c r="P868" s="35"/>
      <c r="Q868" s="168">
        <f>O868*(1-P868)</f>
        <v>7.88</v>
      </c>
      <c r="R868" s="14" t="s">
        <v>17</v>
      </c>
      <c r="S868" s="64">
        <f>O868*0.905</f>
        <v>7.1314000000000002</v>
      </c>
      <c r="T868" s="91">
        <v>1</v>
      </c>
      <c r="U868" s="31"/>
      <c r="V868" s="31">
        <v>2</v>
      </c>
      <c r="W868" s="131"/>
      <c r="AD868"/>
      <c r="AE868"/>
      <c r="AF868"/>
      <c r="AG868"/>
      <c r="AH868"/>
      <c r="AI868"/>
    </row>
    <row r="869" spans="1:35" ht="18" customHeight="1" x14ac:dyDescent="0.25">
      <c r="A869" s="47" t="s">
        <v>1801</v>
      </c>
      <c r="B869" s="23" t="s">
        <v>37</v>
      </c>
      <c r="C869" s="24">
        <v>30</v>
      </c>
      <c r="D869" s="25"/>
      <c r="E869" s="36"/>
      <c r="F869" s="37"/>
      <c r="G869" s="28">
        <v>4</v>
      </c>
      <c r="H869" s="29">
        <v>38.89</v>
      </c>
      <c r="I869" s="30" t="s">
        <v>1802</v>
      </c>
      <c r="J869" s="26">
        <v>33.75</v>
      </c>
      <c r="K869" s="30">
        <v>39.200000000000003</v>
      </c>
      <c r="L869" s="84">
        <v>35</v>
      </c>
      <c r="M869" s="30">
        <v>33.799999999999997</v>
      </c>
      <c r="N869" s="30">
        <v>33.840000000000003</v>
      </c>
      <c r="O869" s="31">
        <v>39.200000000000003</v>
      </c>
      <c r="P869" s="35">
        <v>0.05</v>
      </c>
      <c r="Q869" s="168">
        <f>O869*(1-P869)</f>
        <v>37.24</v>
      </c>
      <c r="R869" s="14"/>
      <c r="S869" s="14"/>
      <c r="T869" s="65"/>
      <c r="U869" s="31"/>
      <c r="V869" s="31"/>
      <c r="W869" s="131"/>
      <c r="AD869"/>
      <c r="AE869"/>
      <c r="AF869"/>
      <c r="AG869"/>
      <c r="AH869"/>
      <c r="AI869"/>
    </row>
    <row r="870" spans="1:35" ht="18" customHeight="1" x14ac:dyDescent="0.25">
      <c r="A870" s="47" t="s">
        <v>1801</v>
      </c>
      <c r="B870" s="23" t="s">
        <v>142</v>
      </c>
      <c r="C870" s="24">
        <v>30</v>
      </c>
      <c r="D870" s="25"/>
      <c r="E870" s="36"/>
      <c r="F870" s="37"/>
      <c r="G870" s="28">
        <v>2</v>
      </c>
      <c r="H870" s="29" t="s">
        <v>1577</v>
      </c>
      <c r="I870" s="30" t="s">
        <v>35</v>
      </c>
      <c r="J870" s="30" t="s">
        <v>1803</v>
      </c>
      <c r="K870" s="30" t="s">
        <v>38</v>
      </c>
      <c r="L870" s="29" t="s">
        <v>38</v>
      </c>
      <c r="M870" s="29" t="s">
        <v>38</v>
      </c>
      <c r="N870" s="29" t="s">
        <v>38</v>
      </c>
      <c r="O870" s="31">
        <v>39.200000000000003</v>
      </c>
      <c r="P870" s="35">
        <v>0.05</v>
      </c>
      <c r="Q870" s="168">
        <f>O870*(1-P870)</f>
        <v>37.24</v>
      </c>
      <c r="R870" s="14"/>
      <c r="S870" s="14"/>
      <c r="T870" s="65"/>
      <c r="U870" s="31"/>
      <c r="V870" s="31"/>
      <c r="W870" s="131"/>
      <c r="AD870"/>
      <c r="AE870"/>
      <c r="AF870"/>
      <c r="AG870"/>
      <c r="AH870"/>
      <c r="AI870"/>
    </row>
    <row r="871" spans="1:35" ht="18" customHeight="1" x14ac:dyDescent="0.25">
      <c r="A871" s="47" t="s">
        <v>1804</v>
      </c>
      <c r="B871" s="51" t="s">
        <v>1376</v>
      </c>
      <c r="C871" s="24">
        <v>5</v>
      </c>
      <c r="D871" s="25"/>
      <c r="E871" s="36"/>
      <c r="F871" s="37"/>
      <c r="G871" s="28"/>
      <c r="H871" s="29">
        <v>18.420000000000002</v>
      </c>
      <c r="I871" s="30">
        <v>19.13</v>
      </c>
      <c r="J871" s="30"/>
      <c r="K871" s="49">
        <v>18.829999999999998</v>
      </c>
      <c r="L871" s="44" t="s">
        <v>38</v>
      </c>
      <c r="M871" s="29">
        <v>19.27</v>
      </c>
      <c r="N871" s="29"/>
      <c r="O871" s="31">
        <v>21.4</v>
      </c>
      <c r="P871" s="35">
        <v>0.11</v>
      </c>
      <c r="Q871" s="168">
        <f>O871*(1-P871)</f>
        <v>19.045999999999999</v>
      </c>
      <c r="R871" s="14"/>
      <c r="S871" s="14"/>
      <c r="T871" s="65"/>
      <c r="U871" s="31"/>
      <c r="V871" s="31"/>
      <c r="W871" s="131"/>
      <c r="AD871"/>
      <c r="AE871"/>
      <c r="AF871"/>
      <c r="AG871"/>
      <c r="AH871"/>
      <c r="AI871"/>
    </row>
    <row r="872" spans="1:35" ht="18" customHeight="1" x14ac:dyDescent="0.25">
      <c r="A872" s="47" t="s">
        <v>1805</v>
      </c>
      <c r="B872" s="54" t="s">
        <v>562</v>
      </c>
      <c r="C872" s="24" t="s">
        <v>405</v>
      </c>
      <c r="D872" s="72"/>
      <c r="E872" s="26"/>
      <c r="F872" s="100"/>
      <c r="G872" s="57"/>
      <c r="H872" s="29">
        <v>5.19</v>
      </c>
      <c r="I872" s="30">
        <v>3.9</v>
      </c>
      <c r="J872" s="30">
        <v>4.07</v>
      </c>
      <c r="K872" s="29">
        <v>4.25</v>
      </c>
      <c r="L872" s="29">
        <v>4.29</v>
      </c>
      <c r="M872" s="26">
        <v>4</v>
      </c>
      <c r="N872" s="29">
        <v>4</v>
      </c>
      <c r="O872" s="31"/>
      <c r="P872" s="35"/>
      <c r="Q872" s="168"/>
      <c r="R872" s="14"/>
      <c r="S872" s="14"/>
      <c r="T872" s="65"/>
      <c r="U872" s="31"/>
      <c r="V872" s="31"/>
      <c r="W872" s="131"/>
      <c r="AD872"/>
      <c r="AE872"/>
      <c r="AF872"/>
      <c r="AG872"/>
      <c r="AH872"/>
      <c r="AI872"/>
    </row>
    <row r="873" spans="1:35" ht="18" customHeight="1" x14ac:dyDescent="0.25">
      <c r="A873" s="47" t="s">
        <v>1806</v>
      </c>
      <c r="B873" s="51" t="s">
        <v>1203</v>
      </c>
      <c r="C873" s="24">
        <v>20</v>
      </c>
      <c r="D873" s="25"/>
      <c r="E873" s="36"/>
      <c r="F873" s="37"/>
      <c r="G873" s="28"/>
      <c r="H873" s="29" t="s">
        <v>197</v>
      </c>
      <c r="I873" s="30">
        <v>2.35</v>
      </c>
      <c r="J873" s="30">
        <v>4.45</v>
      </c>
      <c r="K873" s="30">
        <v>1.99</v>
      </c>
      <c r="L873" s="44" t="s">
        <v>38</v>
      </c>
      <c r="M873" s="29">
        <v>3.4</v>
      </c>
      <c r="N873" s="29">
        <v>3</v>
      </c>
      <c r="O873" s="31">
        <v>2.0699999999999998</v>
      </c>
      <c r="P873" s="35"/>
      <c r="Q873" s="168"/>
      <c r="R873" s="14"/>
      <c r="S873" s="14"/>
      <c r="T873" s="65"/>
      <c r="U873" s="31"/>
      <c r="V873" s="31"/>
      <c r="W873" s="131"/>
      <c r="AD873"/>
      <c r="AE873"/>
      <c r="AF873"/>
      <c r="AG873"/>
      <c r="AH873"/>
      <c r="AI873"/>
    </row>
    <row r="874" spans="1:35" ht="18" customHeight="1" x14ac:dyDescent="0.25">
      <c r="A874" s="47" t="s">
        <v>1807</v>
      </c>
      <c r="B874" s="51" t="s">
        <v>573</v>
      </c>
      <c r="C874" s="24">
        <v>20</v>
      </c>
      <c r="D874" s="25"/>
      <c r="E874" s="36"/>
      <c r="F874" s="37"/>
      <c r="G874" s="28">
        <v>6</v>
      </c>
      <c r="H874" s="29">
        <v>3.32</v>
      </c>
      <c r="I874" s="30">
        <v>2.52</v>
      </c>
      <c r="J874" s="30">
        <v>3.2</v>
      </c>
      <c r="K874" s="87" t="s">
        <v>38</v>
      </c>
      <c r="L874" s="87" t="s">
        <v>38</v>
      </c>
      <c r="M874" s="26">
        <v>3.08</v>
      </c>
      <c r="N874" s="29">
        <v>3.3</v>
      </c>
      <c r="O874" s="31">
        <v>2.73</v>
      </c>
      <c r="P874" s="35"/>
      <c r="Q874" s="168"/>
      <c r="R874" s="14"/>
      <c r="S874" s="14"/>
      <c r="T874" s="65"/>
      <c r="U874" s="31"/>
      <c r="V874" s="31"/>
      <c r="W874" s="131"/>
      <c r="AD874"/>
      <c r="AE874"/>
      <c r="AF874"/>
      <c r="AG874"/>
      <c r="AH874"/>
      <c r="AI874"/>
    </row>
    <row r="875" spans="1:35" ht="18" customHeight="1" x14ac:dyDescent="0.25">
      <c r="A875" s="47" t="s">
        <v>1808</v>
      </c>
      <c r="B875" s="51" t="s">
        <v>286</v>
      </c>
      <c r="C875" s="24">
        <v>28</v>
      </c>
      <c r="D875" s="313"/>
      <c r="E875" s="36"/>
      <c r="F875" s="37"/>
      <c r="G875" s="112">
        <v>3</v>
      </c>
      <c r="H875" s="30">
        <v>0.4</v>
      </c>
      <c r="I875" s="30">
        <v>1.4</v>
      </c>
      <c r="J875" s="30" t="s">
        <v>38</v>
      </c>
      <c r="K875" s="30">
        <v>0.79</v>
      </c>
      <c r="L875" s="30">
        <v>0.42</v>
      </c>
      <c r="M875" s="26" t="s">
        <v>1809</v>
      </c>
      <c r="N875" s="44">
        <v>0.41</v>
      </c>
      <c r="O875" s="31">
        <v>2.5099999999999998</v>
      </c>
      <c r="P875" s="35"/>
      <c r="Q875" s="168"/>
      <c r="R875" s="14"/>
      <c r="S875" s="14"/>
      <c r="T875" s="65"/>
      <c r="U875" s="31"/>
      <c r="V875" s="31"/>
      <c r="W875" s="131"/>
      <c r="AD875" t="s">
        <v>1810</v>
      </c>
      <c r="AE875" t="s">
        <v>1811</v>
      </c>
      <c r="AF875"/>
      <c r="AG875" s="102" t="s">
        <v>138</v>
      </c>
      <c r="AH875" t="s">
        <v>1812</v>
      </c>
      <c r="AI875"/>
    </row>
    <row r="876" spans="1:35" ht="18" customHeight="1" x14ac:dyDescent="0.25">
      <c r="A876" s="47" t="s">
        <v>1808</v>
      </c>
      <c r="B876" s="51" t="s">
        <v>483</v>
      </c>
      <c r="C876" s="24">
        <v>28</v>
      </c>
      <c r="D876" s="25"/>
      <c r="E876" s="36"/>
      <c r="F876" s="37" t="s">
        <v>143</v>
      </c>
      <c r="G876" s="112">
        <v>2</v>
      </c>
      <c r="H876" s="29">
        <v>1.47</v>
      </c>
      <c r="I876" s="30">
        <v>1.59</v>
      </c>
      <c r="J876" s="75">
        <v>0.61</v>
      </c>
      <c r="K876" s="30">
        <v>1.45</v>
      </c>
      <c r="L876" s="75">
        <v>0.23</v>
      </c>
      <c r="M876" s="73">
        <v>0.21</v>
      </c>
      <c r="N876" s="44">
        <v>0.57999999999999996</v>
      </c>
      <c r="O876" s="31">
        <v>0.77</v>
      </c>
      <c r="P876" s="35"/>
      <c r="Q876" s="168"/>
      <c r="R876" s="14"/>
      <c r="S876" s="14"/>
      <c r="T876" s="65"/>
      <c r="U876" s="31"/>
      <c r="V876" s="31"/>
      <c r="W876" s="131"/>
      <c r="AD876"/>
      <c r="AE876"/>
      <c r="AF876"/>
      <c r="AG876"/>
      <c r="AH876"/>
      <c r="AI876"/>
    </row>
    <row r="877" spans="1:35" ht="18" customHeight="1" x14ac:dyDescent="0.25">
      <c r="A877" s="197" t="s">
        <v>1808</v>
      </c>
      <c r="B877" s="51" t="s">
        <v>142</v>
      </c>
      <c r="C877" s="24">
        <v>28</v>
      </c>
      <c r="D877" s="25">
        <v>5</v>
      </c>
      <c r="E877" s="36" t="s">
        <v>1813</v>
      </c>
      <c r="F877" s="56" t="s">
        <v>143</v>
      </c>
      <c r="G877" s="28">
        <v>16</v>
      </c>
      <c r="H877" s="29">
        <v>2.19</v>
      </c>
      <c r="I877" s="30">
        <v>1.19</v>
      </c>
      <c r="J877" s="75">
        <v>0.9</v>
      </c>
      <c r="K877" s="30">
        <v>1.69</v>
      </c>
      <c r="L877" s="73">
        <v>0.8</v>
      </c>
      <c r="M877" s="73" t="s">
        <v>1814</v>
      </c>
      <c r="N877" s="74" t="s">
        <v>38</v>
      </c>
      <c r="O877" s="31">
        <v>1.7</v>
      </c>
      <c r="P877" s="35"/>
      <c r="Q877" s="168"/>
      <c r="R877" s="14"/>
      <c r="S877" s="14"/>
      <c r="T877" s="65"/>
      <c r="U877" s="31"/>
      <c r="V877" s="31"/>
      <c r="W877" s="131"/>
      <c r="AD877" t="s">
        <v>3230</v>
      </c>
      <c r="AE877" t="s">
        <v>3231</v>
      </c>
      <c r="AF877"/>
      <c r="AG877" t="s" s="406">
        <v>3232</v>
      </c>
      <c r="AH877" t="s">
        <v>3233</v>
      </c>
      <c r="AI877"/>
    </row>
    <row r="878" spans="1:35" ht="18" customHeight="1" x14ac:dyDescent="0.25">
      <c r="A878" s="53" t="s">
        <v>1815</v>
      </c>
      <c r="B878" s="54" t="s">
        <v>68</v>
      </c>
      <c r="C878" s="24">
        <v>56</v>
      </c>
      <c r="D878" s="55"/>
      <c r="E878" s="40"/>
      <c r="F878" s="314"/>
      <c r="G878" s="57"/>
      <c r="H878" s="30">
        <v>12.36</v>
      </c>
      <c r="I878" s="29" t="s">
        <v>1816</v>
      </c>
      <c r="J878" s="30" t="s">
        <v>1817</v>
      </c>
      <c r="K878" s="29" t="s">
        <v>38</v>
      </c>
      <c r="L878" s="30" t="s">
        <v>38</v>
      </c>
      <c r="M878" s="26">
        <v>12.27</v>
      </c>
      <c r="N878" s="30">
        <v>12.37</v>
      </c>
      <c r="O878" s="80"/>
      <c r="P878" s="97"/>
      <c r="Q878" s="98"/>
      <c r="R878" s="14"/>
      <c r="S878" s="14"/>
      <c r="T878" s="81"/>
      <c r="U878" s="82"/>
      <c r="V878" s="54"/>
      <c r="W878" s="64"/>
      <c r="AD878"/>
      <c r="AE878"/>
      <c r="AF878"/>
      <c r="AG878"/>
      <c r="AH878"/>
      <c r="AI878"/>
    </row>
    <row r="879" spans="1:35" ht="18" customHeight="1" x14ac:dyDescent="0.25">
      <c r="A879" s="47" t="s">
        <v>1818</v>
      </c>
      <c r="B879" s="51" t="s">
        <v>68</v>
      </c>
      <c r="C879" s="24">
        <v>56</v>
      </c>
      <c r="D879" s="25"/>
      <c r="E879" s="36"/>
      <c r="F879" s="37"/>
      <c r="G879" s="112">
        <v>3</v>
      </c>
      <c r="H879" s="29"/>
      <c r="I879" s="49">
        <v>0.86</v>
      </c>
      <c r="J879" s="30" t="s">
        <v>653</v>
      </c>
      <c r="K879" s="30">
        <v>0.93</v>
      </c>
      <c r="L879" s="29">
        <v>0.9</v>
      </c>
      <c r="M879" s="29">
        <v>0.88</v>
      </c>
      <c r="N879" s="29">
        <v>0.65</v>
      </c>
      <c r="O879" s="31">
        <v>6.06</v>
      </c>
      <c r="P879" s="35"/>
      <c r="Q879" s="168"/>
      <c r="R879" s="14"/>
      <c r="S879" s="14"/>
      <c r="T879" s="65"/>
      <c r="U879" s="31"/>
      <c r="V879" s="31"/>
      <c r="W879" s="131"/>
      <c r="AD879"/>
      <c r="AE879"/>
      <c r="AF879"/>
      <c r="AG879"/>
      <c r="AH879"/>
      <c r="AI879"/>
    </row>
    <row r="880" spans="1:35" ht="18" customHeight="1" x14ac:dyDescent="0.25">
      <c r="A880" s="47" t="s">
        <v>1818</v>
      </c>
      <c r="B880" s="51" t="s">
        <v>322</v>
      </c>
      <c r="C880" s="24">
        <v>56</v>
      </c>
      <c r="D880" s="313"/>
      <c r="E880" s="36"/>
      <c r="F880" s="37"/>
      <c r="G880" s="28">
        <v>4</v>
      </c>
      <c r="H880" s="29">
        <v>0.68</v>
      </c>
      <c r="I880" s="30"/>
      <c r="J880" s="73">
        <v>0.53</v>
      </c>
      <c r="K880" s="30">
        <v>0.67</v>
      </c>
      <c r="L880" s="75">
        <v>0.55000000000000004</v>
      </c>
      <c r="M880" s="29">
        <v>0.56999999999999995</v>
      </c>
      <c r="N880" s="49">
        <v>0.53</v>
      </c>
      <c r="O880" s="31">
        <v>6.59</v>
      </c>
      <c r="P880" s="35"/>
      <c r="Q880" s="168"/>
      <c r="R880" s="14"/>
      <c r="S880" s="14"/>
      <c r="T880" s="65"/>
      <c r="U880" s="31"/>
      <c r="V880" s="31"/>
      <c r="W880" s="131"/>
      <c r="AD880"/>
      <c r="AE880"/>
      <c r="AF880"/>
      <c r="AG880"/>
      <c r="AH880"/>
      <c r="AI880"/>
    </row>
    <row r="881" spans="1:35" ht="18" customHeight="1" x14ac:dyDescent="0.25">
      <c r="A881" s="47" t="s">
        <v>1819</v>
      </c>
      <c r="B881" s="51" t="s">
        <v>311</v>
      </c>
      <c r="C881" s="24">
        <v>28</v>
      </c>
      <c r="D881" s="25"/>
      <c r="E881" s="36"/>
      <c r="F881" s="37"/>
      <c r="G881" s="28">
        <v>14</v>
      </c>
      <c r="H881" s="30">
        <v>3.24</v>
      </c>
      <c r="I881" s="30">
        <v>3.24</v>
      </c>
      <c r="J881" s="30" t="s">
        <v>1820</v>
      </c>
      <c r="K881" s="26">
        <v>2.6</v>
      </c>
      <c r="L881" s="29" t="s">
        <v>38</v>
      </c>
      <c r="M881" s="29">
        <v>3.28</v>
      </c>
      <c r="N881" s="149">
        <v>2.96</v>
      </c>
      <c r="O881" s="31">
        <v>0.5</v>
      </c>
      <c r="P881" s="35"/>
      <c r="Q881" s="168"/>
      <c r="R881" s="14"/>
      <c r="S881" s="14"/>
      <c r="T881" s="65"/>
      <c r="U881" s="31"/>
      <c r="V881" s="31"/>
      <c r="W881" s="131"/>
      <c r="AD881"/>
      <c r="AE881"/>
      <c r="AF881"/>
      <c r="AG881"/>
      <c r="AH881"/>
      <c r="AI881"/>
    </row>
    <row r="882" spans="1:35" ht="18" customHeight="1" x14ac:dyDescent="0.25">
      <c r="A882" s="53" t="s">
        <v>1821</v>
      </c>
      <c r="B882" s="54" t="s">
        <v>311</v>
      </c>
      <c r="C882" s="24">
        <v>28</v>
      </c>
      <c r="D882" s="55"/>
      <c r="E882" s="26"/>
      <c r="F882" s="100"/>
      <c r="G882" s="57"/>
      <c r="H882" s="29"/>
      <c r="I882" s="30">
        <v>4.57</v>
      </c>
      <c r="J882" s="44"/>
      <c r="K882" s="30"/>
      <c r="L882" s="30"/>
      <c r="M882" s="30">
        <v>5</v>
      </c>
      <c r="N882" s="30"/>
      <c r="O882" s="80">
        <v>5.75</v>
      </c>
      <c r="P882" s="76"/>
      <c r="Q882" s="77"/>
      <c r="R882" s="14"/>
      <c r="S882" s="14"/>
      <c r="T882" s="315"/>
      <c r="U882" s="303"/>
      <c r="V882" s="54"/>
      <c r="W882" s="67"/>
      <c r="AD882"/>
      <c r="AE882"/>
      <c r="AF882"/>
      <c r="AG882"/>
      <c r="AH882"/>
      <c r="AI882"/>
    </row>
    <row r="883" spans="1:35" ht="18" customHeight="1" x14ac:dyDescent="0.25">
      <c r="A883" s="53" t="s">
        <v>1822</v>
      </c>
      <c r="B883" s="54" t="s">
        <v>68</v>
      </c>
      <c r="C883" s="24">
        <v>30</v>
      </c>
      <c r="D883" s="25"/>
      <c r="E883" s="26"/>
      <c r="F883" s="125"/>
      <c r="G883" s="57"/>
      <c r="H883" s="29">
        <v>5.26</v>
      </c>
      <c r="I883" s="30" t="s">
        <v>35</v>
      </c>
      <c r="J883" s="44" t="s">
        <v>668</v>
      </c>
      <c r="K883" s="30" t="s">
        <v>38</v>
      </c>
      <c r="L883" s="30" t="s">
        <v>1823</v>
      </c>
      <c r="M883" s="30">
        <v>9.4600000000000009</v>
      </c>
      <c r="N883" s="30" t="s">
        <v>35</v>
      </c>
      <c r="O883" s="80"/>
      <c r="P883" s="76"/>
      <c r="Q883" s="77">
        <f>13.75*2.5</f>
        <v>34.375</v>
      </c>
      <c r="R883" s="14"/>
      <c r="S883" s="14"/>
      <c r="T883" s="65"/>
      <c r="U883" s="14"/>
      <c r="V883" s="31"/>
      <c r="W883" s="67"/>
      <c r="AD883"/>
      <c r="AE883"/>
      <c r="AF883"/>
      <c r="AG883"/>
      <c r="AH883"/>
      <c r="AI883"/>
    </row>
    <row r="884" spans="1:35" ht="18" customHeight="1" x14ac:dyDescent="0.25">
      <c r="A884" s="53" t="s">
        <v>1822</v>
      </c>
      <c r="B884" s="54" t="s">
        <v>322</v>
      </c>
      <c r="C884" s="24">
        <v>30</v>
      </c>
      <c r="D884" s="25"/>
      <c r="E884" s="26"/>
      <c r="F884" s="125"/>
      <c r="G884" s="57"/>
      <c r="H884" s="29" t="s">
        <v>1824</v>
      </c>
      <c r="I884" s="30" t="s">
        <v>1825</v>
      </c>
      <c r="J884" s="163">
        <v>12.18</v>
      </c>
      <c r="K884" s="30">
        <v>12.5</v>
      </c>
      <c r="L884" s="30">
        <v>14.15</v>
      </c>
      <c r="M884" s="26" t="s">
        <v>1826</v>
      </c>
      <c r="N884" s="30" t="s">
        <v>35</v>
      </c>
      <c r="O884" s="80"/>
      <c r="P884" s="76"/>
      <c r="Q884" s="77">
        <f>16.75*2</f>
        <v>33.5</v>
      </c>
      <c r="R884" s="14"/>
      <c r="S884" s="14"/>
      <c r="T884" s="65"/>
      <c r="U884" s="14"/>
      <c r="V884" s="31"/>
      <c r="W884" s="67"/>
      <c r="AD884"/>
      <c r="AE884"/>
      <c r="AF884"/>
      <c r="AG884"/>
      <c r="AH884"/>
      <c r="AI884"/>
    </row>
    <row r="885" spans="1:35" ht="18" customHeight="1" x14ac:dyDescent="0.25">
      <c r="A885" s="47" t="s">
        <v>1827</v>
      </c>
      <c r="B885" s="39"/>
      <c r="C885" s="24">
        <v>30</v>
      </c>
      <c r="D885" s="25">
        <v>2</v>
      </c>
      <c r="E885" s="36"/>
      <c r="F885" s="37"/>
      <c r="G885" s="28">
        <v>2</v>
      </c>
      <c r="H885" s="74" t="s">
        <v>1828</v>
      </c>
      <c r="I885" s="75" t="s">
        <v>38</v>
      </c>
      <c r="J885" s="75" t="s">
        <v>38</v>
      </c>
      <c r="K885" s="73" t="s">
        <v>1829</v>
      </c>
      <c r="L885" s="166" t="s">
        <v>35</v>
      </c>
      <c r="M885" s="166" t="s">
        <v>38</v>
      </c>
      <c r="N885" s="75" t="s">
        <v>1289</v>
      </c>
      <c r="O885" s="31"/>
      <c r="P885" s="35"/>
      <c r="Q885" s="168">
        <f>22*0.2</f>
        <v>4.4000000000000004</v>
      </c>
      <c r="R885" s="14"/>
      <c r="S885" s="14"/>
      <c r="T885" s="65"/>
      <c r="U885" s="31"/>
      <c r="V885" s="31"/>
      <c r="W885" s="131"/>
      <c r="AD885" t="s">
        <v>3234</v>
      </c>
      <c r="AE885" t="s">
        <v>3235</v>
      </c>
      <c r="AF885"/>
      <c r="AG885" t="s">
        <v>3236</v>
      </c>
      <c r="AH885" t="s">
        <v>3237</v>
      </c>
      <c r="AI885"/>
    </row>
    <row r="886" spans="1:35" ht="18" customHeight="1" x14ac:dyDescent="0.25">
      <c r="A886" s="47" t="s">
        <v>1830</v>
      </c>
      <c r="B886" s="51" t="s">
        <v>37</v>
      </c>
      <c r="C886" s="24">
        <v>60</v>
      </c>
      <c r="D886" s="25"/>
      <c r="E886" s="36"/>
      <c r="F886" s="37" t="s">
        <v>1831</v>
      </c>
      <c r="G886" s="28"/>
      <c r="H886" s="29">
        <v>10</v>
      </c>
      <c r="I886" s="30" t="s">
        <v>38</v>
      </c>
      <c r="J886" s="44">
        <v>12</v>
      </c>
      <c r="K886" s="30" t="s">
        <v>35</v>
      </c>
      <c r="L886" s="29" t="s">
        <v>35</v>
      </c>
      <c r="M886" s="29" t="s">
        <v>1832</v>
      </c>
      <c r="N886" s="29">
        <v>12.7</v>
      </c>
      <c r="O886" s="31"/>
      <c r="P886" s="35"/>
      <c r="Q886" s="168"/>
      <c r="R886" s="14"/>
      <c r="S886" s="14"/>
      <c r="T886" s="65"/>
      <c r="U886" s="31"/>
      <c r="V886" s="31"/>
      <c r="W886" s="131"/>
      <c r="AD886"/>
      <c r="AE886"/>
      <c r="AF886"/>
      <c r="AG886"/>
      <c r="AH886"/>
      <c r="AI886"/>
    </row>
    <row r="887" spans="1:35" ht="18" customHeight="1" x14ac:dyDescent="0.25">
      <c r="A887" s="47" t="s">
        <v>1833</v>
      </c>
      <c r="B887" s="51" t="s">
        <v>37</v>
      </c>
      <c r="C887" s="24">
        <v>15</v>
      </c>
      <c r="D887" s="25"/>
      <c r="E887" s="36"/>
      <c r="F887" s="37" t="s">
        <v>1831</v>
      </c>
      <c r="G887" s="28">
        <v>2</v>
      </c>
      <c r="H887" s="29" t="s">
        <v>1834</v>
      </c>
      <c r="I887" s="30" t="s">
        <v>1835</v>
      </c>
      <c r="J887" s="29" t="s">
        <v>1836</v>
      </c>
      <c r="K887" s="30" t="s">
        <v>38</v>
      </c>
      <c r="L887" s="87" t="s">
        <v>38</v>
      </c>
      <c r="M887" s="87" t="s">
        <v>1837</v>
      </c>
      <c r="N887" s="87" t="s">
        <v>38</v>
      </c>
      <c r="O887" s="31">
        <v>3.75</v>
      </c>
      <c r="P887" s="35"/>
      <c r="Q887" s="168"/>
      <c r="R887" s="14"/>
      <c r="S887" s="14"/>
      <c r="T887" s="65"/>
      <c r="U887" s="31"/>
      <c r="V887" s="31"/>
      <c r="W887" s="131"/>
      <c r="AD887"/>
      <c r="AE887"/>
      <c r="AF887"/>
      <c r="AG887"/>
      <c r="AH887"/>
      <c r="AI887"/>
    </row>
    <row r="888" spans="1:35" ht="18" customHeight="1" x14ac:dyDescent="0.25">
      <c r="A888" s="53" t="s">
        <v>1838</v>
      </c>
      <c r="B888" s="54" t="s">
        <v>1236</v>
      </c>
      <c r="C888" s="24">
        <v>150</v>
      </c>
      <c r="D888" s="55"/>
      <c r="E888" s="26"/>
      <c r="F888" s="100"/>
      <c r="G888" s="57"/>
      <c r="H888" s="29"/>
      <c r="I888" s="30" t="s">
        <v>38</v>
      </c>
      <c r="J888" s="44"/>
      <c r="K888" s="30"/>
      <c r="L888" s="30"/>
      <c r="M888" s="270">
        <v>0.67</v>
      </c>
      <c r="N888" s="30"/>
      <c r="O888" s="80"/>
      <c r="P888" s="76"/>
      <c r="Q888" s="77"/>
      <c r="R888" s="14"/>
      <c r="S888" s="14"/>
      <c r="T888" s="119"/>
      <c r="U888" s="120"/>
      <c r="V888" s="54"/>
      <c r="W888" s="83"/>
      <c r="AD888"/>
      <c r="AE888"/>
      <c r="AF888"/>
      <c r="AG888"/>
      <c r="AH888"/>
      <c r="AI888"/>
    </row>
    <row r="889" spans="1:35" ht="18" customHeight="1" x14ac:dyDescent="0.25">
      <c r="A889" s="47" t="s">
        <v>1839</v>
      </c>
      <c r="B889" s="39" t="s">
        <v>99</v>
      </c>
      <c r="C889" s="24">
        <v>56</v>
      </c>
      <c r="D889" s="25"/>
      <c r="E889" s="36" t="s">
        <v>41</v>
      </c>
      <c r="F889" s="37"/>
      <c r="G889" s="28"/>
      <c r="H889" s="29" t="s">
        <v>38</v>
      </c>
      <c r="I889" s="30" t="s">
        <v>38</v>
      </c>
      <c r="J889" s="44" t="s">
        <v>38</v>
      </c>
      <c r="K889" s="30">
        <v>49.29</v>
      </c>
      <c r="L889" s="44" t="s">
        <v>35</v>
      </c>
      <c r="M889" s="44">
        <v>51</v>
      </c>
      <c r="N889" s="29" t="s">
        <v>38</v>
      </c>
      <c r="O889" s="31"/>
      <c r="P889" s="35"/>
      <c r="Q889" s="168"/>
      <c r="R889" s="14"/>
      <c r="S889" s="14"/>
      <c r="T889" s="65"/>
      <c r="U889" s="31"/>
      <c r="V889" s="31"/>
      <c r="W889" s="131"/>
      <c r="AD889"/>
      <c r="AE889"/>
      <c r="AF889"/>
      <c r="AG889"/>
      <c r="AH889"/>
      <c r="AI889"/>
    </row>
    <row r="890" spans="1:35" ht="18" customHeight="1" x14ac:dyDescent="0.25">
      <c r="A890" s="47" t="s">
        <v>1840</v>
      </c>
      <c r="B890" s="39" t="s">
        <v>159</v>
      </c>
      <c r="C890" s="24">
        <v>56</v>
      </c>
      <c r="D890" s="25"/>
      <c r="E890" s="36"/>
      <c r="F890" s="37"/>
      <c r="G890" s="28">
        <v>6</v>
      </c>
      <c r="H890" s="29">
        <v>14.38</v>
      </c>
      <c r="I890" s="30">
        <v>11.4</v>
      </c>
      <c r="J890" s="26">
        <v>11</v>
      </c>
      <c r="K890" s="30">
        <v>14.54</v>
      </c>
      <c r="L890" s="113">
        <v>11.5</v>
      </c>
      <c r="M890" s="30">
        <v>11.88</v>
      </c>
      <c r="N890" s="30">
        <v>11.9</v>
      </c>
      <c r="O890" s="31"/>
      <c r="P890" s="35"/>
      <c r="Q890" s="168"/>
      <c r="R890" s="14"/>
      <c r="S890" s="14"/>
      <c r="T890" s="65"/>
      <c r="U890" s="31"/>
      <c r="V890" s="31"/>
      <c r="W890" s="131"/>
      <c r="AD890"/>
      <c r="AE890"/>
      <c r="AF890"/>
      <c r="AG890"/>
      <c r="AH890"/>
      <c r="AI890"/>
    </row>
    <row r="891" spans="1:35" ht="18" customHeight="1" x14ac:dyDescent="0.25">
      <c r="A891" s="47" t="s">
        <v>1841</v>
      </c>
      <c r="B891" s="23" t="s">
        <v>68</v>
      </c>
      <c r="C891" s="24">
        <v>28</v>
      </c>
      <c r="D891" s="25"/>
      <c r="E891" s="36"/>
      <c r="F891" s="37"/>
      <c r="G891" s="28">
        <v>16</v>
      </c>
      <c r="H891" s="29" t="s">
        <v>38</v>
      </c>
      <c r="I891" s="30"/>
      <c r="J891" s="163">
        <v>35.200000000000003</v>
      </c>
      <c r="K891" s="30" t="s">
        <v>1842</v>
      </c>
      <c r="L891" s="30">
        <v>35.35</v>
      </c>
      <c r="M891" s="44">
        <v>35.49</v>
      </c>
      <c r="N891" s="29" t="s">
        <v>1843</v>
      </c>
      <c r="O891" s="31">
        <v>36.590000000000003</v>
      </c>
      <c r="P891" s="35">
        <v>0.05</v>
      </c>
      <c r="Q891" s="168">
        <f>O891*(1-P891)</f>
        <v>34.7605</v>
      </c>
      <c r="R891" s="14"/>
      <c r="S891" s="14"/>
      <c r="T891" s="65"/>
      <c r="U891" s="31"/>
      <c r="V891" s="31"/>
      <c r="W891" s="131"/>
      <c r="AD891"/>
      <c r="AE891"/>
      <c r="AF891"/>
      <c r="AG891"/>
      <c r="AH891"/>
      <c r="AI891"/>
    </row>
    <row r="892" spans="1:35" ht="18" customHeight="1" x14ac:dyDescent="0.25">
      <c r="A892" s="47" t="s">
        <v>1844</v>
      </c>
      <c r="B892" s="23" t="s">
        <v>105</v>
      </c>
      <c r="C892" s="24">
        <v>10</v>
      </c>
      <c r="D892" s="25"/>
      <c r="E892" s="36"/>
      <c r="F892" s="153"/>
      <c r="G892" s="28"/>
      <c r="H892" s="29" t="s">
        <v>38</v>
      </c>
      <c r="I892" s="30" t="s">
        <v>35</v>
      </c>
      <c r="J892" s="44">
        <v>3.5</v>
      </c>
      <c r="K892" s="26">
        <v>2.14</v>
      </c>
      <c r="L892" s="44" t="s">
        <v>1845</v>
      </c>
      <c r="M892" s="29">
        <v>2.4500000000000002</v>
      </c>
      <c r="N892" s="29" t="s">
        <v>35</v>
      </c>
      <c r="O892" s="31">
        <v>4.2</v>
      </c>
      <c r="P892" s="35">
        <v>0.11</v>
      </c>
      <c r="Q892" s="262">
        <f>O892*(1-P892)</f>
        <v>3.7380000000000004</v>
      </c>
      <c r="R892" s="14" t="s">
        <v>17</v>
      </c>
      <c r="S892" s="64">
        <f>O892*0.905</f>
        <v>3.8010000000000002</v>
      </c>
      <c r="T892" s="91">
        <v>1</v>
      </c>
      <c r="U892" s="31">
        <f>(S892-Q892)*T892</f>
        <v>6.2999999999999723E-2</v>
      </c>
      <c r="V892" s="31">
        <v>2</v>
      </c>
      <c r="W892" s="131"/>
      <c r="AD892"/>
      <c r="AE892"/>
      <c r="AF892"/>
      <c r="AG892"/>
      <c r="AH892"/>
      <c r="AI892"/>
    </row>
    <row r="893" spans="1:35" ht="18" customHeight="1" x14ac:dyDescent="0.25">
      <c r="A893" s="47" t="s">
        <v>1846</v>
      </c>
      <c r="B893" s="23" t="s">
        <v>43</v>
      </c>
      <c r="C893" s="24">
        <v>5</v>
      </c>
      <c r="D893" s="25"/>
      <c r="E893" s="36"/>
      <c r="F893" s="37"/>
      <c r="G893" s="28"/>
      <c r="H893" s="29" t="s">
        <v>35</v>
      </c>
      <c r="I893" s="30">
        <v>16.32</v>
      </c>
      <c r="J893" s="44"/>
      <c r="K893" s="30">
        <v>18.09</v>
      </c>
      <c r="L893" s="201" t="s">
        <v>38</v>
      </c>
      <c r="M893" s="29" t="s">
        <v>35</v>
      </c>
      <c r="N893" s="29"/>
      <c r="O893" s="31">
        <v>19.850000000000001</v>
      </c>
      <c r="P893" s="35"/>
      <c r="Q893" s="168"/>
      <c r="R893" s="14"/>
      <c r="S893" s="14"/>
      <c r="T893" s="65"/>
      <c r="U893" s="31"/>
      <c r="V893" s="31"/>
      <c r="W893" s="131"/>
      <c r="AD893"/>
      <c r="AE893"/>
      <c r="AF893"/>
      <c r="AG893"/>
      <c r="AH893"/>
      <c r="AI893"/>
    </row>
    <row r="894" spans="1:35" ht="18" customHeight="1" x14ac:dyDescent="0.25">
      <c r="A894" s="47" t="s">
        <v>1847</v>
      </c>
      <c r="B894" s="23" t="s">
        <v>262</v>
      </c>
      <c r="C894" s="24">
        <v>10</v>
      </c>
      <c r="D894" s="301"/>
      <c r="E894" s="123"/>
      <c r="F894" s="114"/>
      <c r="G894" s="302"/>
      <c r="H894" s="29">
        <v>36</v>
      </c>
      <c r="I894" s="30" t="s">
        <v>1848</v>
      </c>
      <c r="J894" s="44"/>
      <c r="K894" s="128">
        <v>38.6</v>
      </c>
      <c r="L894" s="44" t="s">
        <v>38</v>
      </c>
      <c r="M894" s="29" t="s">
        <v>35</v>
      </c>
      <c r="N894" s="29" t="s">
        <v>35</v>
      </c>
      <c r="O894" s="31">
        <v>42.3</v>
      </c>
      <c r="P894" s="35"/>
      <c r="Q894" s="168"/>
      <c r="R894" s="14"/>
      <c r="S894" s="14"/>
      <c r="T894" s="65"/>
      <c r="U894" s="31"/>
      <c r="V894" s="31"/>
      <c r="W894" s="131"/>
      <c r="AD894"/>
      <c r="AE894"/>
      <c r="AF894"/>
      <c r="AG894"/>
      <c r="AH894"/>
      <c r="AI894"/>
    </row>
    <row r="895" spans="1:35" ht="18" customHeight="1" x14ac:dyDescent="0.25">
      <c r="A895" s="47" t="s">
        <v>1849</v>
      </c>
      <c r="B895" s="23" t="s">
        <v>1850</v>
      </c>
      <c r="C895" s="24">
        <v>10</v>
      </c>
      <c r="D895" s="25"/>
      <c r="E895" s="36"/>
      <c r="F895" s="37"/>
      <c r="G895" s="28"/>
      <c r="H895" s="29">
        <v>9</v>
      </c>
      <c r="I895" s="30" t="s">
        <v>1851</v>
      </c>
      <c r="J895" s="44"/>
      <c r="K895" s="26">
        <v>26.9</v>
      </c>
      <c r="L895" s="44" t="s">
        <v>1852</v>
      </c>
      <c r="M895" s="29" t="s">
        <v>35</v>
      </c>
      <c r="N895" s="29"/>
      <c r="O895" s="31"/>
      <c r="P895" s="35"/>
      <c r="Q895" s="168">
        <f t="shared" ref="Q895:Q923" si="15">O895*(1-P895)</f>
        <v>0</v>
      </c>
      <c r="R895" s="14" t="s">
        <v>17</v>
      </c>
      <c r="S895" s="64">
        <f t="shared" ref="S895:S915" si="16">O895*0.905</f>
        <v>0</v>
      </c>
      <c r="T895" s="91">
        <v>1</v>
      </c>
      <c r="U895" s="31"/>
      <c r="V895" s="31">
        <v>2</v>
      </c>
      <c r="W895" s="131"/>
      <c r="AD895"/>
      <c r="AE895"/>
      <c r="AF895"/>
      <c r="AG895"/>
      <c r="AH895"/>
      <c r="AI895"/>
    </row>
    <row r="896" spans="1:35" ht="18" customHeight="1" x14ac:dyDescent="0.25">
      <c r="A896" s="47" t="s">
        <v>1853</v>
      </c>
      <c r="B896" s="23" t="s">
        <v>1854</v>
      </c>
      <c r="C896" s="24">
        <v>1</v>
      </c>
      <c r="D896" s="25"/>
      <c r="E896" s="36"/>
      <c r="F896" s="37"/>
      <c r="G896" s="28"/>
      <c r="H896" s="29">
        <v>0.33</v>
      </c>
      <c r="I896" s="30" t="s">
        <v>35</v>
      </c>
      <c r="J896" s="44"/>
      <c r="K896" s="30" t="s">
        <v>38</v>
      </c>
      <c r="L896" s="44">
        <v>0.26</v>
      </c>
      <c r="M896" s="29" t="s">
        <v>35</v>
      </c>
      <c r="N896" s="29" t="s">
        <v>35</v>
      </c>
      <c r="O896" s="31">
        <v>0.24</v>
      </c>
      <c r="P896" s="35"/>
      <c r="Q896" s="168">
        <f t="shared" si="15"/>
        <v>0.24</v>
      </c>
      <c r="R896" s="14" t="s">
        <v>17</v>
      </c>
      <c r="S896" s="64">
        <f t="shared" si="16"/>
        <v>0.2172</v>
      </c>
      <c r="T896" s="91">
        <v>1</v>
      </c>
      <c r="U896" s="31"/>
      <c r="V896" s="31">
        <v>2</v>
      </c>
      <c r="W896" s="131"/>
      <c r="AD896"/>
      <c r="AE896"/>
      <c r="AF896"/>
      <c r="AG896"/>
      <c r="AH896"/>
      <c r="AI896"/>
    </row>
    <row r="897" spans="1:35" ht="18" customHeight="1" x14ac:dyDescent="0.25">
      <c r="A897" s="47" t="s">
        <v>1855</v>
      </c>
      <c r="B897" s="23" t="s">
        <v>1856</v>
      </c>
      <c r="C897" s="24">
        <v>10</v>
      </c>
      <c r="D897" s="25"/>
      <c r="E897" s="36"/>
      <c r="F897" s="41"/>
      <c r="G897" s="140"/>
      <c r="H897" s="29" t="s">
        <v>35</v>
      </c>
      <c r="I897" s="30" t="s">
        <v>35</v>
      </c>
      <c r="J897" s="44"/>
      <c r="K897" s="30" t="s">
        <v>35</v>
      </c>
      <c r="L897" s="44" t="s">
        <v>35</v>
      </c>
      <c r="M897" s="29" t="s">
        <v>35</v>
      </c>
      <c r="N897" s="29" t="s">
        <v>35</v>
      </c>
      <c r="O897" s="86">
        <v>42.8</v>
      </c>
      <c r="P897" s="90">
        <v>0.11</v>
      </c>
      <c r="Q897" s="33">
        <f t="shared" si="15"/>
        <v>38.091999999999999</v>
      </c>
      <c r="R897" s="14" t="s">
        <v>17</v>
      </c>
      <c r="S897" s="64">
        <f t="shared" si="16"/>
        <v>38.734000000000002</v>
      </c>
      <c r="T897" s="91">
        <v>6</v>
      </c>
      <c r="U897" s="283">
        <f>(S897-Q897)*T897</f>
        <v>3.8520000000000181</v>
      </c>
      <c r="V897" s="31">
        <v>2</v>
      </c>
      <c r="W897" s="131"/>
      <c r="AD897"/>
      <c r="AE897"/>
      <c r="AF897"/>
      <c r="AG897"/>
      <c r="AH897"/>
      <c r="AI897"/>
    </row>
    <row r="898" spans="1:35" ht="18" customHeight="1" x14ac:dyDescent="0.25">
      <c r="A898" s="47" t="s">
        <v>1857</v>
      </c>
      <c r="B898" s="23" t="s">
        <v>108</v>
      </c>
      <c r="C898" s="24">
        <v>25</v>
      </c>
      <c r="D898" s="25"/>
      <c r="E898" s="36"/>
      <c r="F898" s="139"/>
      <c r="G898" s="140"/>
      <c r="H898" s="29" t="s">
        <v>35</v>
      </c>
      <c r="I898" s="30" t="s">
        <v>35</v>
      </c>
      <c r="J898" s="44"/>
      <c r="K898" s="30">
        <v>54.96</v>
      </c>
      <c r="L898" s="44" t="s">
        <v>35</v>
      </c>
      <c r="M898" s="29" t="s">
        <v>35</v>
      </c>
      <c r="N898" s="29" t="s">
        <v>35</v>
      </c>
      <c r="O898" s="31">
        <v>62.5</v>
      </c>
      <c r="P898" s="90">
        <v>0.11</v>
      </c>
      <c r="Q898" s="168">
        <f t="shared" si="15"/>
        <v>55.625</v>
      </c>
      <c r="R898" s="14" t="s">
        <v>17</v>
      </c>
      <c r="S898" s="64">
        <f t="shared" si="16"/>
        <v>56.5625</v>
      </c>
      <c r="T898" s="91">
        <v>1</v>
      </c>
      <c r="U898" s="31"/>
      <c r="V898" s="31">
        <v>2</v>
      </c>
      <c r="W898" s="131"/>
      <c r="AD898"/>
      <c r="AE898"/>
      <c r="AF898"/>
      <c r="AG898"/>
      <c r="AH898"/>
      <c r="AI898"/>
    </row>
    <row r="899" spans="1:35" ht="18" customHeight="1" x14ac:dyDescent="0.25">
      <c r="A899" s="47" t="s">
        <v>1858</v>
      </c>
      <c r="B899" s="51" t="s">
        <v>1859</v>
      </c>
      <c r="C899" s="24">
        <v>5</v>
      </c>
      <c r="D899" s="25"/>
      <c r="E899" s="36"/>
      <c r="F899" s="37"/>
      <c r="G899" s="28"/>
      <c r="H899" s="29">
        <v>9.1</v>
      </c>
      <c r="I899" s="30" t="s">
        <v>35</v>
      </c>
      <c r="J899" s="44"/>
      <c r="K899" s="30">
        <v>8.23</v>
      </c>
      <c r="L899" s="44" t="s">
        <v>35</v>
      </c>
      <c r="M899" s="29" t="s">
        <v>35</v>
      </c>
      <c r="N899" s="29" t="s">
        <v>35</v>
      </c>
      <c r="O899" s="31">
        <v>9.5500000000000007</v>
      </c>
      <c r="P899" s="90">
        <v>0.11</v>
      </c>
      <c r="Q899" s="168">
        <f t="shared" si="15"/>
        <v>8.4995000000000012</v>
      </c>
      <c r="R899" s="14" t="s">
        <v>17</v>
      </c>
      <c r="S899" s="64">
        <f t="shared" si="16"/>
        <v>8.6427500000000013</v>
      </c>
      <c r="T899" s="65"/>
      <c r="U899" s="31"/>
      <c r="V899" s="31">
        <v>2</v>
      </c>
      <c r="W899" s="131"/>
      <c r="AD899"/>
      <c r="AE899"/>
      <c r="AF899"/>
      <c r="AG899"/>
      <c r="AH899"/>
      <c r="AI899"/>
    </row>
    <row r="900" spans="1:35" ht="18" customHeight="1" x14ac:dyDescent="0.25">
      <c r="A900" s="47" t="s">
        <v>1860</v>
      </c>
      <c r="B900" s="51" t="s">
        <v>108</v>
      </c>
      <c r="C900" s="24">
        <v>10</v>
      </c>
      <c r="D900" s="25"/>
      <c r="E900" s="36"/>
      <c r="F900" s="37"/>
      <c r="G900" s="28"/>
      <c r="H900" s="29" t="s">
        <v>1861</v>
      </c>
      <c r="I900" s="30" t="s">
        <v>35</v>
      </c>
      <c r="J900" s="44" t="s">
        <v>1862</v>
      </c>
      <c r="K900" s="30">
        <v>5.13</v>
      </c>
      <c r="L900" s="44" t="s">
        <v>35</v>
      </c>
      <c r="M900" s="29" t="s">
        <v>35</v>
      </c>
      <c r="N900" s="29" t="s">
        <v>35</v>
      </c>
      <c r="O900" s="31"/>
      <c r="P900" s="90">
        <v>0.11</v>
      </c>
      <c r="Q900" s="168">
        <f t="shared" si="15"/>
        <v>0</v>
      </c>
      <c r="R900" s="14" t="s">
        <v>17</v>
      </c>
      <c r="S900" s="64">
        <f t="shared" si="16"/>
        <v>0</v>
      </c>
      <c r="T900" s="65"/>
      <c r="U900" s="31"/>
      <c r="V900" s="31">
        <v>2</v>
      </c>
      <c r="W900" s="131"/>
      <c r="AD900"/>
      <c r="AE900"/>
      <c r="AF900"/>
      <c r="AG900"/>
      <c r="AH900"/>
      <c r="AI900"/>
    </row>
    <row r="901" spans="1:35" ht="18" customHeight="1" x14ac:dyDescent="0.25">
      <c r="A901" s="47" t="s">
        <v>1860</v>
      </c>
      <c r="B901" s="51" t="s">
        <v>105</v>
      </c>
      <c r="C901" s="24">
        <v>10</v>
      </c>
      <c r="D901" s="25"/>
      <c r="E901" s="36"/>
      <c r="F901" s="37"/>
      <c r="G901" s="28"/>
      <c r="H901" s="29">
        <v>12.34</v>
      </c>
      <c r="I901" s="30">
        <v>225.71</v>
      </c>
      <c r="J901" s="44"/>
      <c r="K901" s="30">
        <v>12.41</v>
      </c>
      <c r="L901" s="44" t="s">
        <v>35</v>
      </c>
      <c r="M901" s="30" t="s">
        <v>35</v>
      </c>
      <c r="N901" s="29" t="s">
        <v>35</v>
      </c>
      <c r="O901" s="31">
        <v>14.4</v>
      </c>
      <c r="P901" s="90">
        <v>0.11</v>
      </c>
      <c r="Q901" s="168">
        <f t="shared" si="15"/>
        <v>12.816000000000001</v>
      </c>
      <c r="R901" s="14" t="s">
        <v>17</v>
      </c>
      <c r="S901" s="64">
        <f t="shared" si="16"/>
        <v>13.032</v>
      </c>
      <c r="T901" s="65"/>
      <c r="U901" s="31"/>
      <c r="V901" s="31">
        <v>2</v>
      </c>
      <c r="W901" s="131"/>
      <c r="AD901"/>
      <c r="AE901"/>
      <c r="AF901"/>
      <c r="AG901"/>
      <c r="AH901"/>
      <c r="AI901"/>
    </row>
    <row r="902" spans="1:35" ht="18" customHeight="1" x14ac:dyDescent="0.25">
      <c r="A902" s="47" t="s">
        <v>1863</v>
      </c>
      <c r="B902" s="51" t="s">
        <v>219</v>
      </c>
      <c r="C902" s="24">
        <v>5</v>
      </c>
      <c r="D902" s="25"/>
      <c r="E902" s="36"/>
      <c r="F902" s="37"/>
      <c r="G902" s="28"/>
      <c r="H902" s="29" t="s">
        <v>35</v>
      </c>
      <c r="I902" s="30" t="s">
        <v>35</v>
      </c>
      <c r="J902" s="44"/>
      <c r="K902" s="30">
        <v>58.91</v>
      </c>
      <c r="L902" s="44" t="s">
        <v>35</v>
      </c>
      <c r="M902" s="29">
        <v>60.08</v>
      </c>
      <c r="N902" s="29"/>
      <c r="O902" s="31"/>
      <c r="P902" s="90">
        <v>0.11</v>
      </c>
      <c r="Q902" s="168">
        <f t="shared" si="15"/>
        <v>0</v>
      </c>
      <c r="R902" s="14" t="s">
        <v>17</v>
      </c>
      <c r="S902" s="64">
        <f t="shared" si="16"/>
        <v>0</v>
      </c>
      <c r="T902" s="91">
        <v>1</v>
      </c>
      <c r="U902" s="31"/>
      <c r="V902" s="31">
        <v>2</v>
      </c>
      <c r="W902" s="131"/>
      <c r="AD902"/>
      <c r="AE902"/>
      <c r="AF902"/>
      <c r="AG902"/>
      <c r="AH902"/>
      <c r="AI902"/>
    </row>
    <row r="903" spans="1:35" ht="18" customHeight="1" x14ac:dyDescent="0.25">
      <c r="A903" s="47" t="s">
        <v>1864</v>
      </c>
      <c r="B903" s="51" t="s">
        <v>113</v>
      </c>
      <c r="C903" s="24">
        <v>10</v>
      </c>
      <c r="D903" s="25"/>
      <c r="E903" s="36"/>
      <c r="F903" s="37"/>
      <c r="G903" s="28">
        <v>2</v>
      </c>
      <c r="H903" s="29" t="s">
        <v>38</v>
      </c>
      <c r="I903" s="30"/>
      <c r="J903" s="44" t="s">
        <v>35</v>
      </c>
      <c r="K903" s="26" t="s">
        <v>1865</v>
      </c>
      <c r="L903" s="44" t="s">
        <v>35</v>
      </c>
      <c r="M903" s="29" t="s">
        <v>35</v>
      </c>
      <c r="N903" s="29" t="s">
        <v>35</v>
      </c>
      <c r="O903" s="31">
        <v>14.8</v>
      </c>
      <c r="P903" s="90">
        <v>0.11</v>
      </c>
      <c r="Q903" s="168">
        <f t="shared" si="15"/>
        <v>13.172000000000001</v>
      </c>
      <c r="R903" s="14" t="s">
        <v>17</v>
      </c>
      <c r="S903" s="64">
        <f t="shared" si="16"/>
        <v>13.394000000000002</v>
      </c>
      <c r="T903" s="135">
        <v>2</v>
      </c>
      <c r="U903" s="122" t="e">
        <f>(S903-K903)*T903</f>
        <v>#VALUE!</v>
      </c>
      <c r="V903" s="31">
        <v>2</v>
      </c>
      <c r="W903" s="131"/>
      <c r="AD903"/>
      <c r="AE903"/>
      <c r="AF903"/>
      <c r="AG903"/>
      <c r="AH903"/>
      <c r="AI903"/>
    </row>
    <row r="904" spans="1:35" ht="18" customHeight="1" x14ac:dyDescent="0.25">
      <c r="A904" s="47" t="s">
        <v>1864</v>
      </c>
      <c r="B904" s="51" t="s">
        <v>105</v>
      </c>
      <c r="C904" s="24">
        <v>10</v>
      </c>
      <c r="D904" s="25"/>
      <c r="E904" s="36"/>
      <c r="F904" s="37"/>
      <c r="G904" s="28">
        <v>3</v>
      </c>
      <c r="H904" s="29">
        <v>18.25</v>
      </c>
      <c r="I904" s="30">
        <v>1.08</v>
      </c>
      <c r="J904" s="44"/>
      <c r="K904" s="30">
        <v>18.579999999999998</v>
      </c>
      <c r="L904" s="44" t="s">
        <v>35</v>
      </c>
      <c r="M904" s="29">
        <v>0.87</v>
      </c>
      <c r="N904" s="29" t="s">
        <v>35</v>
      </c>
      <c r="O904" s="86">
        <v>21.7</v>
      </c>
      <c r="P904" s="90">
        <v>0.11</v>
      </c>
      <c r="Q904" s="168">
        <f t="shared" si="15"/>
        <v>19.312999999999999</v>
      </c>
      <c r="R904" s="14" t="s">
        <v>17</v>
      </c>
      <c r="S904" s="64">
        <f t="shared" si="16"/>
        <v>19.638500000000001</v>
      </c>
      <c r="T904" s="124">
        <v>3</v>
      </c>
      <c r="U904" s="31">
        <f>(S904-H904)*T904</f>
        <v>4.1655000000000015</v>
      </c>
      <c r="V904" s="31">
        <v>2</v>
      </c>
      <c r="W904" s="131"/>
      <c r="AD904"/>
      <c r="AE904"/>
      <c r="AF904"/>
      <c r="AG904"/>
      <c r="AH904"/>
      <c r="AI904"/>
    </row>
    <row r="905" spans="1:35" ht="18" customHeight="1" x14ac:dyDescent="0.25">
      <c r="A905" s="47" t="s">
        <v>1864</v>
      </c>
      <c r="B905" s="51" t="s">
        <v>262</v>
      </c>
      <c r="C905" s="24">
        <v>10</v>
      </c>
      <c r="D905" s="316"/>
      <c r="E905" s="36"/>
      <c r="F905" s="56"/>
      <c r="G905" s="317"/>
      <c r="H905" s="29" t="s">
        <v>38</v>
      </c>
      <c r="I905" s="30" t="s">
        <v>35</v>
      </c>
      <c r="J905" s="44" t="s">
        <v>35</v>
      </c>
      <c r="K905" s="30" t="s">
        <v>38</v>
      </c>
      <c r="L905" s="44" t="s">
        <v>35</v>
      </c>
      <c r="M905" s="29" t="s">
        <v>35</v>
      </c>
      <c r="N905" s="29" t="s">
        <v>35</v>
      </c>
      <c r="O905" s="31">
        <v>34.9</v>
      </c>
      <c r="P905" s="90">
        <v>0.11</v>
      </c>
      <c r="Q905" s="168">
        <f t="shared" si="15"/>
        <v>31.061</v>
      </c>
      <c r="R905" s="14" t="s">
        <v>17</v>
      </c>
      <c r="S905" s="64">
        <f t="shared" si="16"/>
        <v>31.584499999999998</v>
      </c>
      <c r="T905" s="91">
        <v>1</v>
      </c>
      <c r="U905" s="31" t="e">
        <f>(S905-H905)*T905</f>
        <v>#VALUE!</v>
      </c>
      <c r="V905" s="31">
        <v>2</v>
      </c>
      <c r="W905" s="131"/>
      <c r="AD905"/>
      <c r="AE905"/>
      <c r="AF905"/>
      <c r="AG905"/>
      <c r="AH905"/>
      <c r="AI905"/>
    </row>
    <row r="906" spans="1:35" ht="18" customHeight="1" x14ac:dyDescent="0.25">
      <c r="A906" s="47" t="s">
        <v>1864</v>
      </c>
      <c r="B906" s="35" t="s">
        <v>116</v>
      </c>
      <c r="C906" s="24">
        <v>10</v>
      </c>
      <c r="D906" s="25"/>
      <c r="E906" s="36"/>
      <c r="F906" s="37"/>
      <c r="G906" s="28">
        <v>1</v>
      </c>
      <c r="H906" s="29" t="s">
        <v>38</v>
      </c>
      <c r="I906" s="30" t="s">
        <v>35</v>
      </c>
      <c r="J906" s="44"/>
      <c r="K906" s="163">
        <v>22.53</v>
      </c>
      <c r="L906" s="44" t="s">
        <v>35</v>
      </c>
      <c r="M906" s="29" t="s">
        <v>35</v>
      </c>
      <c r="N906" s="29" t="s">
        <v>35</v>
      </c>
      <c r="O906" s="31">
        <v>26.4</v>
      </c>
      <c r="P906" s="90">
        <v>0.11</v>
      </c>
      <c r="Q906" s="168">
        <f t="shared" si="15"/>
        <v>23.495999999999999</v>
      </c>
      <c r="R906" s="14" t="s">
        <v>17</v>
      </c>
      <c r="S906" s="64">
        <f t="shared" si="16"/>
        <v>23.891999999999999</v>
      </c>
      <c r="T906" s="124">
        <v>2</v>
      </c>
      <c r="U906" s="31">
        <f>(S906-K906)*T906</f>
        <v>2.7239999999999966</v>
      </c>
      <c r="V906" s="31">
        <v>2</v>
      </c>
      <c r="W906" s="131" t="s">
        <v>234</v>
      </c>
      <c r="AD906"/>
      <c r="AE906"/>
      <c r="AF906"/>
      <c r="AG906"/>
      <c r="AH906"/>
      <c r="AI906"/>
    </row>
    <row r="907" spans="1:35" ht="18" customHeight="1" x14ac:dyDescent="0.25">
      <c r="A907" s="47" t="s">
        <v>1864</v>
      </c>
      <c r="B907" s="54" t="s">
        <v>1866</v>
      </c>
      <c r="C907" s="24">
        <v>5</v>
      </c>
      <c r="D907" s="72"/>
      <c r="E907" s="72"/>
      <c r="F907" s="56"/>
      <c r="G907" s="57"/>
      <c r="H907" s="29" t="s">
        <v>35</v>
      </c>
      <c r="I907" s="30" t="s">
        <v>35</v>
      </c>
      <c r="J907" s="29"/>
      <c r="K907" s="30" t="s">
        <v>35</v>
      </c>
      <c r="L907" s="44" t="s">
        <v>35</v>
      </c>
      <c r="M907" s="29" t="s">
        <v>35</v>
      </c>
      <c r="N907" s="29" t="s">
        <v>35</v>
      </c>
      <c r="O907" s="31">
        <v>22.85</v>
      </c>
      <c r="P907" s="90">
        <v>0.11</v>
      </c>
      <c r="Q907" s="168">
        <f t="shared" si="15"/>
        <v>20.336500000000001</v>
      </c>
      <c r="R907" s="14" t="s">
        <v>17</v>
      </c>
      <c r="S907" s="64">
        <f t="shared" si="16"/>
        <v>20.679250000000003</v>
      </c>
      <c r="T907" s="65">
        <v>4</v>
      </c>
      <c r="U907" s="31" t="e">
        <f>(S907-K907)*T907</f>
        <v>#VALUE!</v>
      </c>
      <c r="V907" s="31">
        <v>2</v>
      </c>
      <c r="W907" s="131" t="s">
        <v>234</v>
      </c>
      <c r="AD907"/>
      <c r="AE907"/>
      <c r="AF907"/>
      <c r="AG907"/>
      <c r="AH907"/>
      <c r="AI907"/>
    </row>
    <row r="908" spans="1:35" ht="18" customHeight="1" x14ac:dyDescent="0.25">
      <c r="A908" s="47" t="s">
        <v>1864</v>
      </c>
      <c r="B908" s="51" t="s">
        <v>1867</v>
      </c>
      <c r="C908" s="24">
        <v>10</v>
      </c>
      <c r="D908" s="25"/>
      <c r="E908" s="36"/>
      <c r="F908" s="37"/>
      <c r="G908" s="28"/>
      <c r="H908" s="29" t="s">
        <v>35</v>
      </c>
      <c r="I908" s="30" t="s">
        <v>35</v>
      </c>
      <c r="J908" s="44"/>
      <c r="K908" s="30" t="s">
        <v>35</v>
      </c>
      <c r="L908" s="201" t="s">
        <v>35</v>
      </c>
      <c r="M908" s="29">
        <v>26.07</v>
      </c>
      <c r="N908" s="29"/>
      <c r="O908" s="86">
        <v>54</v>
      </c>
      <c r="P908" s="90">
        <v>0.11</v>
      </c>
      <c r="Q908" s="168">
        <f t="shared" si="15"/>
        <v>48.06</v>
      </c>
      <c r="R908" s="14" t="s">
        <v>17</v>
      </c>
      <c r="S908" s="64">
        <f t="shared" si="16"/>
        <v>48.870000000000005</v>
      </c>
      <c r="T908" s="91">
        <v>1</v>
      </c>
      <c r="U908" s="31"/>
      <c r="V908" s="31">
        <v>2</v>
      </c>
      <c r="W908" s="131"/>
      <c r="AD908"/>
      <c r="AE908"/>
      <c r="AF908"/>
      <c r="AG908"/>
      <c r="AH908"/>
      <c r="AI908"/>
    </row>
    <row r="909" spans="1:35" ht="18" customHeight="1" x14ac:dyDescent="0.25">
      <c r="A909" s="47" t="s">
        <v>1864</v>
      </c>
      <c r="B909" s="143" t="s">
        <v>1868</v>
      </c>
      <c r="C909" s="24">
        <v>5</v>
      </c>
      <c r="D909" s="25"/>
      <c r="E909" s="36"/>
      <c r="F909" s="250"/>
      <c r="G909" s="28"/>
      <c r="H909" s="29" t="s">
        <v>35</v>
      </c>
      <c r="I909" s="30"/>
      <c r="J909" s="44"/>
      <c r="K909" s="49">
        <v>31.61</v>
      </c>
      <c r="L909" s="44" t="s">
        <v>35</v>
      </c>
      <c r="M909" s="29" t="s">
        <v>35</v>
      </c>
      <c r="N909" s="29" t="s">
        <v>35</v>
      </c>
      <c r="O909" s="31"/>
      <c r="P909" s="90">
        <v>0.11</v>
      </c>
      <c r="Q909" s="168">
        <f t="shared" si="15"/>
        <v>0</v>
      </c>
      <c r="R909" s="14" t="s">
        <v>17</v>
      </c>
      <c r="S909" s="64">
        <f t="shared" si="16"/>
        <v>0</v>
      </c>
      <c r="T909" s="65"/>
      <c r="U909" s="31"/>
      <c r="V909" s="31">
        <v>2</v>
      </c>
      <c r="W909" s="131"/>
      <c r="AD909"/>
      <c r="AE909"/>
      <c r="AF909"/>
      <c r="AG909"/>
      <c r="AH909"/>
      <c r="AI909"/>
    </row>
    <row r="910" spans="1:35" ht="18" customHeight="1" x14ac:dyDescent="0.25">
      <c r="A910" s="47" t="s">
        <v>1869</v>
      </c>
      <c r="B910" s="35" t="s">
        <v>224</v>
      </c>
      <c r="C910" s="24">
        <v>5</v>
      </c>
      <c r="D910" s="25"/>
      <c r="E910" s="36"/>
      <c r="F910" s="37"/>
      <c r="G910" s="28"/>
      <c r="H910" s="29" t="s">
        <v>35</v>
      </c>
      <c r="I910" s="30" t="s">
        <v>35</v>
      </c>
      <c r="J910" s="44"/>
      <c r="K910" s="26">
        <v>8.9</v>
      </c>
      <c r="L910" s="44" t="s">
        <v>35</v>
      </c>
      <c r="M910" s="29" t="s">
        <v>38</v>
      </c>
      <c r="N910" s="29" t="s">
        <v>35</v>
      </c>
      <c r="O910" s="86">
        <v>10.35</v>
      </c>
      <c r="P910" s="90">
        <v>0.11</v>
      </c>
      <c r="Q910" s="168">
        <f t="shared" si="15"/>
        <v>9.2114999999999991</v>
      </c>
      <c r="R910" s="14" t="s">
        <v>17</v>
      </c>
      <c r="S910" s="64">
        <f t="shared" si="16"/>
        <v>9.3667499999999997</v>
      </c>
      <c r="T910" s="91">
        <v>2</v>
      </c>
      <c r="U910" s="122">
        <f>(S910-K910)*T910</f>
        <v>0.93349999999999866</v>
      </c>
      <c r="V910" s="31">
        <v>2</v>
      </c>
      <c r="W910" s="131"/>
      <c r="AD910"/>
      <c r="AE910"/>
      <c r="AF910"/>
      <c r="AG910"/>
      <c r="AH910"/>
      <c r="AI910"/>
    </row>
    <row r="911" spans="1:35" ht="18" customHeight="1" x14ac:dyDescent="0.25">
      <c r="A911" s="47" t="s">
        <v>1869</v>
      </c>
      <c r="B911" s="35" t="s">
        <v>1870</v>
      </c>
      <c r="C911" s="24">
        <v>5</v>
      </c>
      <c r="D911" s="25"/>
      <c r="E911" s="36"/>
      <c r="F911" s="37"/>
      <c r="G911" s="28"/>
      <c r="H911" s="29" t="s">
        <v>35</v>
      </c>
      <c r="I911" s="30" t="s">
        <v>35</v>
      </c>
      <c r="J911" s="44" t="s">
        <v>1871</v>
      </c>
      <c r="K911" s="43">
        <v>12.04</v>
      </c>
      <c r="L911" s="44" t="s">
        <v>35</v>
      </c>
      <c r="M911" s="29" t="s">
        <v>35</v>
      </c>
      <c r="N911" s="29" t="s">
        <v>35</v>
      </c>
      <c r="O911" s="31">
        <v>13.65</v>
      </c>
      <c r="P911" s="90">
        <v>0.11</v>
      </c>
      <c r="Q911" s="168">
        <f t="shared" si="15"/>
        <v>12.1485</v>
      </c>
      <c r="R911" s="14" t="s">
        <v>17</v>
      </c>
      <c r="S911" s="64">
        <f t="shared" si="16"/>
        <v>12.353250000000001</v>
      </c>
      <c r="T911" s="91">
        <v>4</v>
      </c>
      <c r="U911" s="122">
        <f>(S911-K911)*T911</f>
        <v>1.2530000000000072</v>
      </c>
      <c r="V911" s="31">
        <v>2</v>
      </c>
      <c r="W911" s="131" t="s">
        <v>234</v>
      </c>
      <c r="AD911"/>
      <c r="AE911"/>
      <c r="AF911"/>
      <c r="AG911"/>
      <c r="AH911"/>
      <c r="AI911"/>
    </row>
    <row r="912" spans="1:35" ht="18" customHeight="1" x14ac:dyDescent="0.25">
      <c r="A912" s="47" t="s">
        <v>1872</v>
      </c>
      <c r="B912" s="35" t="s">
        <v>1873</v>
      </c>
      <c r="C912" s="24">
        <v>5</v>
      </c>
      <c r="D912" s="25"/>
      <c r="E912" s="36"/>
      <c r="F912" s="37"/>
      <c r="G912" s="28"/>
      <c r="H912" s="29" t="s">
        <v>38</v>
      </c>
      <c r="I912" s="30" t="s">
        <v>35</v>
      </c>
      <c r="J912" s="44"/>
      <c r="K912" s="49">
        <v>7.7</v>
      </c>
      <c r="L912" s="44" t="s">
        <v>35</v>
      </c>
      <c r="M912" s="29" t="s">
        <v>35</v>
      </c>
      <c r="N912" s="29" t="s">
        <v>35</v>
      </c>
      <c r="O912" s="31">
        <v>8.85</v>
      </c>
      <c r="P912" s="90">
        <v>0.11</v>
      </c>
      <c r="Q912" s="168">
        <f t="shared" si="15"/>
        <v>7.8765000000000001</v>
      </c>
      <c r="R912" s="14" t="s">
        <v>17</v>
      </c>
      <c r="S912" s="64">
        <f t="shared" si="16"/>
        <v>8.0092499999999998</v>
      </c>
      <c r="T912" s="91">
        <v>1</v>
      </c>
      <c r="U912" s="122">
        <f>(S912-K912)*T912</f>
        <v>0.30924999999999958</v>
      </c>
      <c r="V912" s="31">
        <v>2</v>
      </c>
      <c r="W912" s="131"/>
      <c r="AD912"/>
      <c r="AE912"/>
      <c r="AF912"/>
      <c r="AG912"/>
      <c r="AH912"/>
      <c r="AI912"/>
    </row>
    <row r="913" spans="1:35" ht="18" customHeight="1" x14ac:dyDescent="0.25">
      <c r="A913" s="47" t="s">
        <v>1872</v>
      </c>
      <c r="B913" s="51" t="s">
        <v>1874</v>
      </c>
      <c r="C913" s="24">
        <v>5</v>
      </c>
      <c r="D913" s="25"/>
      <c r="E913" s="36"/>
      <c r="F913" s="37"/>
      <c r="G913" s="154"/>
      <c r="H913" s="29" t="s">
        <v>35</v>
      </c>
      <c r="I913" s="30" t="s">
        <v>35</v>
      </c>
      <c r="J913" s="44"/>
      <c r="K913" s="30" t="s">
        <v>1875</v>
      </c>
      <c r="L913" s="44" t="s">
        <v>35</v>
      </c>
      <c r="M913" s="29" t="s">
        <v>35</v>
      </c>
      <c r="N913" s="29" t="s">
        <v>35</v>
      </c>
      <c r="O913" s="86">
        <v>13.2</v>
      </c>
      <c r="P913" s="90">
        <v>0.11</v>
      </c>
      <c r="Q913" s="168">
        <f t="shared" si="15"/>
        <v>11.747999999999999</v>
      </c>
      <c r="R913" s="14" t="s">
        <v>17</v>
      </c>
      <c r="S913" s="64">
        <f t="shared" si="16"/>
        <v>11.946</v>
      </c>
      <c r="T913" s="91">
        <v>1</v>
      </c>
      <c r="U913" s="31"/>
      <c r="V913" s="31">
        <v>2</v>
      </c>
      <c r="W913" s="131"/>
      <c r="AD913"/>
      <c r="AE913"/>
      <c r="AF913"/>
      <c r="AG913"/>
      <c r="AH913"/>
      <c r="AI913"/>
    </row>
    <row r="914" spans="1:35" ht="18" customHeight="1" x14ac:dyDescent="0.25">
      <c r="A914" s="47" t="s">
        <v>1876</v>
      </c>
      <c r="B914" s="51" t="s">
        <v>1877</v>
      </c>
      <c r="C914" s="24">
        <v>5</v>
      </c>
      <c r="D914" s="25"/>
      <c r="E914" s="36"/>
      <c r="F914" s="37"/>
      <c r="G914" s="28"/>
      <c r="H914" s="29">
        <v>20.190000000000001</v>
      </c>
      <c r="I914" s="30" t="s">
        <v>35</v>
      </c>
      <c r="J914" s="44"/>
      <c r="K914" s="30">
        <v>18.47</v>
      </c>
      <c r="L914" s="44" t="s">
        <v>35</v>
      </c>
      <c r="M914" s="29" t="s">
        <v>38</v>
      </c>
      <c r="N914" s="29" t="s">
        <v>35</v>
      </c>
      <c r="O914" s="31">
        <v>22.25</v>
      </c>
      <c r="P914" s="90">
        <v>0.11</v>
      </c>
      <c r="Q914" s="168">
        <f t="shared" si="15"/>
        <v>19.802500000000002</v>
      </c>
      <c r="R914" s="14" t="s">
        <v>17</v>
      </c>
      <c r="S914" s="64">
        <f t="shared" si="16"/>
        <v>20.13625</v>
      </c>
      <c r="T914" s="318">
        <v>2</v>
      </c>
      <c r="U914" s="31">
        <f>(S914-K914)*T914</f>
        <v>3.3325000000000031</v>
      </c>
      <c r="V914" s="31">
        <v>2</v>
      </c>
      <c r="W914" s="286"/>
      <c r="AD914"/>
      <c r="AE914"/>
      <c r="AF914"/>
      <c r="AG914"/>
      <c r="AH914"/>
      <c r="AI914"/>
    </row>
    <row r="915" spans="1:35" ht="18" customHeight="1" x14ac:dyDescent="0.25">
      <c r="A915" s="47" t="s">
        <v>1876</v>
      </c>
      <c r="B915" s="54" t="s">
        <v>1878</v>
      </c>
      <c r="C915" s="24">
        <v>5</v>
      </c>
      <c r="D915" s="72"/>
      <c r="E915" s="40"/>
      <c r="F915" s="56"/>
      <c r="G915" s="57"/>
      <c r="H915" s="29">
        <v>36.200000000000003</v>
      </c>
      <c r="I915" s="26" t="s">
        <v>1879</v>
      </c>
      <c r="J915" s="44" t="s">
        <v>35</v>
      </c>
      <c r="K915" s="30" t="s">
        <v>38</v>
      </c>
      <c r="L915" s="44" t="s">
        <v>35</v>
      </c>
      <c r="M915" s="29" t="s">
        <v>35</v>
      </c>
      <c r="N915" s="29" t="s">
        <v>35</v>
      </c>
      <c r="O915" s="31">
        <v>36.200000000000003</v>
      </c>
      <c r="P915" s="90">
        <v>0.11</v>
      </c>
      <c r="Q915" s="168">
        <f t="shared" si="15"/>
        <v>32.218000000000004</v>
      </c>
      <c r="R915" s="14" t="s">
        <v>17</v>
      </c>
      <c r="S915" s="64">
        <f t="shared" si="16"/>
        <v>32.761000000000003</v>
      </c>
      <c r="T915" s="91">
        <v>1</v>
      </c>
      <c r="U915" s="31"/>
      <c r="V915" s="31">
        <v>2</v>
      </c>
      <c r="W915" s="131"/>
      <c r="AD915"/>
      <c r="AE915"/>
      <c r="AF915"/>
      <c r="AG915"/>
      <c r="AH915"/>
      <c r="AI915"/>
    </row>
    <row r="916" spans="1:35" ht="18" customHeight="1" x14ac:dyDescent="0.25">
      <c r="A916" s="47" t="s">
        <v>1880</v>
      </c>
      <c r="B916" s="51" t="s">
        <v>1881</v>
      </c>
      <c r="C916" s="24">
        <v>10</v>
      </c>
      <c r="D916" s="25"/>
      <c r="E916" s="36"/>
      <c r="F916" s="37"/>
      <c r="G916" s="28"/>
      <c r="H916" s="29">
        <v>13.8</v>
      </c>
      <c r="I916" s="30" t="s">
        <v>35</v>
      </c>
      <c r="J916" s="44"/>
      <c r="K916" s="180">
        <v>4.32</v>
      </c>
      <c r="L916" s="44" t="s">
        <v>35</v>
      </c>
      <c r="M916" s="29" t="s">
        <v>35</v>
      </c>
      <c r="N916" s="29" t="s">
        <v>35</v>
      </c>
      <c r="O916" s="31">
        <v>15.5</v>
      </c>
      <c r="P916" s="90">
        <v>0.11</v>
      </c>
      <c r="Q916" s="168">
        <f t="shared" si="15"/>
        <v>13.795</v>
      </c>
      <c r="R916" s="14" t="s">
        <v>17</v>
      </c>
      <c r="S916" s="64">
        <f>K916*0.905</f>
        <v>3.9096000000000002</v>
      </c>
      <c r="T916" s="135">
        <v>1</v>
      </c>
      <c r="U916" s="31">
        <f>(S916-K916)*T916</f>
        <v>-0.4104000000000001</v>
      </c>
      <c r="V916" s="31">
        <v>2</v>
      </c>
      <c r="W916" s="131"/>
      <c r="AD916"/>
      <c r="AE916"/>
      <c r="AF916"/>
      <c r="AG916"/>
      <c r="AH916"/>
      <c r="AI916"/>
    </row>
    <row r="917" spans="1:35" ht="18" customHeight="1" x14ac:dyDescent="0.25">
      <c r="A917" s="47" t="s">
        <v>1880</v>
      </c>
      <c r="B917" s="51" t="s">
        <v>339</v>
      </c>
      <c r="C917" s="24">
        <v>10</v>
      </c>
      <c r="D917" s="25"/>
      <c r="E917" s="36"/>
      <c r="F917" s="37"/>
      <c r="G917" s="28">
        <v>3</v>
      </c>
      <c r="H917" s="29">
        <v>35.5</v>
      </c>
      <c r="I917" s="30" t="s">
        <v>35</v>
      </c>
      <c r="J917" s="44" t="s">
        <v>35</v>
      </c>
      <c r="K917" s="26">
        <v>30.53</v>
      </c>
      <c r="L917" s="44" t="s">
        <v>35</v>
      </c>
      <c r="M917" s="229">
        <v>33.15</v>
      </c>
      <c r="N917" s="29" t="s">
        <v>35</v>
      </c>
      <c r="O917" s="31">
        <v>35.5</v>
      </c>
      <c r="P917" s="90">
        <v>0.11</v>
      </c>
      <c r="Q917" s="168">
        <f t="shared" si="15"/>
        <v>31.594999999999999</v>
      </c>
      <c r="R917" s="14" t="s">
        <v>17</v>
      </c>
      <c r="S917" s="64">
        <f t="shared" ref="S917:S923" si="17">O917*0.905</f>
        <v>32.127499999999998</v>
      </c>
      <c r="T917" s="124">
        <v>1</v>
      </c>
      <c r="U917" s="31">
        <f>(S917-K917)*T917</f>
        <v>1.5974999999999966</v>
      </c>
      <c r="V917" s="31">
        <v>2</v>
      </c>
      <c r="W917" s="131" t="s">
        <v>1882</v>
      </c>
      <c r="AD917"/>
      <c r="AE917"/>
      <c r="AF917"/>
      <c r="AG917"/>
      <c r="AH917"/>
      <c r="AI917"/>
    </row>
    <row r="918" spans="1:35" ht="18" customHeight="1" x14ac:dyDescent="0.25">
      <c r="A918" s="47" t="s">
        <v>1883</v>
      </c>
      <c r="B918" s="51" t="s">
        <v>105</v>
      </c>
      <c r="C918" s="24">
        <v>10</v>
      </c>
      <c r="D918" s="25"/>
      <c r="E918" s="36"/>
      <c r="F918" s="37"/>
      <c r="G918" s="28">
        <v>2</v>
      </c>
      <c r="H918" s="29">
        <v>11.4</v>
      </c>
      <c r="I918" s="30" t="s">
        <v>35</v>
      </c>
      <c r="J918" s="44" t="s">
        <v>1884</v>
      </c>
      <c r="K918" s="163">
        <v>11.27</v>
      </c>
      <c r="L918" s="44" t="s">
        <v>35</v>
      </c>
      <c r="M918" s="179">
        <v>12.45</v>
      </c>
      <c r="N918" s="29" t="s">
        <v>35</v>
      </c>
      <c r="O918" s="31">
        <v>13.100000000000001</v>
      </c>
      <c r="P918" s="90">
        <v>0.11</v>
      </c>
      <c r="Q918" s="168">
        <f t="shared" si="15"/>
        <v>11.659000000000001</v>
      </c>
      <c r="R918" s="14" t="s">
        <v>17</v>
      </c>
      <c r="S918" s="64">
        <f t="shared" si="17"/>
        <v>11.855500000000001</v>
      </c>
      <c r="T918" s="124">
        <v>1</v>
      </c>
      <c r="U918" s="31">
        <f>(S918-K918)*T918</f>
        <v>0.58550000000000146</v>
      </c>
      <c r="V918" s="31">
        <v>2</v>
      </c>
      <c r="W918" s="131"/>
      <c r="AD918"/>
      <c r="AE918"/>
      <c r="AF918"/>
      <c r="AG918"/>
      <c r="AH918"/>
      <c r="AI918"/>
    </row>
    <row r="919" spans="1:35" ht="18" customHeight="1" x14ac:dyDescent="0.25">
      <c r="A919" s="47" t="s">
        <v>1883</v>
      </c>
      <c r="B919" s="51" t="s">
        <v>1885</v>
      </c>
      <c r="C919" s="24">
        <v>10</v>
      </c>
      <c r="D919" s="25"/>
      <c r="E919" s="36"/>
      <c r="F919" s="56"/>
      <c r="G919" s="28">
        <v>5</v>
      </c>
      <c r="H919" s="29" t="s">
        <v>38</v>
      </c>
      <c r="I919" s="30" t="s">
        <v>35</v>
      </c>
      <c r="J919" s="26">
        <v>14.5</v>
      </c>
      <c r="K919" s="30">
        <v>14.71</v>
      </c>
      <c r="L919" s="30" t="s">
        <v>1886</v>
      </c>
      <c r="M919" s="30">
        <v>15.05</v>
      </c>
      <c r="N919" s="29" t="s">
        <v>35</v>
      </c>
      <c r="O919" s="31">
        <v>17.100000000000001</v>
      </c>
      <c r="P919" s="35">
        <v>0.11</v>
      </c>
      <c r="Q919" s="168">
        <f t="shared" si="15"/>
        <v>15.219000000000001</v>
      </c>
      <c r="R919" s="14" t="s">
        <v>17</v>
      </c>
      <c r="S919" s="64">
        <f t="shared" si="17"/>
        <v>15.475500000000002</v>
      </c>
      <c r="T919" s="289">
        <v>2</v>
      </c>
      <c r="U919" s="319" t="e">
        <f>(S919-H919)*T919</f>
        <v>#VALUE!</v>
      </c>
      <c r="V919" s="31">
        <v>2</v>
      </c>
      <c r="W919" s="172"/>
      <c r="AD919"/>
      <c r="AE919"/>
      <c r="AF919"/>
      <c r="AG919"/>
      <c r="AH919"/>
      <c r="AI919"/>
    </row>
    <row r="920" spans="1:35" ht="18" customHeight="1" x14ac:dyDescent="0.25">
      <c r="A920" s="47" t="s">
        <v>1883</v>
      </c>
      <c r="B920" s="51" t="s">
        <v>1887</v>
      </c>
      <c r="C920" s="24">
        <v>10</v>
      </c>
      <c r="D920" s="25"/>
      <c r="E920" s="36"/>
      <c r="F920" s="37"/>
      <c r="G920" s="28"/>
      <c r="H920" s="29">
        <v>27</v>
      </c>
      <c r="I920" s="30">
        <v>3.6</v>
      </c>
      <c r="J920" s="49">
        <v>25.5</v>
      </c>
      <c r="K920" s="44">
        <v>25.97</v>
      </c>
      <c r="L920" s="49" t="s">
        <v>38</v>
      </c>
      <c r="M920" s="103">
        <v>2.88</v>
      </c>
      <c r="N920" s="29" t="s">
        <v>35</v>
      </c>
      <c r="O920" s="86">
        <v>34.5</v>
      </c>
      <c r="P920" s="90">
        <v>0.11</v>
      </c>
      <c r="Q920" s="168">
        <f t="shared" si="15"/>
        <v>30.705000000000002</v>
      </c>
      <c r="R920" s="14" t="s">
        <v>17</v>
      </c>
      <c r="S920" s="64">
        <f t="shared" si="17"/>
        <v>31.2225</v>
      </c>
      <c r="T920" s="124">
        <v>1</v>
      </c>
      <c r="U920" s="31">
        <f>(S920-H920)*T920</f>
        <v>4.2225000000000001</v>
      </c>
      <c r="V920" s="31">
        <v>2</v>
      </c>
      <c r="W920" s="131"/>
      <c r="AD920"/>
      <c r="AE920"/>
      <c r="AF920"/>
      <c r="AG920"/>
      <c r="AH920"/>
      <c r="AI920"/>
    </row>
    <row r="921" spans="1:35" ht="18" customHeight="1" x14ac:dyDescent="0.25">
      <c r="A921" s="47" t="s">
        <v>1883</v>
      </c>
      <c r="B921" s="51" t="s">
        <v>1888</v>
      </c>
      <c r="C921" s="24">
        <v>10</v>
      </c>
      <c r="D921" s="25"/>
      <c r="E921" s="36"/>
      <c r="F921" s="278"/>
      <c r="G921" s="28"/>
      <c r="H921" s="29">
        <v>47.5</v>
      </c>
      <c r="I921" s="30" t="s">
        <v>35</v>
      </c>
      <c r="J921" s="44">
        <v>43</v>
      </c>
      <c r="K921" s="26">
        <v>40.85</v>
      </c>
      <c r="L921" s="87" t="s">
        <v>35</v>
      </c>
      <c r="M921" s="320">
        <v>41.04</v>
      </c>
      <c r="N921" s="29" t="s">
        <v>35</v>
      </c>
      <c r="O921" s="86">
        <v>46.1</v>
      </c>
      <c r="P921" s="90">
        <v>0.11</v>
      </c>
      <c r="Q921" s="225">
        <f t="shared" si="15"/>
        <v>41.029000000000003</v>
      </c>
      <c r="R921" s="14" t="s">
        <v>17</v>
      </c>
      <c r="S921" s="64">
        <f t="shared" si="17"/>
        <v>41.720500000000001</v>
      </c>
      <c r="T921" s="124">
        <v>1</v>
      </c>
      <c r="U921" s="31">
        <f>(S921-K921)*T921</f>
        <v>0.87049999999999983</v>
      </c>
      <c r="V921" s="31">
        <v>2</v>
      </c>
      <c r="W921" s="131"/>
      <c r="AD921"/>
      <c r="AE921"/>
      <c r="AF921"/>
      <c r="AG921"/>
      <c r="AH921"/>
      <c r="AI921"/>
    </row>
    <row r="922" spans="1:35" ht="18" customHeight="1" x14ac:dyDescent="0.25">
      <c r="A922" s="47" t="s">
        <v>1889</v>
      </c>
      <c r="B922" s="51"/>
      <c r="C922" s="24">
        <v>1</v>
      </c>
      <c r="D922" s="25"/>
      <c r="E922" s="36"/>
      <c r="F922" s="37"/>
      <c r="G922" s="28"/>
      <c r="H922" s="29"/>
      <c r="I922" s="30">
        <v>2.4900000000000002</v>
      </c>
      <c r="J922" s="44"/>
      <c r="K922" s="30"/>
      <c r="L922" s="87"/>
      <c r="M922" s="29"/>
      <c r="N922" s="29"/>
      <c r="O922" s="31">
        <v>17.920000000000002</v>
      </c>
      <c r="P922" s="90">
        <v>0.11</v>
      </c>
      <c r="Q922" s="168">
        <f t="shared" si="15"/>
        <v>15.948800000000002</v>
      </c>
      <c r="R922" s="14" t="s">
        <v>17</v>
      </c>
      <c r="S922" s="64">
        <f t="shared" si="17"/>
        <v>16.217600000000001</v>
      </c>
      <c r="T922" s="91">
        <v>1</v>
      </c>
      <c r="U922" s="31">
        <f>(S922-K922)*T922</f>
        <v>16.217600000000001</v>
      </c>
      <c r="V922" s="31">
        <v>2</v>
      </c>
      <c r="W922" s="131"/>
      <c r="AD922"/>
      <c r="AE922"/>
      <c r="AF922"/>
      <c r="AG922"/>
      <c r="AH922"/>
      <c r="AI922"/>
    </row>
    <row r="923" spans="1:35" ht="18" customHeight="1" x14ac:dyDescent="0.25">
      <c r="A923" s="47" t="s">
        <v>1890</v>
      </c>
      <c r="B923" s="51" t="s">
        <v>1891</v>
      </c>
      <c r="C923" s="24">
        <v>5</v>
      </c>
      <c r="D923" s="25"/>
      <c r="E923" s="36"/>
      <c r="F923" s="27"/>
      <c r="G923" s="154"/>
      <c r="H923" s="29"/>
      <c r="I923" s="30"/>
      <c r="J923" s="44"/>
      <c r="K923" s="26">
        <v>18.04</v>
      </c>
      <c r="L923" s="87"/>
      <c r="M923" s="201" t="s">
        <v>35</v>
      </c>
      <c r="N923" s="29"/>
      <c r="O923" s="31"/>
      <c r="P923" s="90">
        <v>0.11</v>
      </c>
      <c r="Q923" s="168">
        <f t="shared" si="15"/>
        <v>0</v>
      </c>
      <c r="R923" s="14" t="s">
        <v>17</v>
      </c>
      <c r="S923" s="64">
        <f t="shared" si="17"/>
        <v>0</v>
      </c>
      <c r="T923" s="65"/>
      <c r="U923" s="31"/>
      <c r="V923" s="31">
        <v>2</v>
      </c>
      <c r="W923" s="131"/>
      <c r="AD923"/>
      <c r="AE923"/>
      <c r="AF923"/>
      <c r="AG923"/>
      <c r="AH923"/>
      <c r="AI923"/>
    </row>
    <row r="924" spans="1:35" ht="18" customHeight="1" x14ac:dyDescent="0.25">
      <c r="A924" s="47" t="s">
        <v>1892</v>
      </c>
      <c r="B924" s="35">
        <v>0.02</v>
      </c>
      <c r="C924" s="24" t="s">
        <v>586</v>
      </c>
      <c r="D924" s="25">
        <v>2</v>
      </c>
      <c r="E924" s="36" t="s">
        <v>278</v>
      </c>
      <c r="F924" s="37"/>
      <c r="G924" s="28"/>
      <c r="H924" s="118" t="s">
        <v>1893</v>
      </c>
      <c r="I924" s="30" t="s">
        <v>38</v>
      </c>
      <c r="J924" s="321">
        <v>7.05</v>
      </c>
      <c r="K924" s="73">
        <v>6.82</v>
      </c>
      <c r="L924" s="29" t="s">
        <v>38</v>
      </c>
      <c r="M924" s="267">
        <v>19.399999999999999</v>
      </c>
      <c r="N924" s="29" t="s">
        <v>35</v>
      </c>
      <c r="O924" s="31">
        <v>2.0099999999999998</v>
      </c>
      <c r="P924" s="35"/>
      <c r="Q924" s="168"/>
      <c r="R924" s="14"/>
      <c r="S924" s="14"/>
      <c r="T924" s="65"/>
      <c r="U924" s="31"/>
      <c r="V924" s="31"/>
      <c r="W924" s="131"/>
      <c r="AD924" t="s">
        <v>3238</v>
      </c>
      <c r="AE924" t="s">
        <v>3239</v>
      </c>
      <c r="AF924"/>
      <c r="AG924" t="s">
        <v>3240</v>
      </c>
      <c r="AH924" t="s">
        <v>3241</v>
      </c>
      <c r="AI924"/>
    </row>
    <row r="925" spans="1:35" ht="18" customHeight="1" x14ac:dyDescent="0.25">
      <c r="A925" s="47" t="s">
        <v>1894</v>
      </c>
      <c r="B925" s="76">
        <v>2.5000000000000001E-2</v>
      </c>
      <c r="C925" s="24" t="s">
        <v>214</v>
      </c>
      <c r="D925" s="72">
        <v>1</v>
      </c>
      <c r="E925" s="40" t="s">
        <v>87</v>
      </c>
      <c r="F925" s="56"/>
      <c r="G925" s="57"/>
      <c r="H925" s="29">
        <v>3.59</v>
      </c>
      <c r="I925" s="30">
        <v>3.41</v>
      </c>
      <c r="J925" s="73">
        <v>2.78</v>
      </c>
      <c r="K925" s="30" t="s">
        <v>38</v>
      </c>
      <c r="L925" s="85" t="s">
        <v>569</v>
      </c>
      <c r="M925" s="75">
        <v>2.91</v>
      </c>
      <c r="N925" s="74">
        <v>3.34</v>
      </c>
      <c r="O925" s="31"/>
      <c r="P925" s="35"/>
      <c r="Q925" s="168"/>
      <c r="R925" s="14"/>
      <c r="S925" s="14"/>
      <c r="T925" s="65"/>
      <c r="U925" s="31"/>
      <c r="V925" s="31"/>
      <c r="W925" s="131"/>
      <c r="AD925" t="s">
        <v>3242</v>
      </c>
      <c r="AE925" t="s">
        <v>3243</v>
      </c>
      <c r="AF925"/>
      <c r="AG925" t="s" s="406">
        <v>3244</v>
      </c>
      <c r="AH925" t="s">
        <v>3245</v>
      </c>
      <c r="AI925"/>
    </row>
    <row r="926" spans="1:35" ht="18" customHeight="1" x14ac:dyDescent="0.25">
      <c r="A926" s="47" t="s">
        <v>1895</v>
      </c>
      <c r="B926" s="23" t="s">
        <v>1896</v>
      </c>
      <c r="C926" s="24">
        <v>1</v>
      </c>
      <c r="D926" s="25"/>
      <c r="E926" s="36"/>
      <c r="F926" s="37"/>
      <c r="G926" s="28">
        <v>100</v>
      </c>
      <c r="H926" s="29">
        <v>0.99</v>
      </c>
      <c r="I926" s="30" t="s">
        <v>38</v>
      </c>
      <c r="J926" s="44"/>
      <c r="K926" s="30">
        <v>0.92</v>
      </c>
      <c r="L926" s="87">
        <v>0.96</v>
      </c>
      <c r="M926" s="29" t="s">
        <v>35</v>
      </c>
      <c r="N926" s="29" t="s">
        <v>35</v>
      </c>
      <c r="O926" s="86">
        <v>1.02</v>
      </c>
      <c r="P926" s="90">
        <v>0.08</v>
      </c>
      <c r="Q926" s="254">
        <f t="shared" ref="Q926:Q931" si="18">O926*(1-P926)</f>
        <v>0.93840000000000001</v>
      </c>
      <c r="R926" s="14" t="s">
        <v>17</v>
      </c>
      <c r="S926" s="64">
        <f t="shared" ref="S926:S931" si="19">O926*0.905</f>
        <v>0.92310000000000003</v>
      </c>
      <c r="T926" s="124">
        <v>16</v>
      </c>
      <c r="U926" s="122">
        <f>(S926-K926)*T926</f>
        <v>4.9599999999999866E-2</v>
      </c>
      <c r="V926" s="31">
        <v>2</v>
      </c>
      <c r="W926" s="131" t="s">
        <v>132</v>
      </c>
      <c r="AD926"/>
      <c r="AE926"/>
      <c r="AF926"/>
      <c r="AG926"/>
      <c r="AH926"/>
      <c r="AI926"/>
    </row>
    <row r="927" spans="1:35" ht="18" customHeight="1" x14ac:dyDescent="0.25">
      <c r="A927" s="47" t="s">
        <v>1897</v>
      </c>
      <c r="B927" s="23" t="s">
        <v>1898</v>
      </c>
      <c r="C927" s="24">
        <v>1</v>
      </c>
      <c r="D927" s="25"/>
      <c r="E927" s="36"/>
      <c r="F927" s="37"/>
      <c r="G927" s="28"/>
      <c r="H927" s="29" t="s">
        <v>1899</v>
      </c>
      <c r="I927" s="30" t="s">
        <v>1900</v>
      </c>
      <c r="J927" s="44">
        <v>3.45</v>
      </c>
      <c r="K927" s="30"/>
      <c r="L927" s="49">
        <v>3.4</v>
      </c>
      <c r="M927" s="29">
        <v>1.36</v>
      </c>
      <c r="N927" s="29" t="s">
        <v>35</v>
      </c>
      <c r="O927" s="31">
        <v>1.2</v>
      </c>
      <c r="P927" s="90">
        <v>0.08</v>
      </c>
      <c r="Q927" s="168">
        <f t="shared" si="18"/>
        <v>1.1040000000000001</v>
      </c>
      <c r="R927" s="14" t="s">
        <v>17</v>
      </c>
      <c r="S927" s="64">
        <f t="shared" si="19"/>
        <v>1.0860000000000001</v>
      </c>
      <c r="T927" s="91">
        <v>1</v>
      </c>
      <c r="U927" s="31"/>
      <c r="V927" s="31">
        <v>2</v>
      </c>
      <c r="W927" s="131"/>
      <c r="AD927"/>
      <c r="AE927"/>
      <c r="AF927"/>
      <c r="AG927"/>
      <c r="AH927"/>
      <c r="AI927"/>
    </row>
    <row r="928" spans="1:35" ht="18" customHeight="1" x14ac:dyDescent="0.25">
      <c r="A928" s="47" t="s">
        <v>1901</v>
      </c>
      <c r="B928" s="23" t="s">
        <v>1902</v>
      </c>
      <c r="C928" s="24">
        <v>1</v>
      </c>
      <c r="D928" s="25"/>
      <c r="E928" s="36"/>
      <c r="F928" s="37"/>
      <c r="G928" s="154"/>
      <c r="H928" s="29">
        <v>6.65</v>
      </c>
      <c r="I928" s="30"/>
      <c r="J928" s="44"/>
      <c r="K928" s="30"/>
      <c r="L928" s="87"/>
      <c r="M928" s="29">
        <v>0.51</v>
      </c>
      <c r="N928" s="29"/>
      <c r="O928" s="31">
        <v>0.46</v>
      </c>
      <c r="P928" s="90">
        <v>0.08</v>
      </c>
      <c r="Q928" s="168">
        <f t="shared" si="18"/>
        <v>0.42320000000000002</v>
      </c>
      <c r="R928" s="14" t="s">
        <v>17</v>
      </c>
      <c r="S928" s="64">
        <f t="shared" si="19"/>
        <v>0.4163</v>
      </c>
      <c r="T928" s="91">
        <v>1</v>
      </c>
      <c r="U928" s="31"/>
      <c r="V928" s="31">
        <v>2</v>
      </c>
      <c r="W928" s="131"/>
      <c r="AD928"/>
      <c r="AE928"/>
      <c r="AF928"/>
      <c r="AG928"/>
      <c r="AH928"/>
      <c r="AI928"/>
    </row>
    <row r="929" spans="1:35" ht="18" customHeight="1" x14ac:dyDescent="0.25">
      <c r="A929" s="47" t="s">
        <v>1903</v>
      </c>
      <c r="B929" s="23" t="s">
        <v>1904</v>
      </c>
      <c r="C929" s="24">
        <v>1</v>
      </c>
      <c r="D929" s="25"/>
      <c r="E929" s="36"/>
      <c r="F929" s="37"/>
      <c r="G929" s="28"/>
      <c r="H929" s="29">
        <v>3.85</v>
      </c>
      <c r="I929" s="30"/>
      <c r="J929" s="44"/>
      <c r="K929" s="30"/>
      <c r="L929" s="87">
        <v>2.9</v>
      </c>
      <c r="M929" s="29" t="s">
        <v>743</v>
      </c>
      <c r="N929" s="29" t="s">
        <v>1905</v>
      </c>
      <c r="O929" s="31">
        <v>0.69</v>
      </c>
      <c r="P929" s="90">
        <v>0.08</v>
      </c>
      <c r="Q929" s="168">
        <f t="shared" si="18"/>
        <v>0.63480000000000003</v>
      </c>
      <c r="R929" s="14" t="s">
        <v>17</v>
      </c>
      <c r="S929" s="64">
        <f t="shared" si="19"/>
        <v>0.62444999999999995</v>
      </c>
      <c r="T929" s="91">
        <v>1</v>
      </c>
      <c r="U929" s="31"/>
      <c r="V929" s="31">
        <v>2</v>
      </c>
      <c r="W929" s="131"/>
      <c r="AD929"/>
      <c r="AE929"/>
      <c r="AF929"/>
      <c r="AG929"/>
      <c r="AH929"/>
      <c r="AI929"/>
    </row>
    <row r="930" spans="1:35" ht="18" customHeight="1" x14ac:dyDescent="0.25">
      <c r="A930" s="47" t="s">
        <v>1906</v>
      </c>
      <c r="B930" s="23" t="s">
        <v>1907</v>
      </c>
      <c r="C930" s="24">
        <v>1</v>
      </c>
      <c r="D930" s="25"/>
      <c r="E930" s="36"/>
      <c r="F930" s="37"/>
      <c r="G930" s="28"/>
      <c r="H930" s="29"/>
      <c r="I930" s="30">
        <f>17.32/16</f>
        <v>1.0825</v>
      </c>
      <c r="J930" s="44"/>
      <c r="K930" s="30"/>
      <c r="L930" s="87"/>
      <c r="M930" s="29"/>
      <c r="N930" s="29"/>
      <c r="O930" s="86">
        <v>1.1599999999999999</v>
      </c>
      <c r="P930" s="90">
        <v>0.08</v>
      </c>
      <c r="Q930" s="168">
        <f t="shared" si="18"/>
        <v>1.0671999999999999</v>
      </c>
      <c r="R930" s="14" t="s">
        <v>17</v>
      </c>
      <c r="S930" s="64">
        <f t="shared" si="19"/>
        <v>1.0498000000000001</v>
      </c>
      <c r="T930" s="91">
        <v>1</v>
      </c>
      <c r="U930" s="31"/>
      <c r="V930" s="31">
        <v>2</v>
      </c>
      <c r="W930" s="131"/>
      <c r="AD930"/>
      <c r="AE930"/>
      <c r="AF930"/>
      <c r="AG930"/>
      <c r="AH930"/>
      <c r="AI930"/>
    </row>
    <row r="931" spans="1:35" ht="18" customHeight="1" x14ac:dyDescent="0.25">
      <c r="A931" s="47" t="s">
        <v>1908</v>
      </c>
      <c r="B931" s="23" t="s">
        <v>1909</v>
      </c>
      <c r="C931" s="24">
        <v>1</v>
      </c>
      <c r="D931" s="25"/>
      <c r="E931" s="36"/>
      <c r="F931" s="37"/>
      <c r="G931" s="28"/>
      <c r="H931" s="29">
        <v>0.44</v>
      </c>
      <c r="I931" s="30" t="s">
        <v>35</v>
      </c>
      <c r="J931" s="163">
        <v>0.38</v>
      </c>
      <c r="K931" s="108">
        <v>0.43</v>
      </c>
      <c r="L931" s="87">
        <v>0.45</v>
      </c>
      <c r="M931" s="29" t="s">
        <v>35</v>
      </c>
      <c r="N931" s="29" t="s">
        <v>35</v>
      </c>
      <c r="O931" s="86">
        <v>0.46</v>
      </c>
      <c r="P931" s="90">
        <v>0.08</v>
      </c>
      <c r="Q931" s="254">
        <f t="shared" si="18"/>
        <v>0.42320000000000002</v>
      </c>
      <c r="R931" s="14" t="s">
        <v>17</v>
      </c>
      <c r="S931" s="64">
        <f t="shared" si="19"/>
        <v>0.4163</v>
      </c>
      <c r="T931" s="124">
        <v>32</v>
      </c>
      <c r="U931" s="122">
        <f>(S931-Q931)*T931</f>
        <v>-0.22080000000000055</v>
      </c>
      <c r="V931" s="31">
        <v>2</v>
      </c>
      <c r="W931" s="131" t="s">
        <v>1008</v>
      </c>
      <c r="AD931"/>
      <c r="AE931"/>
      <c r="AF931"/>
      <c r="AG931"/>
      <c r="AH931"/>
      <c r="AI931"/>
    </row>
    <row r="932" spans="1:35" ht="18" customHeight="1" x14ac:dyDescent="0.25">
      <c r="A932" s="47" t="s">
        <v>1910</v>
      </c>
      <c r="B932" s="23" t="s">
        <v>1630</v>
      </c>
      <c r="C932" s="24">
        <v>12</v>
      </c>
      <c r="D932" s="25">
        <v>3</v>
      </c>
      <c r="E932" s="36" t="s">
        <v>87</v>
      </c>
      <c r="F932" s="37" t="s">
        <v>1911</v>
      </c>
      <c r="G932" s="28"/>
      <c r="H932" s="29"/>
      <c r="I932" s="30"/>
      <c r="J932" s="166">
        <v>1.6</v>
      </c>
      <c r="K932" s="29">
        <v>1.66</v>
      </c>
      <c r="L932" s="85" t="s">
        <v>38</v>
      </c>
      <c r="M932" s="166">
        <v>1.66</v>
      </c>
      <c r="N932" s="74" t="s">
        <v>35</v>
      </c>
      <c r="O932" s="86"/>
      <c r="P932" s="90"/>
      <c r="Q932" s="254"/>
      <c r="R932" s="14"/>
      <c r="S932" s="64"/>
      <c r="T932" s="124"/>
      <c r="U932" s="122"/>
      <c r="V932" s="31"/>
      <c r="W932" s="131"/>
      <c r="AD932" t="s" s="406">
        <v>3246</v>
      </c>
      <c r="AE932" t="s">
        <v>3247</v>
      </c>
      <c r="AF932"/>
      <c r="AG932" t="s">
        <v>3248</v>
      </c>
      <c r="AH932" t="s">
        <v>3249</v>
      </c>
      <c r="AI932"/>
    </row>
    <row r="933" spans="1:35" ht="18" customHeight="1" x14ac:dyDescent="0.25">
      <c r="A933" s="47" t="s">
        <v>1912</v>
      </c>
      <c r="B933" s="54" t="s">
        <v>37</v>
      </c>
      <c r="C933" s="24">
        <v>56</v>
      </c>
      <c r="D933" s="25"/>
      <c r="E933" s="26"/>
      <c r="F933" s="100"/>
      <c r="G933" s="57"/>
      <c r="H933" s="29">
        <v>4.95</v>
      </c>
      <c r="I933" s="30" t="s">
        <v>35</v>
      </c>
      <c r="J933" s="30">
        <v>4.01</v>
      </c>
      <c r="K933" s="30"/>
      <c r="L933" s="84">
        <v>4.2</v>
      </c>
      <c r="M933" s="30" t="s">
        <v>744</v>
      </c>
      <c r="N933" s="30">
        <v>3.8</v>
      </c>
      <c r="O933" s="80"/>
      <c r="P933" s="76"/>
      <c r="Q933" s="77"/>
      <c r="R933" s="14"/>
      <c r="S933" s="14"/>
      <c r="T933" s="65"/>
      <c r="U933" s="82"/>
      <c r="V933" s="31"/>
      <c r="W933" s="146"/>
      <c r="AA933" s="145"/>
      <c r="AD933"/>
      <c r="AE933"/>
      <c r="AF933"/>
      <c r="AG933"/>
      <c r="AH933"/>
      <c r="AI933"/>
    </row>
    <row r="934" spans="1:35" ht="18" customHeight="1" x14ac:dyDescent="0.25">
      <c r="A934" s="47" t="s">
        <v>1912</v>
      </c>
      <c r="B934" s="54" t="s">
        <v>51</v>
      </c>
      <c r="C934" s="24">
        <v>56</v>
      </c>
      <c r="D934" s="25"/>
      <c r="E934" s="26"/>
      <c r="F934" s="100"/>
      <c r="G934" s="57"/>
      <c r="H934" s="29">
        <v>6.2</v>
      </c>
      <c r="I934" s="30" t="s">
        <v>870</v>
      </c>
      <c r="J934" s="26">
        <v>6.03</v>
      </c>
      <c r="K934" s="30"/>
      <c r="L934" s="84">
        <v>7.39</v>
      </c>
      <c r="M934" s="30">
        <v>5.57</v>
      </c>
      <c r="N934" s="30">
        <v>6.21</v>
      </c>
      <c r="O934" s="80"/>
      <c r="P934" s="76"/>
      <c r="Q934" s="77"/>
      <c r="R934" s="14"/>
      <c r="S934" s="14"/>
      <c r="T934" s="65"/>
      <c r="U934" s="82"/>
      <c r="V934" s="31"/>
      <c r="W934" s="67"/>
      <c r="AD934"/>
      <c r="AE934"/>
      <c r="AF934"/>
      <c r="AG934"/>
      <c r="AH934"/>
      <c r="AI934"/>
    </row>
    <row r="935" spans="1:35" ht="18" customHeight="1" x14ac:dyDescent="0.25">
      <c r="A935" s="47" t="s">
        <v>1913</v>
      </c>
      <c r="B935" s="51" t="s">
        <v>86</v>
      </c>
      <c r="C935" s="24">
        <v>28</v>
      </c>
      <c r="D935" s="25"/>
      <c r="E935" s="36"/>
      <c r="F935" s="37"/>
      <c r="G935" s="28"/>
      <c r="H935" s="29" t="s">
        <v>38</v>
      </c>
      <c r="I935" s="30">
        <v>2.65</v>
      </c>
      <c r="J935" s="44">
        <v>2.93</v>
      </c>
      <c r="K935" s="30">
        <v>3.49</v>
      </c>
      <c r="L935" s="49">
        <v>1.85</v>
      </c>
      <c r="M935" s="29" t="s">
        <v>38</v>
      </c>
      <c r="N935" s="29" t="s">
        <v>38</v>
      </c>
      <c r="O935" s="31">
        <v>3.21</v>
      </c>
      <c r="P935" s="35"/>
      <c r="Q935" s="168"/>
      <c r="R935" s="14"/>
      <c r="S935" s="14"/>
      <c r="T935" s="65"/>
      <c r="U935" s="31"/>
      <c r="V935" s="31"/>
      <c r="W935" s="131"/>
      <c r="AD935"/>
      <c r="AE935"/>
      <c r="AF935"/>
      <c r="AG935"/>
      <c r="AH935"/>
      <c r="AI935"/>
    </row>
    <row r="936" spans="1:35" ht="18" customHeight="1" x14ac:dyDescent="0.25">
      <c r="A936" s="47" t="s">
        <v>1913</v>
      </c>
      <c r="B936" s="51" t="s">
        <v>609</v>
      </c>
      <c r="C936" s="24">
        <v>28</v>
      </c>
      <c r="D936" s="25"/>
      <c r="E936" s="36"/>
      <c r="F936" s="37"/>
      <c r="G936" s="28"/>
      <c r="H936" s="29" t="s">
        <v>1914</v>
      </c>
      <c r="I936" s="30"/>
      <c r="J936" s="44">
        <v>3.99</v>
      </c>
      <c r="K936" s="30" t="s">
        <v>38</v>
      </c>
      <c r="L936" s="49">
        <v>3</v>
      </c>
      <c r="M936" s="29" t="s">
        <v>1710</v>
      </c>
      <c r="N936" s="29" t="s">
        <v>38</v>
      </c>
      <c r="O936" s="31">
        <v>3.31</v>
      </c>
      <c r="P936" s="35"/>
      <c r="Q936" s="168"/>
      <c r="R936" s="14"/>
      <c r="S936" s="14"/>
      <c r="T936" s="65"/>
      <c r="U936" s="31"/>
      <c r="V936" s="31"/>
      <c r="W936" s="131"/>
      <c r="AA936" s="145"/>
      <c r="AD936"/>
      <c r="AE936"/>
      <c r="AF936"/>
      <c r="AG936"/>
      <c r="AH936"/>
      <c r="AI936"/>
    </row>
    <row r="937" spans="1:35" ht="18" customHeight="1" x14ac:dyDescent="0.25">
      <c r="A937" s="53" t="s">
        <v>1915</v>
      </c>
      <c r="B937" s="54" t="s">
        <v>37</v>
      </c>
      <c r="C937" s="24">
        <v>56</v>
      </c>
      <c r="D937" s="25"/>
      <c r="E937" s="26"/>
      <c r="F937" s="100"/>
      <c r="G937" s="57"/>
      <c r="H937" s="29"/>
      <c r="I937" s="30">
        <v>7.99</v>
      </c>
      <c r="J937" s="26">
        <v>5.85</v>
      </c>
      <c r="K937" s="30">
        <v>8.32</v>
      </c>
      <c r="L937" s="30" t="s">
        <v>38</v>
      </c>
      <c r="M937" s="30">
        <v>6.23</v>
      </c>
      <c r="N937" s="30" t="s">
        <v>38</v>
      </c>
      <c r="O937" s="80"/>
      <c r="P937" s="76"/>
      <c r="Q937" s="77"/>
      <c r="R937" s="14"/>
      <c r="S937" s="14"/>
      <c r="T937" s="119"/>
      <c r="U937" s="120"/>
      <c r="V937" s="54"/>
      <c r="W937" s="83"/>
      <c r="AD937"/>
      <c r="AE937"/>
      <c r="AF937"/>
      <c r="AG937"/>
      <c r="AH937"/>
      <c r="AI937"/>
    </row>
    <row r="938" spans="1:35" ht="18" customHeight="1" x14ac:dyDescent="0.25">
      <c r="A938" s="47" t="s">
        <v>1916</v>
      </c>
      <c r="B938" s="51"/>
      <c r="C938" s="24" t="s">
        <v>386</v>
      </c>
      <c r="D938" s="25"/>
      <c r="E938" s="36"/>
      <c r="F938" s="37"/>
      <c r="G938" s="28">
        <v>2</v>
      </c>
      <c r="H938" s="29">
        <v>2.52</v>
      </c>
      <c r="I938" s="30">
        <v>1.59</v>
      </c>
      <c r="J938" s="30">
        <v>2.4500000000000002</v>
      </c>
      <c r="K938" s="30">
        <v>1.85</v>
      </c>
      <c r="L938" s="87">
        <v>1.85</v>
      </c>
      <c r="M938" s="49">
        <v>1.81</v>
      </c>
      <c r="N938" s="29" t="s">
        <v>35</v>
      </c>
      <c r="O938" s="31">
        <v>1.69</v>
      </c>
      <c r="P938" s="35"/>
      <c r="Q938" s="168"/>
      <c r="R938" s="14"/>
      <c r="S938" s="14"/>
      <c r="T938" s="65"/>
      <c r="U938" s="31"/>
      <c r="V938" s="31"/>
      <c r="W938" s="131"/>
      <c r="AD938"/>
      <c r="AE938"/>
      <c r="AF938"/>
      <c r="AG938"/>
      <c r="AH938"/>
      <c r="AI938"/>
    </row>
    <row r="939" spans="1:35" ht="18" customHeight="1" x14ac:dyDescent="0.25">
      <c r="A939" s="47" t="s">
        <v>1916</v>
      </c>
      <c r="B939" s="51"/>
      <c r="C939" s="24" t="s">
        <v>59</v>
      </c>
      <c r="D939" s="25"/>
      <c r="E939" s="36"/>
      <c r="F939" s="37"/>
      <c r="G939" s="28">
        <v>16</v>
      </c>
      <c r="H939" s="30">
        <v>2.73</v>
      </c>
      <c r="I939" s="30">
        <v>2.72</v>
      </c>
      <c r="J939" s="30">
        <v>2.67</v>
      </c>
      <c r="K939" s="30">
        <v>2.75</v>
      </c>
      <c r="L939" s="87">
        <v>2.73</v>
      </c>
      <c r="M939" s="49" t="s">
        <v>38</v>
      </c>
      <c r="N939" s="44">
        <v>2.72</v>
      </c>
      <c r="O939" s="31">
        <v>2.0499999999999998</v>
      </c>
      <c r="P939" s="35"/>
      <c r="Q939" s="168"/>
      <c r="R939" s="14"/>
      <c r="S939" s="14"/>
      <c r="T939" s="65"/>
      <c r="U939" s="31"/>
      <c r="V939" s="31"/>
      <c r="W939" s="131"/>
      <c r="AD939"/>
      <c r="AE939"/>
      <c r="AF939"/>
      <c r="AG939"/>
      <c r="AH939"/>
      <c r="AI939"/>
    </row>
    <row r="940" spans="1:35" ht="18" customHeight="1" x14ac:dyDescent="0.25">
      <c r="A940" s="47" t="s">
        <v>1916</v>
      </c>
      <c r="B940" s="23" t="s">
        <v>164</v>
      </c>
      <c r="C940" s="24">
        <v>56</v>
      </c>
      <c r="D940" s="25"/>
      <c r="E940" s="36"/>
      <c r="F940" s="148" t="s">
        <v>1917</v>
      </c>
      <c r="G940" s="28">
        <v>3</v>
      </c>
      <c r="H940" s="29" t="s">
        <v>1918</v>
      </c>
      <c r="I940" s="26" t="s">
        <v>1919</v>
      </c>
      <c r="J940" s="26" t="s">
        <v>1920</v>
      </c>
      <c r="K940" s="30">
        <v>18.809999999999999</v>
      </c>
      <c r="L940" s="26">
        <v>14.5</v>
      </c>
      <c r="M940" s="49" t="s">
        <v>1921</v>
      </c>
      <c r="N940" s="30">
        <v>15.54</v>
      </c>
      <c r="O940" s="31"/>
      <c r="P940" s="35"/>
      <c r="Q940" s="168"/>
      <c r="R940" s="14"/>
      <c r="S940" s="14"/>
      <c r="T940" s="65"/>
      <c r="U940" s="31"/>
      <c r="V940" s="31"/>
      <c r="W940" s="131"/>
      <c r="AD940" t="s">
        <v>1922</v>
      </c>
      <c r="AE940" t="s">
        <v>1923</v>
      </c>
      <c r="AF940"/>
      <c r="AG940" t="s">
        <v>1924</v>
      </c>
      <c r="AH940" t="s">
        <v>1925</v>
      </c>
      <c r="AI940"/>
    </row>
    <row r="941" spans="1:35" ht="18" customHeight="1" x14ac:dyDescent="0.25">
      <c r="A941" s="47" t="s">
        <v>1926</v>
      </c>
      <c r="B941" s="51" t="s">
        <v>71</v>
      </c>
      <c r="C941" s="24">
        <v>56</v>
      </c>
      <c r="D941" s="25"/>
      <c r="E941" s="36"/>
      <c r="F941" s="322"/>
      <c r="G941" s="28"/>
      <c r="H941" s="29">
        <v>7.25</v>
      </c>
      <c r="I941" s="30" t="s">
        <v>35</v>
      </c>
      <c r="J941" s="44">
        <v>7.75</v>
      </c>
      <c r="K941" s="30">
        <v>7.75</v>
      </c>
      <c r="L941" s="30">
        <v>7.1</v>
      </c>
      <c r="M941" s="30">
        <v>7.23</v>
      </c>
      <c r="N941" s="30">
        <v>7.58</v>
      </c>
      <c r="O941" s="31">
        <v>2.83</v>
      </c>
      <c r="P941" s="35"/>
      <c r="Q941" s="168"/>
      <c r="R941" s="14"/>
      <c r="S941" s="14"/>
      <c r="T941" s="65"/>
      <c r="U941" s="31"/>
      <c r="V941" s="31"/>
      <c r="W941" s="131"/>
      <c r="AD941"/>
      <c r="AE941"/>
      <c r="AF941"/>
      <c r="AG941"/>
      <c r="AH941"/>
      <c r="AI941"/>
    </row>
    <row r="942" spans="1:35" ht="18" customHeight="1" x14ac:dyDescent="0.25">
      <c r="A942" s="47" t="s">
        <v>1926</v>
      </c>
      <c r="B942" s="51" t="s">
        <v>37</v>
      </c>
      <c r="C942" s="24">
        <v>56</v>
      </c>
      <c r="D942" s="25"/>
      <c r="E942" s="36"/>
      <c r="F942" s="323"/>
      <c r="G942" s="28"/>
      <c r="H942" s="29">
        <v>12.96</v>
      </c>
      <c r="I942" s="30" t="s">
        <v>35</v>
      </c>
      <c r="J942" s="30" t="s">
        <v>1927</v>
      </c>
      <c r="K942" s="30">
        <v>12.45</v>
      </c>
      <c r="L942" s="30">
        <v>13.69</v>
      </c>
      <c r="M942" s="26">
        <v>12.11</v>
      </c>
      <c r="N942" s="29">
        <v>12.35</v>
      </c>
      <c r="O942" s="31">
        <v>14.15</v>
      </c>
      <c r="P942" s="35"/>
      <c r="Q942" s="168"/>
      <c r="R942" s="14"/>
      <c r="S942" s="14"/>
      <c r="T942" s="65"/>
      <c r="U942" s="31"/>
      <c r="V942" s="31"/>
      <c r="W942" s="131"/>
      <c r="AD942"/>
      <c r="AE942"/>
      <c r="AF942">
        <v>8</v>
      </c>
      <c r="AG942"/>
      <c r="AH942"/>
      <c r="AI942"/>
    </row>
    <row r="943" spans="1:35" ht="18" customHeight="1" x14ac:dyDescent="0.25">
      <c r="A943" s="47" t="s">
        <v>1928</v>
      </c>
      <c r="B943" s="51" t="s">
        <v>71</v>
      </c>
      <c r="C943" s="24">
        <v>56</v>
      </c>
      <c r="D943" s="25"/>
      <c r="E943" s="36"/>
      <c r="F943" s="324"/>
      <c r="G943" s="28">
        <v>8</v>
      </c>
      <c r="H943" s="29" t="s">
        <v>1929</v>
      </c>
      <c r="I943" s="30" t="s">
        <v>897</v>
      </c>
      <c r="J943" s="30">
        <v>2.35</v>
      </c>
      <c r="K943" s="30" t="s">
        <v>1490</v>
      </c>
      <c r="L943" s="30" t="s">
        <v>38</v>
      </c>
      <c r="M943" s="84">
        <v>3.48</v>
      </c>
      <c r="N943" s="30" t="s">
        <v>1930</v>
      </c>
      <c r="O943" s="31">
        <v>0.66</v>
      </c>
      <c r="P943" s="35"/>
      <c r="Q943" s="168"/>
      <c r="R943" s="14"/>
      <c r="S943" s="14"/>
      <c r="T943" s="65"/>
      <c r="U943" s="31"/>
      <c r="V943" s="31"/>
      <c r="W943" s="131"/>
      <c r="AD943"/>
      <c r="AE943"/>
      <c r="AF943"/>
      <c r="AG943"/>
      <c r="AH943"/>
      <c r="AI943"/>
    </row>
    <row r="944" spans="1:35" ht="18" customHeight="1" x14ac:dyDescent="0.25">
      <c r="A944" s="47" t="s">
        <v>1931</v>
      </c>
      <c r="B944" s="51" t="s">
        <v>37</v>
      </c>
      <c r="C944" s="24">
        <v>56</v>
      </c>
      <c r="D944" s="25"/>
      <c r="E944" s="36"/>
      <c r="F944" s="322"/>
      <c r="G944" s="28">
        <v>4</v>
      </c>
      <c r="H944" s="30">
        <v>4.0999999999999996</v>
      </c>
      <c r="I944" s="30">
        <v>5.4</v>
      </c>
      <c r="J944" s="30">
        <v>6.9</v>
      </c>
      <c r="K944" s="30" t="s">
        <v>38</v>
      </c>
      <c r="L944" s="30">
        <v>4.4800000000000004</v>
      </c>
      <c r="M944" s="26">
        <v>3.53</v>
      </c>
      <c r="N944" s="30" t="s">
        <v>1932</v>
      </c>
      <c r="O944" s="31">
        <v>2.8</v>
      </c>
      <c r="P944" s="35"/>
      <c r="Q944" s="168"/>
      <c r="R944" s="14"/>
      <c r="S944" s="14"/>
      <c r="T944" s="65"/>
      <c r="U944" s="31"/>
      <c r="V944" s="31"/>
      <c r="W944" s="131"/>
      <c r="AD944"/>
      <c r="AE944"/>
      <c r="AF944"/>
      <c r="AG944"/>
      <c r="AH944"/>
      <c r="AI944"/>
    </row>
    <row r="945" spans="1:35" ht="18" customHeight="1" x14ac:dyDescent="0.25">
      <c r="A945" s="47" t="s">
        <v>1931</v>
      </c>
      <c r="B945" s="51" t="s">
        <v>164</v>
      </c>
      <c r="C945" s="24">
        <v>56</v>
      </c>
      <c r="D945" s="25"/>
      <c r="E945" s="36"/>
      <c r="F945" s="324"/>
      <c r="G945" s="28">
        <v>4</v>
      </c>
      <c r="H945" s="29" t="s">
        <v>926</v>
      </c>
      <c r="I945" s="30" t="s">
        <v>38</v>
      </c>
      <c r="J945" s="30">
        <v>4</v>
      </c>
      <c r="K945" s="26">
        <v>3.6</v>
      </c>
      <c r="L945" s="30" t="s">
        <v>38</v>
      </c>
      <c r="M945" s="30">
        <v>3.92</v>
      </c>
      <c r="N945" s="30">
        <v>4</v>
      </c>
      <c r="O945" s="31">
        <v>1.92</v>
      </c>
      <c r="P945" s="35"/>
      <c r="Q945" s="168"/>
      <c r="R945" s="14"/>
      <c r="S945" s="14"/>
      <c r="T945" s="65"/>
      <c r="U945" s="31"/>
      <c r="V945" s="31"/>
      <c r="W945" s="131"/>
      <c r="AD945"/>
      <c r="AE945"/>
      <c r="AF945"/>
      <c r="AG945"/>
      <c r="AH945"/>
      <c r="AI945"/>
    </row>
    <row r="946" spans="1:35" ht="18" customHeight="1" x14ac:dyDescent="0.25">
      <c r="A946" s="47" t="s">
        <v>1931</v>
      </c>
      <c r="B946" s="51" t="s">
        <v>51</v>
      </c>
      <c r="C946" s="24">
        <v>56</v>
      </c>
      <c r="D946" s="25"/>
      <c r="E946" s="36"/>
      <c r="F946" s="70"/>
      <c r="G946" s="28">
        <v>4</v>
      </c>
      <c r="H946" s="30" t="s">
        <v>1933</v>
      </c>
      <c r="I946" s="30">
        <v>6.1</v>
      </c>
      <c r="J946" s="30">
        <v>10.74</v>
      </c>
      <c r="K946" s="26">
        <v>5.0999999999999996</v>
      </c>
      <c r="L946" s="30">
        <v>5.49</v>
      </c>
      <c r="M946" s="30">
        <v>5.47</v>
      </c>
      <c r="N946" s="29">
        <v>5.5</v>
      </c>
      <c r="O946" s="31">
        <v>2.56</v>
      </c>
      <c r="P946" s="35"/>
      <c r="Q946" s="168">
        <f>360-180-26</f>
        <v>154</v>
      </c>
      <c r="R946" s="14"/>
      <c r="S946" s="14"/>
      <c r="T946" s="65"/>
      <c r="U946" s="31"/>
      <c r="V946" s="31"/>
      <c r="W946" s="131"/>
      <c r="AD946"/>
      <c r="AE946"/>
      <c r="AF946"/>
      <c r="AG946"/>
      <c r="AH946"/>
      <c r="AI946"/>
    </row>
    <row r="947" spans="1:35" ht="18" customHeight="1" x14ac:dyDescent="0.25">
      <c r="A947" s="47" t="s">
        <v>1934</v>
      </c>
      <c r="B947" s="51" t="s">
        <v>280</v>
      </c>
      <c r="C947" s="24">
        <v>28</v>
      </c>
      <c r="D947" s="25">
        <v>1</v>
      </c>
      <c r="E947" s="36" t="s">
        <v>57</v>
      </c>
      <c r="F947" s="148"/>
      <c r="G947" s="28">
        <v>5</v>
      </c>
      <c r="H947" s="29" t="s">
        <v>868</v>
      </c>
      <c r="I947" s="30" t="s">
        <v>570</v>
      </c>
      <c r="J947" s="75" t="s">
        <v>459</v>
      </c>
      <c r="K947" s="30" t="s">
        <v>569</v>
      </c>
      <c r="L947" s="73">
        <v>2.69</v>
      </c>
      <c r="M947" s="198">
        <v>2.69</v>
      </c>
      <c r="N947" s="75">
        <v>2.85</v>
      </c>
      <c r="O947" s="31">
        <v>2.58</v>
      </c>
      <c r="P947" s="35"/>
      <c r="Q947" s="168"/>
      <c r="R947" s="14"/>
      <c r="S947" s="14"/>
      <c r="T947" s="65"/>
      <c r="U947" s="31"/>
      <c r="V947" s="31"/>
      <c r="W947" s="286"/>
      <c r="AD947" t="s">
        <v>3086</v>
      </c>
      <c r="AE947" t="s">
        <v>3250</v>
      </c>
      <c r="AF947"/>
      <c r="AG947" t="s" s="406">
        <v>3251</v>
      </c>
      <c r="AH947" t="s">
        <v>3252</v>
      </c>
      <c r="AI947"/>
    </row>
    <row r="948" spans="1:35" ht="18" customHeight="1" x14ac:dyDescent="0.25">
      <c r="A948" s="47" t="s">
        <v>1934</v>
      </c>
      <c r="B948" s="51" t="s">
        <v>276</v>
      </c>
      <c r="C948" s="24">
        <v>28</v>
      </c>
      <c r="D948" s="25"/>
      <c r="E948" s="36"/>
      <c r="F948" s="148"/>
      <c r="G948" s="28">
        <v>2</v>
      </c>
      <c r="H948" s="29" t="s">
        <v>1935</v>
      </c>
      <c r="I948" s="30" t="s">
        <v>1936</v>
      </c>
      <c r="J948" s="26">
        <v>4.18</v>
      </c>
      <c r="K948" s="30">
        <v>4.99</v>
      </c>
      <c r="L948" s="87" t="s">
        <v>38</v>
      </c>
      <c r="M948" s="30" t="s">
        <v>38</v>
      </c>
      <c r="N948" s="30" t="s">
        <v>38</v>
      </c>
      <c r="O948" s="31">
        <v>4.43</v>
      </c>
      <c r="P948" s="35"/>
      <c r="Q948" s="168"/>
      <c r="R948" s="14"/>
      <c r="S948" s="14"/>
      <c r="T948" s="65"/>
      <c r="U948" s="31"/>
      <c r="V948" s="31"/>
      <c r="W948" s="131"/>
      <c r="AA948" s="145"/>
      <c r="AD948"/>
      <c r="AE948"/>
      <c r="AF948"/>
      <c r="AG948"/>
      <c r="AH948"/>
      <c r="AI948"/>
    </row>
    <row r="949" spans="1:35" ht="18" customHeight="1" x14ac:dyDescent="0.25">
      <c r="A949" s="47" t="s">
        <v>1937</v>
      </c>
      <c r="B949" s="51" t="s">
        <v>280</v>
      </c>
      <c r="C949" s="24">
        <v>28</v>
      </c>
      <c r="D949" s="25"/>
      <c r="E949" s="36"/>
      <c r="F949" s="37" t="s">
        <v>143</v>
      </c>
      <c r="G949" s="28">
        <v>95</v>
      </c>
      <c r="H949" s="29">
        <v>0.41</v>
      </c>
      <c r="I949" s="30"/>
      <c r="J949" s="30">
        <v>0.46</v>
      </c>
      <c r="K949" s="30">
        <v>0.53</v>
      </c>
      <c r="L949" s="49">
        <v>0.4</v>
      </c>
      <c r="M949" s="29">
        <v>0.41</v>
      </c>
      <c r="N949" s="29" t="s">
        <v>299</v>
      </c>
      <c r="O949" s="31">
        <v>0.39</v>
      </c>
      <c r="P949" s="35"/>
      <c r="Q949" s="168"/>
      <c r="R949" s="14"/>
      <c r="S949" s="14"/>
      <c r="T949" s="65"/>
      <c r="U949" s="31"/>
      <c r="V949" s="31"/>
      <c r="W949" s="131"/>
      <c r="AD949"/>
      <c r="AE949"/>
      <c r="AF949"/>
      <c r="AG949"/>
      <c r="AH949"/>
      <c r="AI949"/>
    </row>
    <row r="950" spans="1:35" ht="18" customHeight="1" x14ac:dyDescent="0.25">
      <c r="A950" s="47" t="s">
        <v>1937</v>
      </c>
      <c r="B950" s="51" t="s">
        <v>276</v>
      </c>
      <c r="C950" s="24">
        <v>28</v>
      </c>
      <c r="D950" s="25"/>
      <c r="E950" s="36"/>
      <c r="F950" s="37" t="s">
        <v>143</v>
      </c>
      <c r="G950" s="28">
        <v>180</v>
      </c>
      <c r="H950" s="30">
        <v>0.98</v>
      </c>
      <c r="I950" s="30"/>
      <c r="J950" s="30">
        <v>1.06</v>
      </c>
      <c r="K950" s="30"/>
      <c r="L950" s="49">
        <v>0.85</v>
      </c>
      <c r="M950" s="30">
        <v>0.89</v>
      </c>
      <c r="N950" s="44" t="s">
        <v>1938</v>
      </c>
      <c r="O950" s="31">
        <v>0.73</v>
      </c>
      <c r="P950" s="35"/>
      <c r="Q950" s="168"/>
      <c r="R950" s="14"/>
      <c r="S950" s="14"/>
      <c r="T950" s="65"/>
      <c r="U950" s="31"/>
      <c r="V950" s="31"/>
      <c r="W950" s="131"/>
      <c r="AD950"/>
      <c r="AE950"/>
      <c r="AF950"/>
      <c r="AG950"/>
      <c r="AH950"/>
      <c r="AI950"/>
    </row>
    <row r="951" spans="1:35" ht="18" customHeight="1" x14ac:dyDescent="0.25">
      <c r="A951" s="47" t="s">
        <v>1939</v>
      </c>
      <c r="B951" s="51" t="s">
        <v>577</v>
      </c>
      <c r="C951" s="24" t="s">
        <v>1320</v>
      </c>
      <c r="D951" s="25"/>
      <c r="E951" s="36"/>
      <c r="F951" s="37" t="s">
        <v>143</v>
      </c>
      <c r="G951" s="28">
        <v>20</v>
      </c>
      <c r="H951" s="29">
        <v>2.6</v>
      </c>
      <c r="I951" s="30" t="s">
        <v>38</v>
      </c>
      <c r="J951" s="29">
        <v>1.58</v>
      </c>
      <c r="K951" s="30" t="s">
        <v>44</v>
      </c>
      <c r="L951" s="87" t="s">
        <v>35</v>
      </c>
      <c r="M951" s="163">
        <v>1.32</v>
      </c>
      <c r="N951" s="29" t="s">
        <v>35</v>
      </c>
      <c r="O951" s="31">
        <v>1.1200000000000001</v>
      </c>
      <c r="P951" s="35"/>
      <c r="Q951" s="168"/>
      <c r="R951" s="14"/>
      <c r="S951" s="14"/>
      <c r="T951" s="65"/>
      <c r="U951" s="31"/>
      <c r="V951" s="31"/>
      <c r="W951" s="131"/>
      <c r="AD951"/>
      <c r="AE951"/>
      <c r="AF951"/>
      <c r="AG951"/>
      <c r="AH951"/>
      <c r="AI951"/>
    </row>
    <row r="952" spans="1:35" ht="18" customHeight="1" x14ac:dyDescent="0.25">
      <c r="A952" s="47" t="s">
        <v>1940</v>
      </c>
      <c r="B952" s="51" t="s">
        <v>577</v>
      </c>
      <c r="C952" s="24" t="s">
        <v>1320</v>
      </c>
      <c r="D952" s="25"/>
      <c r="E952" s="36"/>
      <c r="F952" s="194"/>
      <c r="G952" s="28">
        <v>3</v>
      </c>
      <c r="H952" s="29" t="s">
        <v>605</v>
      </c>
      <c r="I952" s="30" t="s">
        <v>35</v>
      </c>
      <c r="J952" s="26">
        <v>2.7</v>
      </c>
      <c r="K952" s="30" t="s">
        <v>1941</v>
      </c>
      <c r="L952" s="87" t="s">
        <v>35</v>
      </c>
      <c r="M952" s="30" t="s">
        <v>38</v>
      </c>
      <c r="N952" s="29" t="s">
        <v>35</v>
      </c>
      <c r="O952" s="31">
        <v>3.76</v>
      </c>
      <c r="P952" s="35"/>
      <c r="Q952" s="168"/>
      <c r="R952" s="14"/>
      <c r="S952" s="14"/>
      <c r="T952" s="65"/>
      <c r="U952" s="31"/>
      <c r="V952" s="31"/>
      <c r="W952" s="131"/>
      <c r="AD952"/>
      <c r="AE952"/>
      <c r="AF952"/>
      <c r="AG952"/>
      <c r="AH952"/>
      <c r="AI952"/>
    </row>
    <row r="953" spans="1:35" ht="18" customHeight="1" x14ac:dyDescent="0.25">
      <c r="A953" s="47" t="s">
        <v>1942</v>
      </c>
      <c r="B953" s="51"/>
      <c r="C953" s="24">
        <v>30</v>
      </c>
      <c r="D953" s="25"/>
      <c r="E953" s="36"/>
      <c r="F953" s="56" t="s">
        <v>143</v>
      </c>
      <c r="G953" s="112">
        <v>50</v>
      </c>
      <c r="H953" s="29">
        <v>4.72</v>
      </c>
      <c r="I953" s="30">
        <v>4.7</v>
      </c>
      <c r="J953" s="26">
        <v>4.5</v>
      </c>
      <c r="K953" s="30">
        <v>4.8</v>
      </c>
      <c r="L953" s="113" t="s">
        <v>35</v>
      </c>
      <c r="M953" s="113" t="s">
        <v>38</v>
      </c>
      <c r="N953" s="103" t="s">
        <v>38</v>
      </c>
      <c r="O953" s="31">
        <v>4.29</v>
      </c>
      <c r="P953" s="35"/>
      <c r="Q953" s="168"/>
      <c r="R953" s="14"/>
      <c r="S953" s="14"/>
      <c r="T953" s="65"/>
      <c r="U953" s="31"/>
      <c r="V953" s="31"/>
      <c r="W953" s="172"/>
      <c r="AD953" s="102" t="s">
        <v>1943</v>
      </c>
      <c r="AE953" t="s">
        <v>1944</v>
      </c>
      <c r="AF953"/>
      <c r="AG953" t="s">
        <v>1945</v>
      </c>
      <c r="AH953" t="s">
        <v>1946</v>
      </c>
      <c r="AI953"/>
    </row>
    <row r="954" spans="1:35" ht="18" customHeight="1" x14ac:dyDescent="0.25">
      <c r="A954" s="47" t="s">
        <v>1947</v>
      </c>
      <c r="B954" s="51"/>
      <c r="C954" s="24">
        <v>20</v>
      </c>
      <c r="D954" s="25"/>
      <c r="E954" s="36"/>
      <c r="F954" s="25"/>
      <c r="G954" s="154"/>
      <c r="H954" s="29">
        <v>2.6</v>
      </c>
      <c r="I954" s="30">
        <v>2.4500000000000002</v>
      </c>
      <c r="J954" s="113"/>
      <c r="K954" s="30" t="s">
        <v>35</v>
      </c>
      <c r="L954" s="87" t="s">
        <v>1820</v>
      </c>
      <c r="M954" s="30" t="s">
        <v>38</v>
      </c>
      <c r="N954" s="29">
        <v>3.8</v>
      </c>
      <c r="O954" s="31">
        <v>3.39</v>
      </c>
      <c r="P954" s="35"/>
      <c r="Q954" s="168"/>
      <c r="R954" s="14"/>
      <c r="S954" s="14"/>
      <c r="T954" s="65"/>
      <c r="U954" s="31"/>
      <c r="V954" s="31"/>
      <c r="W954" s="131"/>
      <c r="AD954"/>
      <c r="AE954"/>
      <c r="AF954"/>
      <c r="AG954"/>
      <c r="AH954"/>
      <c r="AI954"/>
    </row>
    <row r="955" spans="1:35" ht="18" customHeight="1" x14ac:dyDescent="0.25">
      <c r="A955" s="197" t="s">
        <v>1948</v>
      </c>
      <c r="B955" s="51" t="s">
        <v>1949</v>
      </c>
      <c r="C955" s="24">
        <v>30</v>
      </c>
      <c r="D955" s="25"/>
      <c r="E955" s="36"/>
      <c r="F955" s="37"/>
      <c r="G955" s="28">
        <v>2</v>
      </c>
      <c r="H955" s="29" t="s">
        <v>38</v>
      </c>
      <c r="I955" s="30" t="s">
        <v>35</v>
      </c>
      <c r="J955" s="151">
        <v>2.76</v>
      </c>
      <c r="K955" s="30" t="s">
        <v>35</v>
      </c>
      <c r="L955" s="85" t="s">
        <v>35</v>
      </c>
      <c r="M955" s="75" t="s">
        <v>35</v>
      </c>
      <c r="N955" s="75">
        <v>2.94</v>
      </c>
      <c r="O955" s="31">
        <v>2.99</v>
      </c>
      <c r="P955" s="35">
        <v>0.09</v>
      </c>
      <c r="Q955" s="168">
        <f>O955*(1-P955)</f>
        <v>2.7209000000000003</v>
      </c>
      <c r="R955" s="14"/>
      <c r="S955" s="14"/>
      <c r="T955" s="65"/>
      <c r="U955" s="31"/>
      <c r="V955" s="31"/>
      <c r="W955" s="131"/>
      <c r="AD955"/>
      <c r="AE955"/>
      <c r="AF955"/>
      <c r="AG955"/>
      <c r="AH955"/>
      <c r="AI955"/>
    </row>
    <row r="956" spans="1:35" ht="18" customHeight="1" x14ac:dyDescent="0.25">
      <c r="A956" s="47" t="s">
        <v>1950</v>
      </c>
      <c r="B956" s="51" t="s">
        <v>68</v>
      </c>
      <c r="C956" s="24">
        <v>30</v>
      </c>
      <c r="D956" s="25"/>
      <c r="E956" s="86"/>
      <c r="F956" s="37"/>
      <c r="G956" s="28">
        <v>5</v>
      </c>
      <c r="H956" s="49">
        <v>1.56</v>
      </c>
      <c r="I956" s="113">
        <v>1.62</v>
      </c>
      <c r="J956" s="30">
        <v>1.57</v>
      </c>
      <c r="K956" s="30">
        <v>1.83</v>
      </c>
      <c r="L956" s="163">
        <v>1.56</v>
      </c>
      <c r="M956" s="30">
        <v>1.6</v>
      </c>
      <c r="N956" s="30">
        <v>1.74</v>
      </c>
      <c r="O956" s="31">
        <v>14.42</v>
      </c>
      <c r="P956" s="35"/>
      <c r="Q956" s="168"/>
      <c r="R956" s="14"/>
      <c r="S956" s="14"/>
      <c r="T956" s="65"/>
      <c r="U956" s="31"/>
      <c r="V956" s="31"/>
      <c r="W956" s="131"/>
      <c r="AD956"/>
      <c r="AE956"/>
      <c r="AF956"/>
      <c r="AG956"/>
      <c r="AH956"/>
      <c r="AI956"/>
    </row>
    <row r="957" spans="1:35" ht="18" customHeight="1" x14ac:dyDescent="0.25">
      <c r="A957" s="47" t="s">
        <v>1950</v>
      </c>
      <c r="B957" s="51" t="s">
        <v>322</v>
      </c>
      <c r="C957" s="24">
        <v>30</v>
      </c>
      <c r="D957" s="25"/>
      <c r="E957" s="86"/>
      <c r="F957" s="37"/>
      <c r="G957" s="28">
        <v>1</v>
      </c>
      <c r="H957" s="29" t="s">
        <v>38</v>
      </c>
      <c r="I957" s="30" t="s">
        <v>1951</v>
      </c>
      <c r="J957" s="113">
        <v>3.08</v>
      </c>
      <c r="K957" s="30">
        <v>3.38</v>
      </c>
      <c r="L957" s="87">
        <v>2.5499999999999998</v>
      </c>
      <c r="M957" s="26">
        <v>2.2999999999999998</v>
      </c>
      <c r="N957" s="30">
        <v>2.42</v>
      </c>
      <c r="O957" s="31">
        <v>14.42</v>
      </c>
      <c r="P957" s="35"/>
      <c r="Q957" s="168"/>
      <c r="R957" s="14"/>
      <c r="S957" s="14"/>
      <c r="T957" s="65"/>
      <c r="U957" s="31"/>
      <c r="V957" s="31"/>
      <c r="W957" s="131"/>
      <c r="AD957"/>
      <c r="AE957"/>
      <c r="AF957"/>
      <c r="AG957"/>
      <c r="AH957"/>
      <c r="AI957"/>
    </row>
    <row r="958" spans="1:35" ht="18" customHeight="1" x14ac:dyDescent="0.25">
      <c r="A958" s="47" t="s">
        <v>1952</v>
      </c>
      <c r="B958" s="51" t="s">
        <v>68</v>
      </c>
      <c r="C958" s="24">
        <v>28</v>
      </c>
      <c r="D958" s="25"/>
      <c r="E958" s="36"/>
      <c r="F958" s="86"/>
      <c r="G958" s="28">
        <v>13</v>
      </c>
      <c r="H958" s="29">
        <v>2.1</v>
      </c>
      <c r="I958" s="30">
        <v>2.65</v>
      </c>
      <c r="J958" s="87">
        <v>1.99</v>
      </c>
      <c r="K958" s="30">
        <v>2.19</v>
      </c>
      <c r="L958" s="44">
        <v>2.2000000000000002</v>
      </c>
      <c r="M958" s="26">
        <v>1.94</v>
      </c>
      <c r="N958" s="29">
        <v>2.0299999999999998</v>
      </c>
      <c r="O958" s="31">
        <v>0.88</v>
      </c>
      <c r="P958" s="35"/>
      <c r="Q958" s="168"/>
      <c r="R958" s="14"/>
      <c r="S958" s="14"/>
      <c r="T958" s="65"/>
      <c r="U958" s="31"/>
      <c r="V958" s="31"/>
      <c r="W958" s="131"/>
      <c r="AD958" t="s">
        <v>1953</v>
      </c>
      <c r="AE958" t="s">
        <v>1954</v>
      </c>
      <c r="AF958"/>
      <c r="AG958" s="102" t="s">
        <v>1955</v>
      </c>
      <c r="AH958" t="s">
        <v>1956</v>
      </c>
      <c r="AI958"/>
    </row>
    <row r="959" spans="1:35" ht="18" customHeight="1" x14ac:dyDescent="0.25">
      <c r="A959" s="47" t="s">
        <v>1952</v>
      </c>
      <c r="B959" s="51" t="s">
        <v>322</v>
      </c>
      <c r="C959" s="24">
        <v>28</v>
      </c>
      <c r="D959" s="25"/>
      <c r="E959" s="36"/>
      <c r="F959" s="323"/>
      <c r="G959" s="28">
        <v>5</v>
      </c>
      <c r="H959" s="29">
        <v>5.4</v>
      </c>
      <c r="I959" s="30">
        <v>7.45</v>
      </c>
      <c r="J959" s="75">
        <v>4.8499999999999996</v>
      </c>
      <c r="K959" s="75">
        <v>6.33</v>
      </c>
      <c r="L959" s="73">
        <v>4.5</v>
      </c>
      <c r="M959" s="75">
        <v>4.88</v>
      </c>
      <c r="N959" s="30">
        <v>5.36</v>
      </c>
      <c r="O959" s="31">
        <v>2.2799999999999998</v>
      </c>
      <c r="P959" s="35"/>
      <c r="Q959" s="168"/>
      <c r="R959" s="14"/>
      <c r="S959" s="14"/>
      <c r="T959" s="65"/>
      <c r="U959" s="31"/>
      <c r="V959" s="31"/>
      <c r="W959" s="131"/>
      <c r="AD959"/>
      <c r="AE959"/>
      <c r="AF959"/>
      <c r="AG959"/>
      <c r="AH959"/>
      <c r="AI959"/>
    </row>
    <row r="960" spans="1:35" ht="18" customHeight="1" x14ac:dyDescent="0.25">
      <c r="A960" s="47" t="s">
        <v>1957</v>
      </c>
      <c r="B960" s="51" t="s">
        <v>99</v>
      </c>
      <c r="C960" s="24">
        <v>28</v>
      </c>
      <c r="D960" s="25"/>
      <c r="E960" s="36"/>
      <c r="F960" s="226" t="s">
        <v>1958</v>
      </c>
      <c r="G960" s="154">
        <v>16</v>
      </c>
      <c r="H960" s="44">
        <v>4.8</v>
      </c>
      <c r="I960" s="30" t="s">
        <v>38</v>
      </c>
      <c r="J960" s="30">
        <v>4.74</v>
      </c>
      <c r="K960" s="43" t="s">
        <v>1959</v>
      </c>
      <c r="L960" s="29">
        <v>4.4000000000000004</v>
      </c>
      <c r="M960" s="49" t="s">
        <v>1960</v>
      </c>
      <c r="N960" s="29">
        <v>4.1500000000000004</v>
      </c>
      <c r="O960" s="31">
        <v>3.45</v>
      </c>
      <c r="P960" s="35"/>
      <c r="Q960" s="168"/>
      <c r="R960" s="14"/>
      <c r="S960" s="14"/>
      <c r="T960" s="65"/>
      <c r="U960" s="31"/>
      <c r="V960" s="31"/>
      <c r="W960" s="131"/>
      <c r="AD960" t="s">
        <v>1961</v>
      </c>
      <c r="AE960" t="s">
        <v>1962</v>
      </c>
      <c r="AF960"/>
      <c r="AG960" s="102" t="s">
        <v>1963</v>
      </c>
      <c r="AH960" t="s">
        <v>1964</v>
      </c>
      <c r="AI960"/>
    </row>
    <row r="961" spans="1:35" ht="18" customHeight="1" x14ac:dyDescent="0.25">
      <c r="A961" s="47" t="s">
        <v>1965</v>
      </c>
      <c r="B961" s="51" t="s">
        <v>99</v>
      </c>
      <c r="C961" s="24">
        <v>14</v>
      </c>
      <c r="D961" s="25"/>
      <c r="E961" s="36"/>
      <c r="F961" s="37"/>
      <c r="G961" s="28"/>
      <c r="H961" s="29" t="s">
        <v>38</v>
      </c>
      <c r="I961" s="30" t="s">
        <v>38</v>
      </c>
      <c r="J961" s="113"/>
      <c r="K961" s="30">
        <v>0.56000000000000005</v>
      </c>
      <c r="L961" s="87"/>
      <c r="M961" s="29">
        <v>1.98</v>
      </c>
      <c r="N961" s="29" t="s">
        <v>1966</v>
      </c>
      <c r="O961" s="31">
        <v>2.16</v>
      </c>
      <c r="P961" s="35"/>
      <c r="Q961" s="168"/>
      <c r="R961" s="14"/>
      <c r="S961" s="14"/>
      <c r="T961" s="65"/>
      <c r="U961" s="31"/>
      <c r="V961" s="31"/>
      <c r="W961" s="131"/>
      <c r="AD961"/>
      <c r="AE961"/>
      <c r="AF961"/>
      <c r="AG961"/>
      <c r="AH961"/>
      <c r="AI961"/>
    </row>
    <row r="962" spans="1:35" ht="18" customHeight="1" x14ac:dyDescent="0.25">
      <c r="A962" s="47" t="s">
        <v>1967</v>
      </c>
      <c r="B962" s="23" t="s">
        <v>1139</v>
      </c>
      <c r="C962" s="24">
        <v>1</v>
      </c>
      <c r="D962" s="25"/>
      <c r="E962" s="36"/>
      <c r="F962" s="37"/>
      <c r="G962" s="28">
        <v>2</v>
      </c>
      <c r="H962" s="29">
        <v>224.06</v>
      </c>
      <c r="I962" s="30">
        <v>225.71</v>
      </c>
      <c r="J962" s="26">
        <v>223.4</v>
      </c>
      <c r="K962" s="30">
        <v>223.46</v>
      </c>
      <c r="L962" s="29" t="s">
        <v>38</v>
      </c>
      <c r="M962" s="29" t="s">
        <v>38</v>
      </c>
      <c r="N962" s="29" t="s">
        <v>38</v>
      </c>
      <c r="O962" s="86"/>
      <c r="P962" s="90"/>
      <c r="Q962" s="168"/>
      <c r="R962" s="14"/>
      <c r="S962" s="64"/>
      <c r="T962" s="135"/>
      <c r="U962" s="31"/>
      <c r="V962" s="31"/>
      <c r="W962" s="131"/>
      <c r="AD962"/>
      <c r="AE962"/>
      <c r="AF962"/>
      <c r="AG962"/>
      <c r="AH962"/>
      <c r="AI962"/>
    </row>
    <row r="963" spans="1:35" ht="18" customHeight="1" x14ac:dyDescent="0.25">
      <c r="A963" s="47" t="s">
        <v>1968</v>
      </c>
      <c r="B963" s="51" t="s">
        <v>37</v>
      </c>
      <c r="C963" s="24" t="s">
        <v>386</v>
      </c>
      <c r="D963" s="25"/>
      <c r="E963" s="36"/>
      <c r="F963" s="37" t="s">
        <v>1360</v>
      </c>
      <c r="G963" s="28"/>
      <c r="H963" s="29">
        <v>10.4</v>
      </c>
      <c r="I963" s="30" t="s">
        <v>35</v>
      </c>
      <c r="J963" s="30">
        <v>10.199999999999999</v>
      </c>
      <c r="K963" s="26">
        <v>8.6</v>
      </c>
      <c r="L963" s="30">
        <v>11.45</v>
      </c>
      <c r="M963" s="110">
        <v>9.5299999999999994</v>
      </c>
      <c r="N963" s="29" t="s">
        <v>1969</v>
      </c>
      <c r="O963" s="31">
        <v>7.45</v>
      </c>
      <c r="P963" s="35"/>
      <c r="Q963" s="168"/>
      <c r="R963" s="14"/>
      <c r="S963" s="14"/>
      <c r="T963" s="65"/>
      <c r="U963" s="31"/>
      <c r="V963" s="31"/>
      <c r="W963" s="131"/>
      <c r="AD963"/>
      <c r="AE963"/>
      <c r="AF963"/>
      <c r="AG963"/>
      <c r="AH963"/>
      <c r="AI963"/>
    </row>
    <row r="964" spans="1:35" ht="18" customHeight="1" x14ac:dyDescent="0.25">
      <c r="A964" s="47" t="s">
        <v>1970</v>
      </c>
      <c r="B964" s="51" t="s">
        <v>1581</v>
      </c>
      <c r="C964" s="24">
        <v>60</v>
      </c>
      <c r="D964" s="25"/>
      <c r="E964" s="36"/>
      <c r="F964" s="37"/>
      <c r="G964" s="154">
        <v>2</v>
      </c>
      <c r="H964" s="29">
        <v>5.15</v>
      </c>
      <c r="I964" s="30">
        <v>5.99</v>
      </c>
      <c r="J964" s="87">
        <v>5.09</v>
      </c>
      <c r="K964" s="30">
        <v>6.16</v>
      </c>
      <c r="L964" s="49">
        <v>4.25</v>
      </c>
      <c r="M964" s="29">
        <v>4.3</v>
      </c>
      <c r="N964" s="87">
        <v>4.25</v>
      </c>
      <c r="O964" s="31">
        <v>6.64</v>
      </c>
      <c r="P964" s="35"/>
      <c r="Q964" s="168"/>
      <c r="R964" s="14"/>
      <c r="S964" s="66"/>
      <c r="T964" s="65"/>
      <c r="U964" s="31"/>
      <c r="V964" s="31"/>
      <c r="W964" s="131"/>
      <c r="AD964"/>
      <c r="AE964"/>
      <c r="AF964"/>
      <c r="AG964"/>
      <c r="AH964"/>
      <c r="AI964"/>
    </row>
    <row r="965" spans="1:35" ht="18" customHeight="1" x14ac:dyDescent="0.25">
      <c r="A965" s="47" t="s">
        <v>1971</v>
      </c>
      <c r="B965" s="51" t="s">
        <v>40</v>
      </c>
      <c r="C965" s="24">
        <v>60</v>
      </c>
      <c r="D965" s="25"/>
      <c r="E965" s="37"/>
      <c r="F965" s="56"/>
      <c r="G965" s="28">
        <v>6</v>
      </c>
      <c r="H965" s="134">
        <v>1.27</v>
      </c>
      <c r="I965" s="30">
        <v>2.98</v>
      </c>
      <c r="J965" s="30">
        <v>1.46</v>
      </c>
      <c r="K965" s="30">
        <v>1.99</v>
      </c>
      <c r="L965" s="49">
        <v>1.2</v>
      </c>
      <c r="M965" s="30" t="s">
        <v>38</v>
      </c>
      <c r="N965" s="29">
        <v>1.28</v>
      </c>
      <c r="O965" s="31">
        <v>2.58</v>
      </c>
      <c r="P965" s="35"/>
      <c r="Q965" s="168"/>
      <c r="R965" s="14"/>
      <c r="S965" s="14"/>
      <c r="T965" s="65"/>
      <c r="U965" s="31"/>
      <c r="V965" s="31"/>
      <c r="W965" s="131"/>
      <c r="AD965"/>
      <c r="AE965"/>
      <c r="AF965"/>
      <c r="AG965"/>
      <c r="AH965"/>
      <c r="AI965"/>
    </row>
    <row r="966" spans="1:35" ht="18" customHeight="1" x14ac:dyDescent="0.25">
      <c r="A966" s="47" t="s">
        <v>1971</v>
      </c>
      <c r="B966" s="51" t="s">
        <v>187</v>
      </c>
      <c r="C966" s="24">
        <v>60</v>
      </c>
      <c r="D966" s="25"/>
      <c r="E966" s="36"/>
      <c r="F966" s="148"/>
      <c r="G966" s="154">
        <v>8</v>
      </c>
      <c r="H966" s="29">
        <v>2.44</v>
      </c>
      <c r="I966" s="30">
        <v>2.73</v>
      </c>
      <c r="J966" s="26">
        <v>1.99</v>
      </c>
      <c r="K966" s="30">
        <v>2.19</v>
      </c>
      <c r="L966" s="87">
        <v>2.08</v>
      </c>
      <c r="M966" s="108">
        <v>2.15</v>
      </c>
      <c r="N966" s="113" t="s">
        <v>1829</v>
      </c>
      <c r="O966" s="31">
        <v>3.4</v>
      </c>
      <c r="P966" s="35"/>
      <c r="Q966" s="168"/>
      <c r="R966" s="14"/>
      <c r="S966" s="14"/>
      <c r="T966" s="65"/>
      <c r="U966" s="31"/>
      <c r="V966" s="31"/>
      <c r="W966" s="131"/>
      <c r="AD966" s="102" t="s">
        <v>1972</v>
      </c>
      <c r="AE966" t="s">
        <v>1973</v>
      </c>
      <c r="AF966"/>
      <c r="AG966" s="102" t="s">
        <v>1972</v>
      </c>
      <c r="AH966" t="s">
        <v>1974</v>
      </c>
      <c r="AI966"/>
    </row>
    <row r="967" spans="1:35" ht="18" customHeight="1" x14ac:dyDescent="0.25">
      <c r="A967" s="47" t="s">
        <v>1971</v>
      </c>
      <c r="B967" s="51" t="s">
        <v>819</v>
      </c>
      <c r="C967" s="24">
        <v>60</v>
      </c>
      <c r="D967" s="25"/>
      <c r="E967" s="36"/>
      <c r="F967" s="37"/>
      <c r="G967" s="28">
        <v>1</v>
      </c>
      <c r="H967" s="29">
        <v>4.2699999999999996</v>
      </c>
      <c r="I967" s="30">
        <v>3.35</v>
      </c>
      <c r="J967" s="113">
        <v>0.23</v>
      </c>
      <c r="K967" s="108" t="s">
        <v>38</v>
      </c>
      <c r="L967" s="87">
        <v>4.49</v>
      </c>
      <c r="M967" s="29">
        <v>0.23</v>
      </c>
      <c r="N967" s="29" t="s">
        <v>38</v>
      </c>
      <c r="O967" s="31"/>
      <c r="P967" s="35"/>
      <c r="Q967" s="168"/>
      <c r="R967" s="14"/>
      <c r="S967" s="14"/>
      <c r="T967" s="65"/>
      <c r="U967" s="31"/>
      <c r="V967" s="31"/>
      <c r="W967" s="131"/>
      <c r="AD967"/>
      <c r="AE967"/>
      <c r="AF967"/>
      <c r="AG967"/>
      <c r="AH967"/>
      <c r="AI967"/>
    </row>
    <row r="968" spans="1:35" ht="18" customHeight="1" x14ac:dyDescent="0.25">
      <c r="A968" s="47" t="s">
        <v>1975</v>
      </c>
      <c r="B968" s="51" t="s">
        <v>40</v>
      </c>
      <c r="C968" s="24">
        <v>5</v>
      </c>
      <c r="D968" s="25"/>
      <c r="E968" s="36"/>
      <c r="F968" s="37"/>
      <c r="G968" s="154"/>
      <c r="H968" s="29">
        <v>1.65</v>
      </c>
      <c r="I968" s="30" t="s">
        <v>35</v>
      </c>
      <c r="J968" s="113"/>
      <c r="K968" s="30"/>
      <c r="L968" s="87"/>
      <c r="M968" s="29">
        <v>1.65</v>
      </c>
      <c r="N968" s="29"/>
      <c r="O968" s="31"/>
      <c r="P968" s="35"/>
      <c r="Q968" s="168"/>
      <c r="R968" s="14"/>
      <c r="S968" s="14"/>
      <c r="T968" s="65"/>
      <c r="U968" s="31"/>
      <c r="V968" s="31"/>
      <c r="W968" s="131"/>
      <c r="AD968"/>
      <c r="AE968"/>
      <c r="AF968"/>
      <c r="AG968"/>
      <c r="AH968"/>
      <c r="AI968"/>
    </row>
    <row r="969" spans="1:35" ht="18" customHeight="1" x14ac:dyDescent="0.25">
      <c r="A969" s="47" t="s">
        <v>1975</v>
      </c>
      <c r="B969" s="51" t="s">
        <v>187</v>
      </c>
      <c r="C969" s="24">
        <v>5</v>
      </c>
      <c r="D969" s="25"/>
      <c r="E969" s="36"/>
      <c r="F969" s="37"/>
      <c r="G969" s="154"/>
      <c r="H969" s="29" t="s">
        <v>38</v>
      </c>
      <c r="I969" s="30" t="s">
        <v>35</v>
      </c>
      <c r="J969" s="113" t="s">
        <v>35</v>
      </c>
      <c r="K969" s="30" t="s">
        <v>35</v>
      </c>
      <c r="L969" s="87" t="s">
        <v>35</v>
      </c>
      <c r="M969" s="49" t="s">
        <v>1976</v>
      </c>
      <c r="N969" s="29" t="s">
        <v>35</v>
      </c>
      <c r="O969" s="31"/>
      <c r="P969" s="35"/>
      <c r="Q969" s="168"/>
      <c r="R969" s="14"/>
      <c r="S969" s="14"/>
      <c r="T969" s="65"/>
      <c r="U969" s="31"/>
      <c r="V969" s="31"/>
      <c r="W969" s="131"/>
      <c r="AD969"/>
      <c r="AE969"/>
      <c r="AF969"/>
      <c r="AG969"/>
      <c r="AH969"/>
      <c r="AI969"/>
    </row>
    <row r="970" spans="1:35" ht="18" customHeight="1" x14ac:dyDescent="0.25">
      <c r="A970" s="47" t="s">
        <v>1975</v>
      </c>
      <c r="B970" s="51" t="s">
        <v>187</v>
      </c>
      <c r="C970" s="24">
        <v>10</v>
      </c>
      <c r="D970" s="25"/>
      <c r="E970" s="36"/>
      <c r="F970" s="37"/>
      <c r="G970" s="154"/>
      <c r="H970" s="29" t="s">
        <v>38</v>
      </c>
      <c r="I970" s="30" t="s">
        <v>35</v>
      </c>
      <c r="J970" s="113" t="s">
        <v>35</v>
      </c>
      <c r="K970" s="30" t="s">
        <v>1977</v>
      </c>
      <c r="L970" s="87" t="s">
        <v>548</v>
      </c>
      <c r="M970" s="213" t="s">
        <v>38</v>
      </c>
      <c r="N970" s="49">
        <v>1.8</v>
      </c>
      <c r="O970" s="31"/>
      <c r="P970" s="35"/>
      <c r="Q970" s="168"/>
      <c r="R970" s="14"/>
      <c r="S970" s="14"/>
      <c r="T970" s="65"/>
      <c r="U970" s="31"/>
      <c r="V970" s="31"/>
      <c r="W970" s="131"/>
      <c r="AD970"/>
      <c r="AE970"/>
      <c r="AF970"/>
      <c r="AG970"/>
      <c r="AH970"/>
      <c r="AI970"/>
    </row>
    <row r="971" spans="1:35" ht="18" customHeight="1" x14ac:dyDescent="0.25">
      <c r="A971" s="47" t="s">
        <v>1978</v>
      </c>
      <c r="B971" s="54" t="s">
        <v>1979</v>
      </c>
      <c r="C971" s="325">
        <v>1</v>
      </c>
      <c r="D971" s="55"/>
      <c r="E971" s="56"/>
      <c r="F971" s="56"/>
      <c r="G971" s="57">
        <v>1</v>
      </c>
      <c r="H971" s="29">
        <v>6.48</v>
      </c>
      <c r="I971" s="30">
        <v>13.55</v>
      </c>
      <c r="J971" s="113"/>
      <c r="K971" s="30">
        <v>7.61</v>
      </c>
      <c r="L971" s="87">
        <v>6.86</v>
      </c>
      <c r="M971" s="49" t="s">
        <v>1980</v>
      </c>
      <c r="N971" s="29">
        <v>6.99</v>
      </c>
      <c r="O971" s="31"/>
      <c r="P971" s="35"/>
      <c r="Q971" s="168"/>
      <c r="R971" s="14"/>
      <c r="S971" s="14"/>
      <c r="T971" s="65"/>
      <c r="U971" s="31"/>
      <c r="V971" s="31"/>
      <c r="W971" s="131"/>
      <c r="AD971"/>
      <c r="AE971"/>
      <c r="AF971"/>
      <c r="AG971"/>
      <c r="AH971"/>
      <c r="AI971"/>
    </row>
    <row r="972" spans="1:35" ht="18" customHeight="1" x14ac:dyDescent="0.25">
      <c r="A972" s="47" t="s">
        <v>1981</v>
      </c>
      <c r="B972" s="23" t="s">
        <v>1979</v>
      </c>
      <c r="C972" s="24">
        <v>1</v>
      </c>
      <c r="D972" s="25"/>
      <c r="E972" s="36"/>
      <c r="F972" s="37"/>
      <c r="G972" s="28">
        <v>3</v>
      </c>
      <c r="H972" s="29" t="s">
        <v>1982</v>
      </c>
      <c r="I972" s="30">
        <v>4.17</v>
      </c>
      <c r="J972" s="26" t="s">
        <v>780</v>
      </c>
      <c r="K972" s="30">
        <v>1.39</v>
      </c>
      <c r="L972" s="87" t="s">
        <v>38</v>
      </c>
      <c r="M972" s="29" t="s">
        <v>780</v>
      </c>
      <c r="N972" s="29">
        <v>0.89</v>
      </c>
      <c r="O972" s="31">
        <v>6.36</v>
      </c>
      <c r="P972" s="35"/>
      <c r="Q972" s="168"/>
      <c r="R972" s="14"/>
      <c r="S972" s="14"/>
      <c r="T972" s="65"/>
      <c r="U972" s="31"/>
      <c r="V972" s="31"/>
      <c r="W972" s="131"/>
      <c r="AD972"/>
      <c r="AE972"/>
      <c r="AF972"/>
      <c r="AG972"/>
      <c r="AH972"/>
      <c r="AI972"/>
    </row>
    <row r="973" spans="1:35" ht="18" customHeight="1" x14ac:dyDescent="0.25">
      <c r="A973" s="47" t="s">
        <v>1983</v>
      </c>
      <c r="B973" s="51" t="s">
        <v>1979</v>
      </c>
      <c r="C973" s="24">
        <v>1</v>
      </c>
      <c r="D973" s="25"/>
      <c r="E973" s="36"/>
      <c r="F973" s="37"/>
      <c r="G973" s="28"/>
      <c r="H973" s="29"/>
      <c r="I973" s="30">
        <v>1.08</v>
      </c>
      <c r="J973" s="30"/>
      <c r="K973" s="30">
        <v>1.1100000000000001</v>
      </c>
      <c r="L973" s="87"/>
      <c r="M973" s="326">
        <v>1.42</v>
      </c>
      <c r="N973" s="29">
        <v>1.07</v>
      </c>
      <c r="O973" s="31"/>
      <c r="P973" s="35"/>
      <c r="Q973" s="168"/>
      <c r="R973" s="14"/>
      <c r="S973" s="14"/>
      <c r="T973" s="65"/>
      <c r="U973" s="31"/>
      <c r="V973" s="31"/>
      <c r="W973" s="131"/>
      <c r="AD973"/>
      <c r="AE973"/>
      <c r="AF973"/>
      <c r="AG973"/>
      <c r="AH973"/>
      <c r="AI973"/>
    </row>
    <row r="974" spans="1:35" ht="18" customHeight="1" x14ac:dyDescent="0.25">
      <c r="A974" s="53" t="s">
        <v>1984</v>
      </c>
      <c r="B974" s="105" t="s">
        <v>884</v>
      </c>
      <c r="C974" s="24" t="s">
        <v>111</v>
      </c>
      <c r="D974" s="25"/>
      <c r="E974" s="40"/>
      <c r="F974" s="56"/>
      <c r="G974" s="57">
        <v>2</v>
      </c>
      <c r="H974" s="29">
        <v>29.57</v>
      </c>
      <c r="I974" s="30">
        <v>23.62</v>
      </c>
      <c r="J974" s="30"/>
      <c r="K974" s="213">
        <v>21.99</v>
      </c>
      <c r="L974" s="87">
        <v>24.25</v>
      </c>
      <c r="M974" s="29">
        <v>25.75</v>
      </c>
      <c r="N974" s="29">
        <v>23.85</v>
      </c>
      <c r="O974" s="31"/>
      <c r="P974" s="35"/>
      <c r="Q974" s="168"/>
      <c r="R974" s="14"/>
      <c r="S974" s="14"/>
      <c r="T974" s="65"/>
      <c r="U974" s="31"/>
      <c r="V974" s="31"/>
      <c r="W974" s="131"/>
      <c r="AD974"/>
      <c r="AE974"/>
      <c r="AF974"/>
      <c r="AG974"/>
      <c r="AH974"/>
      <c r="AI974"/>
    </row>
    <row r="975" spans="1:35" ht="18" customHeight="1" x14ac:dyDescent="0.25">
      <c r="A975" s="47" t="s">
        <v>1985</v>
      </c>
      <c r="B975" s="54" t="s">
        <v>847</v>
      </c>
      <c r="C975" s="24" t="s">
        <v>111</v>
      </c>
      <c r="D975" s="55"/>
      <c r="E975" s="40"/>
      <c r="F975" s="56"/>
      <c r="G975" s="57"/>
      <c r="H975" s="29">
        <v>23</v>
      </c>
      <c r="I975" s="30" t="s">
        <v>38</v>
      </c>
      <c r="J975" s="30" t="s">
        <v>1986</v>
      </c>
      <c r="K975" s="26">
        <v>23.25</v>
      </c>
      <c r="L975" s="87" t="s">
        <v>1987</v>
      </c>
      <c r="M975" s="30">
        <v>25.7</v>
      </c>
      <c r="N975" s="29">
        <v>40</v>
      </c>
      <c r="O975" s="31"/>
      <c r="P975" s="35"/>
      <c r="Q975" s="168"/>
      <c r="R975" s="14"/>
      <c r="S975" s="14"/>
      <c r="T975" s="65"/>
      <c r="U975" s="31"/>
      <c r="V975" s="31"/>
      <c r="W975" s="131"/>
      <c r="AD975"/>
      <c r="AE975"/>
      <c r="AF975"/>
      <c r="AG975"/>
      <c r="AH975"/>
      <c r="AI975"/>
    </row>
    <row r="976" spans="1:35" ht="18" customHeight="1" x14ac:dyDescent="0.25">
      <c r="A976" s="47" t="s">
        <v>1988</v>
      </c>
      <c r="B976" s="51" t="s">
        <v>847</v>
      </c>
      <c r="C976" s="24">
        <v>28</v>
      </c>
      <c r="D976" s="25"/>
      <c r="E976" s="36"/>
      <c r="F976" s="37" t="s">
        <v>143</v>
      </c>
      <c r="G976" s="154">
        <v>95</v>
      </c>
      <c r="H976" s="75">
        <v>0.22</v>
      </c>
      <c r="I976" s="30">
        <v>0.26</v>
      </c>
      <c r="J976" s="75">
        <v>0.23</v>
      </c>
      <c r="K976" s="30">
        <v>0.32</v>
      </c>
      <c r="L976" s="85" t="s">
        <v>38</v>
      </c>
      <c r="M976" s="73">
        <v>0.21</v>
      </c>
      <c r="N976" s="74">
        <v>0.23</v>
      </c>
      <c r="O976" s="31">
        <v>1.23</v>
      </c>
      <c r="P976" s="35"/>
      <c r="Q976" s="168"/>
      <c r="R976" s="14"/>
      <c r="S976" s="14"/>
      <c r="T976" s="65"/>
      <c r="U976" s="31"/>
      <c r="V976" s="31"/>
      <c r="W976" s="131"/>
      <c r="AD976"/>
      <c r="AE976"/>
      <c r="AF976"/>
      <c r="AG976"/>
      <c r="AH976"/>
      <c r="AI976"/>
    </row>
    <row r="977" spans="1:35" ht="18" customHeight="1" x14ac:dyDescent="0.25">
      <c r="A977" s="47" t="s">
        <v>1989</v>
      </c>
      <c r="B977" s="51" t="s">
        <v>145</v>
      </c>
      <c r="C977" s="24">
        <v>28</v>
      </c>
      <c r="D977" s="25"/>
      <c r="E977" s="36"/>
      <c r="F977" s="37" t="s">
        <v>143</v>
      </c>
      <c r="G977" s="28">
        <v>2</v>
      </c>
      <c r="H977" s="29">
        <v>11</v>
      </c>
      <c r="I977" s="30">
        <v>11.92</v>
      </c>
      <c r="J977" s="30" t="s">
        <v>35</v>
      </c>
      <c r="K977" s="30">
        <v>11</v>
      </c>
      <c r="L977" s="30">
        <v>11.2</v>
      </c>
      <c r="M977" s="26">
        <v>10.57</v>
      </c>
      <c r="N977" s="29">
        <v>10.78</v>
      </c>
      <c r="O977" s="31"/>
      <c r="P977" s="35"/>
      <c r="Q977" s="168"/>
      <c r="R977" s="14"/>
      <c r="S977" s="14"/>
      <c r="T977" s="65"/>
      <c r="U977" s="31"/>
      <c r="V977" s="31"/>
      <c r="W977" s="131"/>
      <c r="AD977"/>
      <c r="AE977"/>
      <c r="AF977"/>
      <c r="AG977"/>
      <c r="AH977"/>
      <c r="AI977"/>
    </row>
    <row r="978" spans="1:35" ht="18" customHeight="1" x14ac:dyDescent="0.25">
      <c r="A978" s="47" t="s">
        <v>1989</v>
      </c>
      <c r="B978" s="51" t="s">
        <v>884</v>
      </c>
      <c r="C978" s="24">
        <v>28</v>
      </c>
      <c r="D978" s="25"/>
      <c r="E978" s="36"/>
      <c r="F978" s="37" t="s">
        <v>143</v>
      </c>
      <c r="G978" s="28">
        <v>65</v>
      </c>
      <c r="H978" s="29">
        <v>0.34</v>
      </c>
      <c r="I978" s="30">
        <v>0.35</v>
      </c>
      <c r="J978" s="26">
        <v>0.28999999999999998</v>
      </c>
      <c r="K978" s="30">
        <v>0.44</v>
      </c>
      <c r="L978" s="26">
        <v>0.28999999999999998</v>
      </c>
      <c r="M978" s="30">
        <v>0.28999999999999998</v>
      </c>
      <c r="N978" s="30">
        <v>0.3</v>
      </c>
      <c r="O978" s="31">
        <v>1.8</v>
      </c>
      <c r="P978" s="35"/>
      <c r="Q978" s="168"/>
      <c r="R978" s="14"/>
      <c r="S978" s="14"/>
      <c r="T978" s="65"/>
      <c r="U978" s="31"/>
      <c r="V978" s="31"/>
      <c r="W978" s="131"/>
      <c r="AD978"/>
      <c r="AE978"/>
      <c r="AF978"/>
      <c r="AG978"/>
      <c r="AH978"/>
      <c r="AI978"/>
    </row>
    <row r="979" spans="1:35" ht="18" customHeight="1" x14ac:dyDescent="0.25">
      <c r="A979" s="47" t="s">
        <v>1989</v>
      </c>
      <c r="B979" s="51" t="s">
        <v>1169</v>
      </c>
      <c r="C979" s="24">
        <v>28</v>
      </c>
      <c r="D979" s="25"/>
      <c r="E979" s="36"/>
      <c r="F979" s="37" t="s">
        <v>143</v>
      </c>
      <c r="G979" s="28">
        <v>20</v>
      </c>
      <c r="H979" s="29" t="s">
        <v>1990</v>
      </c>
      <c r="I979" s="30">
        <v>2.4</v>
      </c>
      <c r="J979" s="30" t="s">
        <v>38</v>
      </c>
      <c r="K979" s="30">
        <v>2.4900000000000002</v>
      </c>
      <c r="L979" s="216" t="s">
        <v>1047</v>
      </c>
      <c r="M979" s="29">
        <v>4.41</v>
      </c>
      <c r="N979" s="49">
        <v>2.15</v>
      </c>
      <c r="O979" s="31"/>
      <c r="P979" s="35"/>
      <c r="Q979" s="168"/>
      <c r="R979" s="14"/>
      <c r="S979" s="14"/>
      <c r="T979" s="65"/>
      <c r="U979" s="31"/>
      <c r="V979" s="31"/>
      <c r="W979" s="131"/>
      <c r="AD979"/>
      <c r="AE979"/>
      <c r="AF979"/>
      <c r="AG979"/>
      <c r="AH979"/>
      <c r="AI979"/>
    </row>
    <row r="980" spans="1:35" ht="18" customHeight="1" x14ac:dyDescent="0.25">
      <c r="A980" s="47" t="s">
        <v>1989</v>
      </c>
      <c r="B980" s="51" t="s">
        <v>577</v>
      </c>
      <c r="C980" s="24">
        <v>28</v>
      </c>
      <c r="D980" s="25"/>
      <c r="E980" s="36"/>
      <c r="F980" s="37" t="s">
        <v>143</v>
      </c>
      <c r="G980" s="28">
        <v>75</v>
      </c>
      <c r="H980" s="29">
        <v>0.3</v>
      </c>
      <c r="I980" s="30">
        <v>0.27</v>
      </c>
      <c r="J980" s="30">
        <v>0.22</v>
      </c>
      <c r="K980" s="30">
        <v>0.35</v>
      </c>
      <c r="L980" s="327">
        <v>0.18</v>
      </c>
      <c r="M980" s="328">
        <v>0.21</v>
      </c>
      <c r="N980" s="29">
        <v>0.23</v>
      </c>
      <c r="O980" s="31">
        <v>1.23</v>
      </c>
      <c r="P980" s="35"/>
      <c r="Q980" s="168"/>
      <c r="R980" s="14"/>
      <c r="S980" s="14"/>
      <c r="T980" s="65"/>
      <c r="U980" s="31"/>
      <c r="V980" s="31"/>
      <c r="W980" s="131"/>
      <c r="AD980"/>
      <c r="AE980"/>
      <c r="AF980"/>
      <c r="AG980"/>
      <c r="AH980"/>
      <c r="AI980"/>
    </row>
    <row r="981" spans="1:35" ht="18" customHeight="1" x14ac:dyDescent="0.25">
      <c r="A981" s="47" t="s">
        <v>1991</v>
      </c>
      <c r="B981" s="172"/>
      <c r="C981" s="24">
        <v>10</v>
      </c>
      <c r="D981" s="25"/>
      <c r="E981" s="36"/>
      <c r="F981" s="37"/>
      <c r="G981" s="28"/>
      <c r="H981" s="29"/>
      <c r="I981" s="30"/>
      <c r="J981" s="30"/>
      <c r="K981" s="84"/>
      <c r="L981" s="87"/>
      <c r="M981" s="29">
        <v>0.38</v>
      </c>
      <c r="N981" s="80"/>
      <c r="O981" s="31">
        <v>22.31</v>
      </c>
      <c r="P981" s="90">
        <v>0.11</v>
      </c>
      <c r="Q981" s="168">
        <f t="shared" ref="Q981:Q987" si="20">O981*(1-P981)</f>
        <v>19.855899999999998</v>
      </c>
      <c r="R981" s="14" t="s">
        <v>17</v>
      </c>
      <c r="S981" s="64">
        <f t="shared" ref="S981:S987" si="21">O981*0.905</f>
        <v>20.190549999999998</v>
      </c>
      <c r="T981" s="91">
        <v>1</v>
      </c>
      <c r="U981" s="31"/>
      <c r="V981" s="31">
        <v>2</v>
      </c>
      <c r="W981" s="131"/>
      <c r="AD981"/>
      <c r="AE981"/>
      <c r="AF981"/>
      <c r="AG981"/>
      <c r="AH981"/>
      <c r="AI981"/>
    </row>
    <row r="982" spans="1:35" ht="18" customHeight="1" x14ac:dyDescent="0.25">
      <c r="A982" s="47" t="s">
        <v>1992</v>
      </c>
      <c r="B982" s="172"/>
      <c r="C982" s="24">
        <v>10</v>
      </c>
      <c r="D982" s="25"/>
      <c r="E982" s="36"/>
      <c r="F982" s="37"/>
      <c r="G982" s="28">
        <v>1</v>
      </c>
      <c r="H982" s="29"/>
      <c r="I982" s="30">
        <v>1.62</v>
      </c>
      <c r="J982" s="30"/>
      <c r="K982" s="84"/>
      <c r="L982" s="272">
        <v>1.62</v>
      </c>
      <c r="M982" s="29"/>
      <c r="N982" s="110"/>
      <c r="O982" s="86">
        <v>22.31</v>
      </c>
      <c r="P982" s="90">
        <v>0.11</v>
      </c>
      <c r="Q982" s="168">
        <f t="shared" si="20"/>
        <v>19.855899999999998</v>
      </c>
      <c r="R982" s="14" t="s">
        <v>17</v>
      </c>
      <c r="S982" s="64">
        <f t="shared" si="21"/>
        <v>20.190549999999998</v>
      </c>
      <c r="T982" s="91">
        <v>1</v>
      </c>
      <c r="U982" s="31"/>
      <c r="V982" s="31">
        <v>2</v>
      </c>
      <c r="W982" s="131"/>
      <c r="AD982"/>
      <c r="AE982"/>
      <c r="AF982"/>
      <c r="AG982"/>
      <c r="AH982"/>
      <c r="AI982"/>
    </row>
    <row r="983" spans="1:35" ht="18" customHeight="1" x14ac:dyDescent="0.25">
      <c r="A983" s="47" t="s">
        <v>1993</v>
      </c>
      <c r="B983" s="172"/>
      <c r="C983" s="24">
        <v>10</v>
      </c>
      <c r="D983" s="25"/>
      <c r="E983" s="36"/>
      <c r="F983" s="37"/>
      <c r="G983" s="28">
        <v>5</v>
      </c>
      <c r="H983" s="29"/>
      <c r="I983" s="30"/>
      <c r="J983" s="30"/>
      <c r="K983" s="84"/>
      <c r="L983" s="87"/>
      <c r="M983" s="29"/>
      <c r="N983" s="29"/>
      <c r="O983" s="86">
        <v>22.27</v>
      </c>
      <c r="P983" s="90">
        <v>0.11</v>
      </c>
      <c r="Q983" s="168">
        <f t="shared" si="20"/>
        <v>19.8203</v>
      </c>
      <c r="R983" s="14" t="s">
        <v>17</v>
      </c>
      <c r="S983" s="64">
        <f t="shared" si="21"/>
        <v>20.154350000000001</v>
      </c>
      <c r="T983" s="91">
        <v>1</v>
      </c>
      <c r="U983" s="122">
        <f>(S983-Q983)*T983</f>
        <v>0.33405000000000129</v>
      </c>
      <c r="V983" s="31">
        <v>2</v>
      </c>
      <c r="W983" s="131" t="s">
        <v>1994</v>
      </c>
      <c r="AD983"/>
      <c r="AE983"/>
      <c r="AF983"/>
      <c r="AG983"/>
      <c r="AH983"/>
      <c r="AI983"/>
    </row>
    <row r="984" spans="1:35" ht="18" customHeight="1" x14ac:dyDescent="0.25">
      <c r="A984" s="47" t="s">
        <v>1995</v>
      </c>
      <c r="B984" s="76" t="s">
        <v>1996</v>
      </c>
      <c r="C984" s="24">
        <v>10</v>
      </c>
      <c r="D984" s="25"/>
      <c r="E984" s="36"/>
      <c r="F984" s="37"/>
      <c r="G984" s="28">
        <v>20</v>
      </c>
      <c r="H984" s="29"/>
      <c r="I984" s="30"/>
      <c r="J984" s="30"/>
      <c r="K984" s="84"/>
      <c r="L984" s="87"/>
      <c r="M984" s="29"/>
      <c r="N984" s="29"/>
      <c r="O984" s="86">
        <v>2.13</v>
      </c>
      <c r="P984" s="90">
        <v>0.11</v>
      </c>
      <c r="Q984" s="168">
        <f t="shared" si="20"/>
        <v>1.8956999999999999</v>
      </c>
      <c r="R984" s="14" t="s">
        <v>17</v>
      </c>
      <c r="S984" s="64">
        <f t="shared" si="21"/>
        <v>1.9276499999999999</v>
      </c>
      <c r="T984" s="91">
        <v>8</v>
      </c>
      <c r="U984" s="122">
        <f>(S984-Q984)*T984</f>
        <v>0.25559999999999938</v>
      </c>
      <c r="V984" s="31">
        <v>2</v>
      </c>
      <c r="W984" s="131"/>
      <c r="AD984"/>
      <c r="AE984"/>
      <c r="AF984"/>
      <c r="AG984"/>
      <c r="AH984"/>
      <c r="AI984"/>
    </row>
    <row r="985" spans="1:35" ht="18" customHeight="1" x14ac:dyDescent="0.25">
      <c r="A985" s="47" t="s">
        <v>1997</v>
      </c>
      <c r="B985" s="76" t="s">
        <v>1996</v>
      </c>
      <c r="C985" s="24">
        <v>10</v>
      </c>
      <c r="D985" s="25"/>
      <c r="E985" s="36"/>
      <c r="F985" s="37"/>
      <c r="G985" s="28"/>
      <c r="H985" s="29"/>
      <c r="I985" s="30">
        <v>7.05</v>
      </c>
      <c r="J985" s="30"/>
      <c r="K985" s="30"/>
      <c r="L985" s="87"/>
      <c r="M985" s="29">
        <v>7.3</v>
      </c>
      <c r="N985" s="29"/>
      <c r="O985" s="86">
        <v>2.68</v>
      </c>
      <c r="P985" s="90">
        <v>0.11</v>
      </c>
      <c r="Q985" s="168">
        <f t="shared" si="20"/>
        <v>2.3852000000000002</v>
      </c>
      <c r="R985" s="14" t="s">
        <v>17</v>
      </c>
      <c r="S985" s="64">
        <f t="shared" si="21"/>
        <v>2.4254000000000002</v>
      </c>
      <c r="T985" s="91">
        <v>1</v>
      </c>
      <c r="U985" s="31"/>
      <c r="V985" s="31">
        <v>2</v>
      </c>
      <c r="W985" s="131"/>
      <c r="AD985"/>
      <c r="AE985"/>
      <c r="AF985"/>
      <c r="AG985"/>
      <c r="AH985"/>
      <c r="AI985"/>
    </row>
    <row r="986" spans="1:35" ht="18" customHeight="1" x14ac:dyDescent="0.25">
      <c r="A986" s="47" t="s">
        <v>1998</v>
      </c>
      <c r="B986" s="35" t="s">
        <v>1999</v>
      </c>
      <c r="C986" s="24">
        <v>10</v>
      </c>
      <c r="D986" s="25"/>
      <c r="E986" s="36"/>
      <c r="F986" s="37"/>
      <c r="G986" s="28"/>
      <c r="H986" s="29" t="s">
        <v>35</v>
      </c>
      <c r="I986" s="30" t="s">
        <v>35</v>
      </c>
      <c r="J986" s="30"/>
      <c r="K986" s="84"/>
      <c r="L986" s="87" t="s">
        <v>35</v>
      </c>
      <c r="M986" s="29" t="s">
        <v>35</v>
      </c>
      <c r="N986" s="29" t="s">
        <v>35</v>
      </c>
      <c r="O986" s="86">
        <v>5.24</v>
      </c>
      <c r="P986" s="90">
        <v>0.11</v>
      </c>
      <c r="Q986" s="168">
        <f t="shared" si="20"/>
        <v>4.6636000000000006</v>
      </c>
      <c r="R986" s="14" t="s">
        <v>17</v>
      </c>
      <c r="S986" s="64">
        <f t="shared" si="21"/>
        <v>4.7422000000000004</v>
      </c>
      <c r="T986" s="91">
        <v>1</v>
      </c>
      <c r="U986" s="31"/>
      <c r="V986" s="31">
        <v>2</v>
      </c>
      <c r="W986" s="131"/>
      <c r="AD986"/>
      <c r="AE986"/>
      <c r="AF986"/>
      <c r="AG986"/>
      <c r="AH986"/>
      <c r="AI986"/>
    </row>
    <row r="987" spans="1:35" ht="18" customHeight="1" x14ac:dyDescent="0.25">
      <c r="A987" s="47" t="s">
        <v>2000</v>
      </c>
      <c r="B987" s="35" t="s">
        <v>1996</v>
      </c>
      <c r="C987" s="24">
        <v>10</v>
      </c>
      <c r="D987" s="25"/>
      <c r="E987" s="36"/>
      <c r="F987" s="37"/>
      <c r="G987" s="28"/>
      <c r="H987" s="29"/>
      <c r="I987" s="30"/>
      <c r="J987" s="30"/>
      <c r="K987" s="30"/>
      <c r="L987" s="87"/>
      <c r="M987" s="29"/>
      <c r="N987" s="80"/>
      <c r="O987" s="31">
        <v>12.15</v>
      </c>
      <c r="P987" s="90">
        <v>0.11</v>
      </c>
      <c r="Q987" s="168">
        <f t="shared" si="20"/>
        <v>10.813500000000001</v>
      </c>
      <c r="R987" s="14" t="s">
        <v>17</v>
      </c>
      <c r="S987" s="64">
        <f t="shared" si="21"/>
        <v>10.995750000000001</v>
      </c>
      <c r="T987" s="91">
        <v>1</v>
      </c>
      <c r="U987" s="31"/>
      <c r="V987" s="31">
        <v>2</v>
      </c>
      <c r="W987" s="131"/>
      <c r="AD987"/>
      <c r="AE987"/>
      <c r="AF987"/>
      <c r="AG987"/>
      <c r="AH987"/>
      <c r="AI987"/>
    </row>
    <row r="988" spans="1:35" ht="18" customHeight="1" x14ac:dyDescent="0.25">
      <c r="A988" s="47" t="s">
        <v>2001</v>
      </c>
      <c r="B988" s="54" t="s">
        <v>562</v>
      </c>
      <c r="C988" s="24">
        <v>28</v>
      </c>
      <c r="D988" s="72"/>
      <c r="E988" s="36"/>
      <c r="F988" s="37"/>
      <c r="G988" s="57"/>
      <c r="H988" s="29">
        <v>55.5</v>
      </c>
      <c r="I988" s="30">
        <v>57.1</v>
      </c>
      <c r="J988" s="30">
        <v>37.869999999999997</v>
      </c>
      <c r="K988" s="113">
        <v>60.45</v>
      </c>
      <c r="L988" s="26">
        <v>35</v>
      </c>
      <c r="M988" s="29">
        <v>35.1</v>
      </c>
      <c r="N988" s="29">
        <v>35.979999999999997</v>
      </c>
      <c r="O988" s="31"/>
      <c r="P988" s="35"/>
      <c r="Q988" s="168"/>
      <c r="R988" s="14"/>
      <c r="S988" s="14"/>
      <c r="T988" s="65"/>
      <c r="U988" s="31"/>
      <c r="V988" s="31"/>
      <c r="W988" s="131"/>
      <c r="AD988"/>
      <c r="AE988"/>
      <c r="AF988"/>
      <c r="AG988"/>
      <c r="AH988"/>
      <c r="AI988"/>
    </row>
    <row r="989" spans="1:35" ht="18" customHeight="1" x14ac:dyDescent="0.25">
      <c r="A989" s="47" t="s">
        <v>2002</v>
      </c>
      <c r="B989" s="23" t="s">
        <v>322</v>
      </c>
      <c r="C989" s="24">
        <v>28</v>
      </c>
      <c r="D989" s="25"/>
      <c r="E989" s="36"/>
      <c r="F989" s="37"/>
      <c r="G989" s="28">
        <v>1</v>
      </c>
      <c r="H989" s="29">
        <v>24.63</v>
      </c>
      <c r="I989" s="84" t="s">
        <v>38</v>
      </c>
      <c r="J989" s="30" t="s">
        <v>38</v>
      </c>
      <c r="K989" s="84" t="s">
        <v>38</v>
      </c>
      <c r="L989" s="87" t="s">
        <v>38</v>
      </c>
      <c r="M989" s="30" t="s">
        <v>38</v>
      </c>
      <c r="N989" s="87" t="s">
        <v>38</v>
      </c>
      <c r="O989" s="31">
        <v>24.64</v>
      </c>
      <c r="P989" s="90">
        <v>0.08</v>
      </c>
      <c r="Q989" s="168">
        <f>O989*(1-P989)</f>
        <v>22.668800000000001</v>
      </c>
      <c r="R989" s="14"/>
      <c r="S989" s="64">
        <f>O989*0.905</f>
        <v>22.299200000000003</v>
      </c>
      <c r="T989" s="91">
        <v>1</v>
      </c>
      <c r="U989" s="31"/>
      <c r="V989" s="31"/>
      <c r="W989" s="131"/>
      <c r="AD989"/>
      <c r="AE989"/>
      <c r="AF989"/>
      <c r="AG989"/>
      <c r="AH989"/>
      <c r="AI989"/>
    </row>
    <row r="990" spans="1:35" ht="18" customHeight="1" x14ac:dyDescent="0.25">
      <c r="A990" s="47" t="s">
        <v>2003</v>
      </c>
      <c r="B990" s="23" t="s">
        <v>309</v>
      </c>
      <c r="C990" s="24">
        <v>28</v>
      </c>
      <c r="D990" s="25">
        <v>2</v>
      </c>
      <c r="E990" s="36"/>
      <c r="F990" s="226"/>
      <c r="G990" s="28">
        <v>1</v>
      </c>
      <c r="H990" s="29">
        <v>12.09</v>
      </c>
      <c r="I990" s="26" t="s">
        <v>432</v>
      </c>
      <c r="J990" s="75" t="s">
        <v>38</v>
      </c>
      <c r="K990" s="30" t="s">
        <v>406</v>
      </c>
      <c r="L990" s="85" t="s">
        <v>35</v>
      </c>
      <c r="M990" s="75" t="s">
        <v>38</v>
      </c>
      <c r="N990" s="29" t="s">
        <v>38</v>
      </c>
      <c r="O990" s="31">
        <v>24.64</v>
      </c>
      <c r="P990" s="90">
        <v>0.08</v>
      </c>
      <c r="Q990" s="168">
        <f>O990*(1-P990)</f>
        <v>22.668800000000001</v>
      </c>
      <c r="R990" s="14"/>
      <c r="S990" s="64">
        <f>O990*0.905</f>
        <v>22.299200000000003</v>
      </c>
      <c r="T990" s="91">
        <v>1</v>
      </c>
      <c r="U990" s="31"/>
      <c r="V990" s="31"/>
      <c r="W990" s="131"/>
      <c r="AD990" t="s">
        <v>3253</v>
      </c>
      <c r="AE990" t="s">
        <v>3254</v>
      </c>
      <c r="AF990"/>
      <c r="AG990" t="s">
        <v>3255</v>
      </c>
      <c r="AH990" t="s">
        <v>331</v>
      </c>
      <c r="AI990"/>
    </row>
    <row r="991" spans="1:35" ht="18" customHeight="1" x14ac:dyDescent="0.25">
      <c r="A991" s="47" t="s">
        <v>2004</v>
      </c>
      <c r="B991" s="51" t="s">
        <v>99</v>
      </c>
      <c r="C991" s="24">
        <v>28</v>
      </c>
      <c r="D991" s="25"/>
      <c r="E991" s="36"/>
      <c r="F991" s="37"/>
      <c r="G991" s="28">
        <v>0</v>
      </c>
      <c r="H991" s="29">
        <v>0.38</v>
      </c>
      <c r="I991" s="30">
        <v>0.35</v>
      </c>
      <c r="J991" s="30">
        <v>0.3</v>
      </c>
      <c r="K991" s="30">
        <v>0.49</v>
      </c>
      <c r="L991" s="87">
        <v>0.35</v>
      </c>
      <c r="M991" s="49">
        <v>0.3</v>
      </c>
      <c r="N991" s="29">
        <v>0.36</v>
      </c>
      <c r="O991" s="31">
        <v>0.21</v>
      </c>
      <c r="P991" s="35"/>
      <c r="Q991" s="168"/>
      <c r="R991" s="14"/>
      <c r="S991" s="14"/>
      <c r="T991" s="65"/>
      <c r="U991" s="31"/>
      <c r="V991" s="31"/>
      <c r="W991" s="131"/>
      <c r="AD991"/>
      <c r="AE991"/>
      <c r="AF991"/>
      <c r="AG991"/>
      <c r="AH991"/>
      <c r="AI991"/>
    </row>
    <row r="992" spans="1:35" ht="18" customHeight="1" x14ac:dyDescent="0.25">
      <c r="A992" s="47" t="s">
        <v>2004</v>
      </c>
      <c r="B992" s="51" t="s">
        <v>159</v>
      </c>
      <c r="C992" s="24">
        <v>28</v>
      </c>
      <c r="D992" s="25"/>
      <c r="E992" s="36"/>
      <c r="F992" s="37" t="s">
        <v>143</v>
      </c>
      <c r="G992" s="28">
        <v>10</v>
      </c>
      <c r="H992" s="29">
        <v>0.32</v>
      </c>
      <c r="I992" s="30">
        <v>0.28000000000000003</v>
      </c>
      <c r="J992" s="30">
        <v>0.25</v>
      </c>
      <c r="K992" s="30">
        <v>0.4</v>
      </c>
      <c r="L992" s="26">
        <v>0.23</v>
      </c>
      <c r="M992" s="30">
        <v>0.24</v>
      </c>
      <c r="N992" s="30" t="s">
        <v>2005</v>
      </c>
      <c r="O992" s="31">
        <v>0.23</v>
      </c>
      <c r="P992" s="35"/>
      <c r="Q992" s="168"/>
      <c r="R992" s="14"/>
      <c r="S992" s="14"/>
      <c r="T992" s="65"/>
      <c r="U992" s="31"/>
      <c r="V992" s="31"/>
      <c r="W992" s="131"/>
      <c r="AD992"/>
      <c r="AE992"/>
      <c r="AF992"/>
      <c r="AG992"/>
      <c r="AH992"/>
      <c r="AI992"/>
    </row>
    <row r="993" spans="1:35" ht="18" customHeight="1" x14ac:dyDescent="0.25">
      <c r="A993" s="47" t="s">
        <v>2004</v>
      </c>
      <c r="B993" s="51" t="s">
        <v>68</v>
      </c>
      <c r="C993" s="24">
        <v>28</v>
      </c>
      <c r="D993" s="25"/>
      <c r="E993" s="36"/>
      <c r="F993" s="37" t="s">
        <v>143</v>
      </c>
      <c r="G993" s="28">
        <v>14</v>
      </c>
      <c r="H993" s="29" t="s">
        <v>2006</v>
      </c>
      <c r="I993" s="30">
        <v>0.45</v>
      </c>
      <c r="J993" s="30">
        <v>0.31</v>
      </c>
      <c r="K993" s="30">
        <v>0.46</v>
      </c>
      <c r="L993" s="26">
        <v>0.28000000000000003</v>
      </c>
      <c r="M993" s="30">
        <v>0.32</v>
      </c>
      <c r="N993" s="30">
        <v>0.33</v>
      </c>
      <c r="O993" s="31">
        <v>0.24</v>
      </c>
      <c r="P993" s="35"/>
      <c r="Q993" s="168"/>
      <c r="R993" s="14"/>
      <c r="S993" s="14"/>
      <c r="T993" s="65"/>
      <c r="U993" s="31"/>
      <c r="V993" s="31"/>
      <c r="W993" s="131"/>
      <c r="AD993"/>
      <c r="AE993"/>
      <c r="AF993"/>
      <c r="AG993"/>
      <c r="AH993"/>
      <c r="AI993"/>
    </row>
    <row r="994" spans="1:35" ht="18" customHeight="1" x14ac:dyDescent="0.25">
      <c r="A994" s="47" t="s">
        <v>2004</v>
      </c>
      <c r="B994" s="51" t="s">
        <v>322</v>
      </c>
      <c r="C994" s="24">
        <v>28</v>
      </c>
      <c r="D994" s="25"/>
      <c r="E994" s="36"/>
      <c r="F994" s="37"/>
      <c r="G994" s="28">
        <v>24</v>
      </c>
      <c r="H994" s="29">
        <v>0.45</v>
      </c>
      <c r="I994" s="30">
        <v>0.47</v>
      </c>
      <c r="J994" s="30">
        <v>0.36</v>
      </c>
      <c r="K994" s="30">
        <v>0.49</v>
      </c>
      <c r="L994" s="49">
        <v>0.35</v>
      </c>
      <c r="M994" s="30">
        <v>0.37</v>
      </c>
      <c r="N994" s="30">
        <v>0.38</v>
      </c>
      <c r="O994" s="31">
        <v>0.33</v>
      </c>
      <c r="P994" s="35"/>
      <c r="Q994" s="168"/>
      <c r="R994" s="14"/>
      <c r="S994" s="14"/>
      <c r="T994" s="65"/>
      <c r="U994" s="31"/>
      <c r="V994" s="31"/>
      <c r="W994" s="131"/>
      <c r="AD994" s="102" t="s">
        <v>1661</v>
      </c>
      <c r="AE994" t="s">
        <v>2007</v>
      </c>
      <c r="AF994"/>
      <c r="AG994" t="s">
        <v>2008</v>
      </c>
      <c r="AH994" t="s">
        <v>2009</v>
      </c>
      <c r="AI994"/>
    </row>
    <row r="995" spans="1:35" ht="18" customHeight="1" x14ac:dyDescent="0.25">
      <c r="A995" s="47" t="s">
        <v>2010</v>
      </c>
      <c r="B995" s="329">
        <v>0.05</v>
      </c>
      <c r="C995" s="24" t="s">
        <v>181</v>
      </c>
      <c r="D995" s="25"/>
      <c r="E995" s="36"/>
      <c r="F995" s="37"/>
      <c r="G995" s="28"/>
      <c r="H995" s="29" t="s">
        <v>668</v>
      </c>
      <c r="I995" s="30">
        <v>1.98</v>
      </c>
      <c r="J995" s="30">
        <v>0.32</v>
      </c>
      <c r="K995" s="30" t="s">
        <v>38</v>
      </c>
      <c r="L995" s="87" t="s">
        <v>38</v>
      </c>
      <c r="M995" s="49">
        <v>0.3</v>
      </c>
      <c r="N995" s="29" t="s">
        <v>35</v>
      </c>
      <c r="O995" s="31">
        <v>8.17</v>
      </c>
      <c r="P995" s="35"/>
      <c r="Q995" s="168"/>
      <c r="R995" s="14"/>
      <c r="S995" s="66"/>
      <c r="T995" s="65"/>
      <c r="U995" s="31"/>
      <c r="V995" s="31"/>
      <c r="W995" s="131"/>
      <c r="AD995"/>
      <c r="AE995"/>
      <c r="AF995"/>
      <c r="AG995"/>
      <c r="AH995"/>
      <c r="AI995"/>
    </row>
    <row r="996" spans="1:35" ht="18" customHeight="1" x14ac:dyDescent="0.25">
      <c r="A996" s="47" t="s">
        <v>2011</v>
      </c>
      <c r="B996" s="51" t="s">
        <v>86</v>
      </c>
      <c r="C996" s="24" t="s">
        <v>2012</v>
      </c>
      <c r="D996" s="25"/>
      <c r="E996" s="36"/>
      <c r="F996" s="37"/>
      <c r="G996" s="28"/>
      <c r="H996" s="29" t="s">
        <v>2013</v>
      </c>
      <c r="I996" s="30" t="s">
        <v>2014</v>
      </c>
      <c r="J996" s="30"/>
      <c r="K996" s="26" t="s">
        <v>2014</v>
      </c>
      <c r="L996" s="30" t="s">
        <v>2015</v>
      </c>
      <c r="M996" s="108" t="s">
        <v>2016</v>
      </c>
      <c r="N996" s="29" t="s">
        <v>35</v>
      </c>
      <c r="O996" s="31">
        <v>1.87</v>
      </c>
      <c r="P996" s="35"/>
      <c r="Q996" s="168"/>
      <c r="R996" s="14"/>
      <c r="S996" s="14"/>
      <c r="T996" s="65"/>
      <c r="U996" s="31"/>
      <c r="V996" s="31"/>
      <c r="W996" s="131"/>
      <c r="AD996"/>
      <c r="AE996"/>
      <c r="AF996"/>
      <c r="AG996"/>
      <c r="AH996"/>
      <c r="AI996"/>
    </row>
    <row r="997" spans="1:35" ht="18" customHeight="1" x14ac:dyDescent="0.25">
      <c r="A997" s="47" t="s">
        <v>2017</v>
      </c>
      <c r="B997" s="51" t="s">
        <v>86</v>
      </c>
      <c r="C997" s="24">
        <v>30</v>
      </c>
      <c r="D997" s="25"/>
      <c r="E997" s="36"/>
      <c r="F997" s="37"/>
      <c r="G997" s="28">
        <v>30</v>
      </c>
      <c r="H997" s="29">
        <v>0.38</v>
      </c>
      <c r="I997" s="29">
        <v>0.31</v>
      </c>
      <c r="J997" s="30">
        <v>0.3</v>
      </c>
      <c r="K997" s="30">
        <v>0.46</v>
      </c>
      <c r="L997" s="26">
        <v>0.3</v>
      </c>
      <c r="M997" s="30">
        <v>0.32</v>
      </c>
      <c r="N997" s="30">
        <v>0.68</v>
      </c>
      <c r="O997" s="31">
        <v>1.87</v>
      </c>
      <c r="P997" s="35"/>
      <c r="Q997" s="168"/>
      <c r="R997" s="14"/>
      <c r="S997" s="14"/>
      <c r="T997" s="65"/>
      <c r="U997" s="31"/>
      <c r="V997" s="31"/>
      <c r="W997" s="131"/>
      <c r="AD997"/>
      <c r="AE997"/>
      <c r="AF997"/>
      <c r="AG997"/>
      <c r="AH997"/>
      <c r="AI997"/>
    </row>
    <row r="998" spans="1:35" ht="18" customHeight="1" x14ac:dyDescent="0.25">
      <c r="A998" s="47" t="s">
        <v>2018</v>
      </c>
      <c r="B998" s="51" t="s">
        <v>86</v>
      </c>
      <c r="C998" s="24">
        <v>30</v>
      </c>
      <c r="D998" s="25"/>
      <c r="E998" s="36"/>
      <c r="F998" s="37"/>
      <c r="G998" s="28">
        <v>30</v>
      </c>
      <c r="H998" s="29"/>
      <c r="I998" s="30" t="s">
        <v>2006</v>
      </c>
      <c r="J998" s="26">
        <v>0.3</v>
      </c>
      <c r="K998" s="30"/>
      <c r="L998" s="216">
        <v>0.3</v>
      </c>
      <c r="M998" s="29">
        <v>0.32</v>
      </c>
      <c r="N998" s="29" t="s">
        <v>290</v>
      </c>
      <c r="O998" s="31"/>
      <c r="P998" s="35"/>
      <c r="Q998" s="168"/>
      <c r="R998" s="14"/>
      <c r="S998" s="14"/>
      <c r="T998" s="65"/>
      <c r="U998" s="31"/>
      <c r="V998" s="31"/>
      <c r="W998" s="131"/>
      <c r="AD998"/>
      <c r="AE998"/>
      <c r="AF998"/>
      <c r="AG998"/>
      <c r="AH998"/>
      <c r="AI998"/>
    </row>
    <row r="999" spans="1:35" ht="18" customHeight="1" x14ac:dyDescent="0.25">
      <c r="A999" s="47" t="s">
        <v>2019</v>
      </c>
      <c r="B999" s="51" t="s">
        <v>385</v>
      </c>
      <c r="C999" s="24" t="s">
        <v>111</v>
      </c>
      <c r="D999" s="25"/>
      <c r="E999" s="36"/>
      <c r="F999" s="37"/>
      <c r="G999" s="28"/>
      <c r="H999" s="29" t="s">
        <v>38</v>
      </c>
      <c r="I999" s="30">
        <v>1.06</v>
      </c>
      <c r="J999" s="26">
        <v>3.4</v>
      </c>
      <c r="K999" s="30">
        <v>4.5</v>
      </c>
      <c r="L999" s="87">
        <v>4.45</v>
      </c>
      <c r="M999" s="29">
        <v>3.45</v>
      </c>
      <c r="N999" s="29">
        <v>3.4</v>
      </c>
      <c r="O999" s="31">
        <v>1.39</v>
      </c>
      <c r="P999" s="35"/>
      <c r="Q999" s="168"/>
      <c r="R999" s="14"/>
      <c r="S999" s="14"/>
      <c r="T999" s="65"/>
      <c r="U999" s="31"/>
      <c r="V999" s="31"/>
      <c r="W999" s="131"/>
      <c r="AD999"/>
      <c r="AE999"/>
      <c r="AF999"/>
      <c r="AG999"/>
      <c r="AH999"/>
      <c r="AI999"/>
    </row>
    <row r="1000" spans="1:35" ht="18" customHeight="1" x14ac:dyDescent="0.25">
      <c r="A1000" s="47" t="s">
        <v>2020</v>
      </c>
      <c r="B1000" s="51" t="s">
        <v>68</v>
      </c>
      <c r="C1000" s="24">
        <v>30</v>
      </c>
      <c r="D1000" s="25"/>
      <c r="E1000" s="36"/>
      <c r="F1000" s="37"/>
      <c r="G1000" s="28">
        <v>8</v>
      </c>
      <c r="H1000" s="29"/>
      <c r="I1000" s="30"/>
      <c r="J1000" s="30">
        <v>0.33</v>
      </c>
      <c r="K1000" s="30">
        <v>0.4</v>
      </c>
      <c r="L1000" s="49">
        <v>0.28000000000000003</v>
      </c>
      <c r="M1000" s="87">
        <v>0.28999999999999998</v>
      </c>
      <c r="N1000" s="30">
        <v>0.4</v>
      </c>
      <c r="O1000" s="31">
        <v>0.28999999999999998</v>
      </c>
      <c r="P1000" s="35"/>
      <c r="Q1000" s="168"/>
      <c r="R1000" s="14"/>
      <c r="S1000" s="14"/>
      <c r="T1000" s="65"/>
      <c r="U1000" s="31"/>
      <c r="V1000" s="31"/>
      <c r="W1000" s="131"/>
      <c r="AD1000"/>
      <c r="AE1000"/>
      <c r="AF1000"/>
      <c r="AG1000"/>
      <c r="AH1000"/>
      <c r="AI1000"/>
    </row>
    <row r="1001" spans="1:35" ht="18" customHeight="1" x14ac:dyDescent="0.25">
      <c r="A1001" s="53" t="s">
        <v>2021</v>
      </c>
      <c r="B1001" s="54" t="s">
        <v>2022</v>
      </c>
      <c r="C1001" s="24">
        <v>28</v>
      </c>
      <c r="D1001" s="55"/>
      <c r="E1001" s="26"/>
      <c r="F1001" s="100"/>
      <c r="G1001" s="57"/>
      <c r="H1001" s="49">
        <v>15.95</v>
      </c>
      <c r="I1001" s="30">
        <v>17.28</v>
      </c>
      <c r="J1001" s="30" t="s">
        <v>35</v>
      </c>
      <c r="K1001" s="30">
        <v>17.36</v>
      </c>
      <c r="L1001" s="29">
        <v>16.149999999999999</v>
      </c>
      <c r="M1001" s="30" t="s">
        <v>35</v>
      </c>
      <c r="N1001" s="30" t="s">
        <v>35</v>
      </c>
      <c r="O1001" s="80"/>
      <c r="P1001" s="76"/>
      <c r="Q1001" s="77"/>
      <c r="R1001" s="14"/>
      <c r="S1001" s="14"/>
      <c r="T1001" s="119"/>
      <c r="U1001" s="120"/>
      <c r="V1001" s="54"/>
      <c r="W1001" s="83"/>
      <c r="AD1001"/>
      <c r="AE1001"/>
      <c r="AF1001"/>
      <c r="AG1001"/>
      <c r="AH1001"/>
      <c r="AI1001"/>
    </row>
    <row r="1002" spans="1:35" ht="18" customHeight="1" x14ac:dyDescent="0.25">
      <c r="A1002" s="47" t="s">
        <v>2023</v>
      </c>
      <c r="B1002" s="51" t="s">
        <v>201</v>
      </c>
      <c r="C1002" s="24">
        <v>28</v>
      </c>
      <c r="D1002" s="25"/>
      <c r="E1002" s="36"/>
      <c r="F1002" s="37"/>
      <c r="G1002" s="28">
        <v>5</v>
      </c>
      <c r="H1002" s="29">
        <v>1.1399999999999999</v>
      </c>
      <c r="I1002" s="30"/>
      <c r="J1002" s="26">
        <v>0.6</v>
      </c>
      <c r="K1002" s="30">
        <v>0.77</v>
      </c>
      <c r="L1002" s="29">
        <v>0.95</v>
      </c>
      <c r="M1002" s="30">
        <v>0.64</v>
      </c>
      <c r="N1002" s="30">
        <v>0.66</v>
      </c>
      <c r="O1002" s="31">
        <v>1.68</v>
      </c>
      <c r="P1002" s="35"/>
      <c r="Q1002" s="168"/>
      <c r="R1002" s="14"/>
      <c r="S1002" s="14"/>
      <c r="T1002" s="65"/>
      <c r="U1002" s="31"/>
      <c r="V1002" s="31"/>
      <c r="W1002" s="131"/>
      <c r="AD1002"/>
      <c r="AE1002"/>
      <c r="AF1002"/>
      <c r="AG1002"/>
      <c r="AH1002"/>
      <c r="AI1002"/>
    </row>
    <row r="1003" spans="1:35" ht="18" customHeight="1" x14ac:dyDescent="0.25">
      <c r="A1003" s="47" t="s">
        <v>2021</v>
      </c>
      <c r="B1003" s="51" t="s">
        <v>447</v>
      </c>
      <c r="C1003" s="24">
        <v>28</v>
      </c>
      <c r="D1003" s="25"/>
      <c r="E1003" s="36"/>
      <c r="F1003" s="37"/>
      <c r="G1003" s="28"/>
      <c r="H1003" s="29">
        <v>10.46</v>
      </c>
      <c r="I1003" s="30" t="s">
        <v>35</v>
      </c>
      <c r="J1003" s="30"/>
      <c r="K1003" s="30">
        <v>14.69</v>
      </c>
      <c r="L1003" s="87" t="s">
        <v>35</v>
      </c>
      <c r="M1003" s="111">
        <v>19.25</v>
      </c>
      <c r="N1003" s="49" t="s">
        <v>2024</v>
      </c>
      <c r="O1003" s="31">
        <v>11.88</v>
      </c>
      <c r="P1003" s="35"/>
      <c r="Q1003" s="168"/>
      <c r="R1003" s="14"/>
      <c r="S1003" s="14"/>
      <c r="T1003" s="65"/>
      <c r="U1003" s="31"/>
      <c r="V1003" s="31"/>
      <c r="W1003" s="131"/>
      <c r="AD1003"/>
      <c r="AE1003"/>
      <c r="AF1003"/>
      <c r="AG1003"/>
      <c r="AH1003"/>
      <c r="AI1003"/>
    </row>
    <row r="1004" spans="1:35" ht="18" customHeight="1" x14ac:dyDescent="0.25">
      <c r="A1004" s="47" t="s">
        <v>2025</v>
      </c>
      <c r="B1004" s="51" t="s">
        <v>2026</v>
      </c>
      <c r="C1004" s="24">
        <v>28</v>
      </c>
      <c r="D1004" s="72"/>
      <c r="E1004" s="36"/>
      <c r="F1004" s="56"/>
      <c r="G1004" s="57"/>
      <c r="H1004" s="29">
        <v>2.09</v>
      </c>
      <c r="I1004" s="30">
        <v>2.02</v>
      </c>
      <c r="J1004" s="30"/>
      <c r="K1004" s="30">
        <v>1.85</v>
      </c>
      <c r="L1004" s="87" t="s">
        <v>35</v>
      </c>
      <c r="M1004" s="164">
        <v>1.33</v>
      </c>
      <c r="N1004" s="29" t="s">
        <v>35</v>
      </c>
      <c r="O1004" s="31">
        <v>1.74</v>
      </c>
      <c r="P1004" s="35"/>
      <c r="Q1004" s="168"/>
      <c r="R1004" s="14"/>
      <c r="S1004" s="14"/>
      <c r="T1004" s="65"/>
      <c r="U1004" s="31"/>
      <c r="V1004" s="31"/>
      <c r="W1004" s="131"/>
      <c r="AD1004"/>
      <c r="AE1004"/>
      <c r="AF1004"/>
      <c r="AG1004"/>
      <c r="AH1004"/>
      <c r="AI1004"/>
    </row>
    <row r="1005" spans="1:35" ht="18" customHeight="1" x14ac:dyDescent="0.25">
      <c r="A1005" s="47" t="s">
        <v>2027</v>
      </c>
      <c r="B1005" s="51" t="s">
        <v>2028</v>
      </c>
      <c r="C1005" s="24">
        <v>28</v>
      </c>
      <c r="D1005" s="25"/>
      <c r="E1005" s="36"/>
      <c r="F1005" s="37"/>
      <c r="G1005" s="28"/>
      <c r="H1005" s="29">
        <v>7.98</v>
      </c>
      <c r="I1005" s="30">
        <v>4.7</v>
      </c>
      <c r="J1005" s="30">
        <v>5.8</v>
      </c>
      <c r="K1005" s="30">
        <v>6.45</v>
      </c>
      <c r="L1005" s="87">
        <v>5.5</v>
      </c>
      <c r="M1005" s="49">
        <v>4.4000000000000004</v>
      </c>
      <c r="N1005" s="29" t="s">
        <v>35</v>
      </c>
      <c r="O1005" s="31">
        <v>0.98</v>
      </c>
      <c r="P1005" s="35"/>
      <c r="Q1005" s="168"/>
      <c r="R1005" s="14"/>
      <c r="S1005" s="14"/>
      <c r="T1005" s="65"/>
      <c r="U1005" s="31"/>
      <c r="V1005" s="31"/>
      <c r="W1005" s="131"/>
      <c r="AD1005"/>
      <c r="AE1005"/>
      <c r="AF1005"/>
      <c r="AG1005"/>
      <c r="AH1005"/>
      <c r="AI1005"/>
    </row>
    <row r="1006" spans="1:35" ht="18" customHeight="1" x14ac:dyDescent="0.25">
      <c r="A1006" s="47" t="s">
        <v>2029</v>
      </c>
      <c r="B1006" s="51" t="s">
        <v>2030</v>
      </c>
      <c r="C1006" s="24">
        <v>28</v>
      </c>
      <c r="D1006" s="25"/>
      <c r="E1006" s="36"/>
      <c r="F1006" s="37"/>
      <c r="G1006" s="28"/>
      <c r="H1006" s="29">
        <v>0.76</v>
      </c>
      <c r="I1006" s="30" t="s">
        <v>1653</v>
      </c>
      <c r="J1006" s="30"/>
      <c r="K1006" s="30">
        <v>0.99</v>
      </c>
      <c r="L1006" s="87">
        <v>1.35</v>
      </c>
      <c r="M1006" s="49">
        <v>0.81</v>
      </c>
      <c r="N1006" s="134">
        <v>0.82</v>
      </c>
      <c r="O1006" s="31">
        <v>1.74</v>
      </c>
      <c r="P1006" s="35"/>
      <c r="Q1006" s="168"/>
      <c r="R1006" s="14"/>
      <c r="S1006" s="14"/>
      <c r="T1006" s="65"/>
      <c r="U1006" s="31"/>
      <c r="V1006" s="31"/>
      <c r="W1006" s="131"/>
      <c r="AD1006"/>
      <c r="AE1006"/>
      <c r="AF1006"/>
      <c r="AG1006"/>
      <c r="AH1006"/>
      <c r="AI1006"/>
    </row>
    <row r="1007" spans="1:35" ht="18" customHeight="1" x14ac:dyDescent="0.25">
      <c r="A1007" s="47" t="s">
        <v>2031</v>
      </c>
      <c r="B1007" s="51" t="s">
        <v>145</v>
      </c>
      <c r="C1007" s="24">
        <v>28</v>
      </c>
      <c r="D1007" s="25"/>
      <c r="E1007" s="36"/>
      <c r="F1007" s="37" t="s">
        <v>143</v>
      </c>
      <c r="G1007" s="28">
        <v>4</v>
      </c>
      <c r="H1007" s="29">
        <v>4</v>
      </c>
      <c r="I1007" s="30">
        <v>2.02</v>
      </c>
      <c r="J1007" s="26">
        <v>1.55</v>
      </c>
      <c r="K1007" s="30">
        <v>3.49</v>
      </c>
      <c r="L1007" s="29">
        <v>1.7</v>
      </c>
      <c r="M1007" s="29">
        <v>1.71</v>
      </c>
      <c r="N1007" s="44">
        <v>2.09</v>
      </c>
      <c r="O1007" s="31"/>
      <c r="P1007" s="35"/>
      <c r="Q1007" s="168"/>
      <c r="R1007" s="14"/>
      <c r="S1007" s="14"/>
      <c r="T1007" s="65"/>
      <c r="U1007" s="31"/>
      <c r="V1007" s="31"/>
      <c r="W1007" s="131"/>
      <c r="AD1007"/>
      <c r="AE1007"/>
      <c r="AF1007"/>
      <c r="AG1007"/>
      <c r="AH1007"/>
      <c r="AI1007"/>
    </row>
    <row r="1008" spans="1:35" ht="18" customHeight="1" x14ac:dyDescent="0.25">
      <c r="A1008" s="47" t="s">
        <v>2031</v>
      </c>
      <c r="B1008" s="51" t="s">
        <v>164</v>
      </c>
      <c r="C1008" s="24">
        <v>28</v>
      </c>
      <c r="D1008" s="25"/>
      <c r="E1008" s="37"/>
      <c r="F1008" s="37"/>
      <c r="G1008" s="154">
        <v>60</v>
      </c>
      <c r="H1008" s="29">
        <v>0.44</v>
      </c>
      <c r="I1008" s="30">
        <v>0.98</v>
      </c>
      <c r="J1008" s="84">
        <v>0.61</v>
      </c>
      <c r="K1008" s="30">
        <v>0.59</v>
      </c>
      <c r="L1008" s="87">
        <v>0.55000000000000004</v>
      </c>
      <c r="M1008" s="49">
        <v>0.36</v>
      </c>
      <c r="N1008" s="30">
        <v>0.41</v>
      </c>
      <c r="O1008" s="31"/>
      <c r="P1008" s="35"/>
      <c r="Q1008" s="168"/>
      <c r="R1008" s="14"/>
      <c r="S1008" s="14"/>
      <c r="T1008" s="65"/>
      <c r="U1008" s="31"/>
      <c r="V1008" s="31"/>
      <c r="W1008" s="131"/>
      <c r="AD1008"/>
      <c r="AE1008"/>
      <c r="AF1008"/>
      <c r="AG1008"/>
      <c r="AH1008"/>
      <c r="AI1008"/>
    </row>
    <row r="1009" spans="1:35" ht="18" customHeight="1" x14ac:dyDescent="0.25">
      <c r="A1009" s="47" t="s">
        <v>2032</v>
      </c>
      <c r="B1009" s="51" t="s">
        <v>37</v>
      </c>
      <c r="C1009" s="24">
        <v>28</v>
      </c>
      <c r="D1009" s="25"/>
      <c r="E1009" s="36"/>
      <c r="F1009" s="37" t="s">
        <v>143</v>
      </c>
      <c r="G1009" s="28">
        <v>45</v>
      </c>
      <c r="H1009" s="29">
        <v>0.68</v>
      </c>
      <c r="I1009" s="30">
        <v>0.75</v>
      </c>
      <c r="J1009" s="30">
        <v>0.54</v>
      </c>
      <c r="K1009" s="30">
        <v>0.75</v>
      </c>
      <c r="L1009" s="30">
        <v>0.79</v>
      </c>
      <c r="M1009" s="26">
        <v>0.52</v>
      </c>
      <c r="N1009" s="30">
        <v>0.56000000000000005</v>
      </c>
      <c r="O1009" s="31"/>
      <c r="P1009" s="35"/>
      <c r="Q1009" s="168"/>
      <c r="R1009" s="14"/>
      <c r="S1009" s="14"/>
      <c r="T1009" s="65"/>
      <c r="U1009" s="31"/>
      <c r="V1009" s="31"/>
      <c r="W1009" s="131"/>
      <c r="AD1009"/>
      <c r="AE1009"/>
      <c r="AF1009"/>
      <c r="AG1009"/>
      <c r="AH1009"/>
      <c r="AI1009"/>
    </row>
    <row r="1010" spans="1:35" ht="18" customHeight="1" x14ac:dyDescent="0.25">
      <c r="A1010" s="47" t="s">
        <v>2032</v>
      </c>
      <c r="B1010" s="51" t="s">
        <v>71</v>
      </c>
      <c r="C1010" s="24">
        <v>28</v>
      </c>
      <c r="D1010" s="25"/>
      <c r="E1010" s="36"/>
      <c r="F1010" s="37" t="s">
        <v>143</v>
      </c>
      <c r="G1010" s="154">
        <v>30</v>
      </c>
      <c r="H1010" s="29">
        <v>0.48</v>
      </c>
      <c r="I1010" s="30"/>
      <c r="J1010" s="84" t="s">
        <v>38</v>
      </c>
      <c r="K1010" s="30">
        <v>0.42</v>
      </c>
      <c r="L1010" s="87">
        <v>0.4</v>
      </c>
      <c r="M1010" s="49">
        <v>0.28000000000000003</v>
      </c>
      <c r="N1010" s="30">
        <v>0.33</v>
      </c>
      <c r="O1010" s="31">
        <v>0.39</v>
      </c>
      <c r="P1010" s="35"/>
      <c r="Q1010" s="168"/>
      <c r="R1010" s="14"/>
      <c r="S1010" s="14"/>
      <c r="T1010" s="65"/>
      <c r="U1010" s="31"/>
      <c r="V1010" s="31"/>
      <c r="W1010" s="131"/>
      <c r="AD1010"/>
      <c r="AE1010"/>
      <c r="AF1010"/>
      <c r="AG1010"/>
      <c r="AH1010"/>
      <c r="AI1010"/>
    </row>
    <row r="1011" spans="1:35" ht="18" customHeight="1" x14ac:dyDescent="0.25">
      <c r="A1011" s="47" t="s">
        <v>2033</v>
      </c>
      <c r="B1011" s="54" t="s">
        <v>322</v>
      </c>
      <c r="C1011" s="24">
        <v>28</v>
      </c>
      <c r="D1011" s="25"/>
      <c r="E1011" s="26"/>
      <c r="F1011" s="100"/>
      <c r="G1011" s="57"/>
      <c r="H1011" s="29">
        <v>9.6199999999999992</v>
      </c>
      <c r="I1011" s="30"/>
      <c r="J1011" s="30" t="s">
        <v>2034</v>
      </c>
      <c r="K1011" s="30">
        <v>9.85</v>
      </c>
      <c r="L1011" s="30">
        <v>7.71</v>
      </c>
      <c r="M1011" s="217">
        <v>7.52</v>
      </c>
      <c r="N1011" s="30">
        <v>7.79</v>
      </c>
      <c r="O1011" s="80"/>
      <c r="P1011" s="76"/>
      <c r="Q1011" s="77"/>
      <c r="R1011" s="14"/>
      <c r="S1011" s="14"/>
      <c r="T1011" s="65"/>
      <c r="U1011" s="82"/>
      <c r="V1011" s="31"/>
      <c r="W1011" s="67"/>
      <c r="AD1011"/>
      <c r="AE1011"/>
      <c r="AF1011"/>
      <c r="AG1011"/>
      <c r="AH1011"/>
      <c r="AI1011"/>
    </row>
    <row r="1012" spans="1:35" ht="18" customHeight="1" x14ac:dyDescent="0.25">
      <c r="A1012" s="53" t="s">
        <v>2035</v>
      </c>
      <c r="B1012" s="23"/>
      <c r="C1012" s="24" t="s">
        <v>380</v>
      </c>
      <c r="D1012" s="25"/>
      <c r="E1012" s="36"/>
      <c r="F1012" s="37"/>
      <c r="G1012" s="28"/>
      <c r="H1012" s="29">
        <v>5</v>
      </c>
      <c r="I1012" s="30"/>
      <c r="J1012" s="149">
        <v>4.2</v>
      </c>
      <c r="K1012" s="30">
        <v>4.5599999999999996</v>
      </c>
      <c r="L1012" s="87" t="s">
        <v>290</v>
      </c>
      <c r="M1012" s="110">
        <v>4.37</v>
      </c>
      <c r="N1012" s="87">
        <v>4.55</v>
      </c>
      <c r="O1012" s="80"/>
      <c r="P1012" s="76"/>
      <c r="Q1012" s="77"/>
      <c r="R1012" s="14"/>
      <c r="S1012" s="66"/>
      <c r="T1012" s="34"/>
      <c r="U1012" s="14"/>
      <c r="V1012" s="31"/>
      <c r="W1012" s="19"/>
      <c r="AD1012"/>
      <c r="AE1012"/>
      <c r="AF1012"/>
      <c r="AG1012"/>
      <c r="AH1012"/>
      <c r="AI1012"/>
    </row>
    <row r="1013" spans="1:35" ht="18" customHeight="1" x14ac:dyDescent="0.25">
      <c r="A1013" s="47" t="s">
        <v>2036</v>
      </c>
      <c r="B1013" s="174">
        <v>1E-3</v>
      </c>
      <c r="C1013" s="24" t="s">
        <v>184</v>
      </c>
      <c r="D1013" s="25"/>
      <c r="E1013" s="36"/>
      <c r="F1013" s="247"/>
      <c r="G1013" s="28">
        <v>1</v>
      </c>
      <c r="H1013" s="29">
        <v>9.9499999999999993</v>
      </c>
      <c r="I1013" s="30">
        <v>9.09</v>
      </c>
      <c r="J1013" s="216">
        <v>7.75</v>
      </c>
      <c r="K1013" s="87">
        <v>7.85</v>
      </c>
      <c r="L1013" s="87" t="s">
        <v>38</v>
      </c>
      <c r="M1013" s="30">
        <v>7.96</v>
      </c>
      <c r="N1013" s="30">
        <v>8.3699999999999992</v>
      </c>
      <c r="O1013" s="31">
        <v>11.71</v>
      </c>
      <c r="P1013" s="35">
        <v>0.1</v>
      </c>
      <c r="Q1013" s="168">
        <f>O1013*(1-P1013)</f>
        <v>10.539000000000001</v>
      </c>
      <c r="R1013" s="14"/>
      <c r="S1013" s="14"/>
      <c r="T1013" s="65"/>
      <c r="U1013" s="31"/>
      <c r="V1013" s="31"/>
      <c r="W1013" s="131"/>
      <c r="AD1013"/>
      <c r="AE1013"/>
      <c r="AF1013"/>
      <c r="AG1013"/>
      <c r="AH1013"/>
      <c r="AI1013"/>
    </row>
    <row r="1014" spans="1:35" ht="18" customHeight="1" x14ac:dyDescent="0.25">
      <c r="A1014" s="47" t="s">
        <v>2037</v>
      </c>
      <c r="B1014" s="51" t="s">
        <v>2038</v>
      </c>
      <c r="C1014" s="24">
        <v>28</v>
      </c>
      <c r="D1014" s="25"/>
      <c r="E1014" s="36"/>
      <c r="F1014" s="37"/>
      <c r="G1014" s="28">
        <v>8</v>
      </c>
      <c r="H1014" s="29">
        <v>3.6</v>
      </c>
      <c r="I1014" s="30">
        <v>3.49</v>
      </c>
      <c r="J1014" s="111">
        <v>3.46</v>
      </c>
      <c r="K1014" s="30" t="s">
        <v>38</v>
      </c>
      <c r="L1014" s="49">
        <v>3.35</v>
      </c>
      <c r="M1014" s="29">
        <v>3.49</v>
      </c>
      <c r="N1014" s="29">
        <v>3.7</v>
      </c>
      <c r="O1014" s="31">
        <v>4.0199999999999996</v>
      </c>
      <c r="P1014" s="35"/>
      <c r="Q1014" s="168"/>
      <c r="R1014" s="14"/>
      <c r="S1014" s="14"/>
      <c r="T1014" s="65"/>
      <c r="U1014" s="31"/>
      <c r="V1014" s="31"/>
      <c r="W1014" s="131"/>
      <c r="AD1014"/>
      <c r="AE1014"/>
      <c r="AF1014"/>
      <c r="AG1014"/>
      <c r="AH1014"/>
      <c r="AI1014"/>
    </row>
    <row r="1015" spans="1:35" ht="18" customHeight="1" x14ac:dyDescent="0.25">
      <c r="A1015" s="47" t="s">
        <v>2037</v>
      </c>
      <c r="B1015" s="51" t="s">
        <v>2038</v>
      </c>
      <c r="C1015" s="24">
        <v>56</v>
      </c>
      <c r="D1015" s="25"/>
      <c r="E1015" s="36"/>
      <c r="F1015" s="37"/>
      <c r="G1015" s="28">
        <v>4</v>
      </c>
      <c r="H1015" s="29">
        <v>10.95</v>
      </c>
      <c r="I1015" s="30"/>
      <c r="J1015">
        <v>7.6</v>
      </c>
      <c r="K1015" s="30"/>
      <c r="L1015" s="87">
        <v>8</v>
      </c>
      <c r="M1015" s="29">
        <v>7.52</v>
      </c>
      <c r="N1015" s="30"/>
      <c r="O1015" s="31"/>
      <c r="P1015" s="35"/>
      <c r="Q1015" s="168"/>
      <c r="R1015" s="14"/>
      <c r="S1015" s="14"/>
      <c r="T1015" s="65"/>
      <c r="U1015" s="31"/>
      <c r="V1015" s="31"/>
      <c r="W1015" s="131"/>
      <c r="AD1015"/>
      <c r="AE1015"/>
      <c r="AF1015"/>
      <c r="AG1015"/>
      <c r="AH1015"/>
      <c r="AI1015"/>
    </row>
    <row r="1016" spans="1:35" ht="18" customHeight="1" x14ac:dyDescent="0.25">
      <c r="A1016" s="53" t="s">
        <v>2039</v>
      </c>
      <c r="B1016" s="54" t="s">
        <v>483</v>
      </c>
      <c r="C1016" s="24">
        <v>56</v>
      </c>
      <c r="D1016" s="72"/>
      <c r="E1016" s="26"/>
      <c r="F1016" s="100"/>
      <c r="G1016" s="57"/>
      <c r="H1016" s="29">
        <v>58</v>
      </c>
      <c r="I1016" s="30"/>
      <c r="J1016" s="330">
        <v>47</v>
      </c>
      <c r="K1016" s="29">
        <v>42.95</v>
      </c>
      <c r="L1016" s="49">
        <v>24</v>
      </c>
      <c r="M1016" s="29" t="s">
        <v>38</v>
      </c>
      <c r="N1016" s="29">
        <v>48</v>
      </c>
      <c r="O1016" s="31"/>
      <c r="P1016" s="35"/>
      <c r="Q1016" s="168"/>
      <c r="R1016" s="14"/>
      <c r="S1016" s="14"/>
      <c r="T1016" s="65"/>
      <c r="U1016" s="31"/>
      <c r="V1016" s="31"/>
      <c r="W1016" s="131"/>
      <c r="AD1016"/>
      <c r="AE1016"/>
      <c r="AF1016"/>
      <c r="AG1016"/>
      <c r="AH1016"/>
      <c r="AI1016"/>
    </row>
    <row r="1017" spans="1:35" ht="18" customHeight="1" x14ac:dyDescent="0.25">
      <c r="A1017" s="53" t="s">
        <v>2039</v>
      </c>
      <c r="B1017" s="54" t="s">
        <v>51</v>
      </c>
      <c r="C1017" s="24">
        <v>84</v>
      </c>
      <c r="D1017" s="72"/>
      <c r="E1017" s="26"/>
      <c r="F1017" s="100"/>
      <c r="G1017" s="57"/>
      <c r="H1017" s="29">
        <v>95.63</v>
      </c>
      <c r="I1017" s="30" t="s">
        <v>35</v>
      </c>
      <c r="J1017" s="26">
        <v>31.5</v>
      </c>
      <c r="K1017" s="30">
        <v>45</v>
      </c>
      <c r="L1017" s="30" t="s">
        <v>35</v>
      </c>
      <c r="M1017" s="30" t="s">
        <v>38</v>
      </c>
      <c r="N1017" s="44">
        <v>70.099999999999994</v>
      </c>
      <c r="O1017" s="31"/>
      <c r="P1017" s="35"/>
      <c r="Q1017" s="168"/>
      <c r="R1017" s="14"/>
      <c r="S1017" s="14"/>
      <c r="T1017" s="65"/>
      <c r="U1017" s="31"/>
      <c r="V1017" s="31"/>
      <c r="W1017" s="131"/>
      <c r="AD1017"/>
      <c r="AE1017"/>
      <c r="AF1017"/>
      <c r="AG1017"/>
      <c r="AH1017"/>
      <c r="AI1017"/>
    </row>
    <row r="1018" spans="1:35" ht="18" customHeight="1" x14ac:dyDescent="0.25">
      <c r="A1018" s="47" t="s">
        <v>2040</v>
      </c>
      <c r="B1018" s="51">
        <v>3350</v>
      </c>
      <c r="C1018" s="24">
        <v>30</v>
      </c>
      <c r="D1018" s="25"/>
      <c r="E1018" s="36"/>
      <c r="F1018" s="37"/>
      <c r="G1018" s="28">
        <v>6</v>
      </c>
      <c r="H1018" s="29">
        <v>1.6</v>
      </c>
      <c r="I1018" s="30"/>
      <c r="J1018" s="30">
        <v>4</v>
      </c>
      <c r="K1018" s="29">
        <v>3.85</v>
      </c>
      <c r="L1018" s="26">
        <v>3.7</v>
      </c>
      <c r="M1018" s="29">
        <v>3.76</v>
      </c>
      <c r="N1018" s="29">
        <v>4.25</v>
      </c>
      <c r="O1018" s="31">
        <v>5.29</v>
      </c>
      <c r="P1018" s="35"/>
      <c r="Q1018" s="168"/>
      <c r="R1018" s="14"/>
      <c r="S1018" s="14"/>
      <c r="T1018" s="65"/>
      <c r="U1018" s="31"/>
      <c r="V1018" s="31"/>
      <c r="W1018" s="131"/>
      <c r="AD1018"/>
      <c r="AE1018"/>
      <c r="AF1018"/>
      <c r="AG1018"/>
      <c r="AH1018"/>
      <c r="AI1018"/>
    </row>
    <row r="1019" spans="1:35" ht="18" customHeight="1" x14ac:dyDescent="0.25">
      <c r="A1019" s="47" t="s">
        <v>2040</v>
      </c>
      <c r="B1019" s="51">
        <v>3350</v>
      </c>
      <c r="C1019" s="24">
        <v>20</v>
      </c>
      <c r="D1019" s="25"/>
      <c r="E1019" s="36"/>
      <c r="F1019" s="37"/>
      <c r="G1019" s="28"/>
      <c r="H1019" s="29" t="s">
        <v>38</v>
      </c>
      <c r="I1019" s="30" t="s">
        <v>35</v>
      </c>
      <c r="J1019" s="30" t="s">
        <v>668</v>
      </c>
      <c r="K1019" s="44" t="s">
        <v>38</v>
      </c>
      <c r="L1019" s="87" t="s">
        <v>1976</v>
      </c>
      <c r="M1019" s="44" t="s">
        <v>38</v>
      </c>
      <c r="N1019" s="29" t="s">
        <v>1606</v>
      </c>
      <c r="O1019" s="31">
        <v>3.49</v>
      </c>
      <c r="P1019" s="35"/>
      <c r="Q1019" s="168"/>
      <c r="R1019" s="14"/>
      <c r="S1019" s="14"/>
      <c r="T1019" s="65"/>
      <c r="U1019" s="31"/>
      <c r="V1019" s="31"/>
      <c r="W1019" s="131"/>
      <c r="AD1019"/>
      <c r="AE1019"/>
      <c r="AF1019"/>
      <c r="AG1019"/>
      <c r="AH1019"/>
      <c r="AI1019"/>
    </row>
    <row r="1020" spans="1:35" ht="18" customHeight="1" x14ac:dyDescent="0.25">
      <c r="A1020" s="47" t="s">
        <v>2041</v>
      </c>
      <c r="B1020" s="23" t="s">
        <v>181</v>
      </c>
      <c r="C1020" s="24">
        <v>1</v>
      </c>
      <c r="D1020" s="25"/>
      <c r="E1020" s="36"/>
      <c r="F1020" s="37"/>
      <c r="G1020" s="28"/>
      <c r="H1020" s="29" t="s">
        <v>284</v>
      </c>
      <c r="I1020" s="30" t="s">
        <v>2042</v>
      </c>
      <c r="J1020" s="30"/>
      <c r="K1020" s="44" t="s">
        <v>35</v>
      </c>
      <c r="L1020" s="87" t="s">
        <v>35</v>
      </c>
      <c r="M1020" s="44" t="s">
        <v>35</v>
      </c>
      <c r="N1020" s="29" t="s">
        <v>35</v>
      </c>
      <c r="O1020" s="31">
        <v>1.28</v>
      </c>
      <c r="P1020" s="35"/>
      <c r="Q1020" s="168"/>
      <c r="R1020" s="14"/>
      <c r="S1020" s="14"/>
      <c r="T1020" s="65"/>
      <c r="U1020" s="31"/>
      <c r="V1020" s="31"/>
      <c r="W1020" s="131"/>
      <c r="AD1020"/>
      <c r="AE1020"/>
      <c r="AF1020"/>
      <c r="AG1020"/>
      <c r="AH1020"/>
      <c r="AI1020"/>
    </row>
    <row r="1021" spans="1:35" ht="18" customHeight="1" x14ac:dyDescent="0.25">
      <c r="A1021" s="47" t="s">
        <v>2043</v>
      </c>
      <c r="B1021" s="51" t="s">
        <v>51</v>
      </c>
      <c r="C1021" s="24">
        <v>60</v>
      </c>
      <c r="D1021" s="25"/>
      <c r="E1021" s="36"/>
      <c r="F1021" s="37"/>
      <c r="G1021" s="28">
        <v>6</v>
      </c>
      <c r="H1021" s="29" t="s">
        <v>38</v>
      </c>
      <c r="I1021" s="30" t="s">
        <v>38</v>
      </c>
      <c r="J1021" s="113" t="s">
        <v>2044</v>
      </c>
      <c r="K1021" s="113" t="s">
        <v>868</v>
      </c>
      <c r="L1021" s="49">
        <v>5.99</v>
      </c>
      <c r="M1021" s="30" t="s">
        <v>38</v>
      </c>
      <c r="N1021" s="84" t="s">
        <v>2045</v>
      </c>
      <c r="O1021" s="31">
        <v>6.02</v>
      </c>
      <c r="P1021" s="35"/>
      <c r="Q1021" s="168"/>
      <c r="R1021" s="14"/>
      <c r="S1021" s="14"/>
      <c r="T1021" s="65"/>
      <c r="U1021" s="31"/>
      <c r="V1021" s="31"/>
      <c r="W1021" s="131"/>
      <c r="AD1021" t="s">
        <v>2046</v>
      </c>
      <c r="AE1021" t="s">
        <v>2047</v>
      </c>
      <c r="AF1021"/>
      <c r="AG1021" t="s">
        <v>2048</v>
      </c>
      <c r="AH1021" t="s">
        <v>2049</v>
      </c>
      <c r="AI1021"/>
    </row>
    <row r="1022" spans="1:35" ht="18" customHeight="1" x14ac:dyDescent="0.25">
      <c r="A1022" s="47" t="s">
        <v>2050</v>
      </c>
      <c r="B1022" s="51" t="s">
        <v>1000</v>
      </c>
      <c r="C1022" s="24">
        <v>100</v>
      </c>
      <c r="D1022" s="25"/>
      <c r="E1022" s="36"/>
      <c r="F1022" s="37"/>
      <c r="G1022" s="28">
        <v>9</v>
      </c>
      <c r="H1022" s="29">
        <v>4.7300000000000004</v>
      </c>
      <c r="I1022" s="30">
        <v>4.75</v>
      </c>
      <c r="J1022" s="43">
        <v>4.0999999999999996</v>
      </c>
      <c r="K1022" s="30">
        <v>4.68</v>
      </c>
      <c r="L1022" s="30">
        <v>4.0999999999999996</v>
      </c>
      <c r="M1022" s="30">
        <v>4.22</v>
      </c>
      <c r="N1022" s="30">
        <v>4.5199999999999996</v>
      </c>
      <c r="O1022" s="31"/>
      <c r="P1022" s="35"/>
      <c r="Q1022" s="168"/>
      <c r="R1022" s="14"/>
      <c r="S1022" s="14"/>
      <c r="T1022" s="65"/>
      <c r="U1022" s="31"/>
      <c r="V1022" s="31"/>
      <c r="W1022" s="131"/>
      <c r="AD1022"/>
      <c r="AE1022"/>
      <c r="AF1022"/>
      <c r="AG1022"/>
      <c r="AH1022"/>
      <c r="AI1022"/>
    </row>
    <row r="1023" spans="1:35" ht="18" customHeight="1" x14ac:dyDescent="0.25">
      <c r="A1023" s="47" t="s">
        <v>2051</v>
      </c>
      <c r="B1023" s="78" t="s">
        <v>153</v>
      </c>
      <c r="C1023" s="24">
        <v>1</v>
      </c>
      <c r="D1023" s="72"/>
      <c r="E1023" s="36"/>
      <c r="F1023" s="56"/>
      <c r="G1023" s="57">
        <v>1</v>
      </c>
      <c r="H1023" s="29">
        <v>5.82</v>
      </c>
      <c r="I1023" s="30" t="s">
        <v>35</v>
      </c>
      <c r="J1023" s="30"/>
      <c r="K1023" s="26">
        <v>5</v>
      </c>
      <c r="L1023" s="87" t="s">
        <v>35</v>
      </c>
      <c r="M1023" s="44" t="s">
        <v>35</v>
      </c>
      <c r="N1023" s="29" t="s">
        <v>35</v>
      </c>
      <c r="O1023" s="86">
        <v>5.95</v>
      </c>
      <c r="P1023" s="90">
        <v>0.11</v>
      </c>
      <c r="Q1023" s="168">
        <f>O1023*(1-P1023)</f>
        <v>5.2955000000000005</v>
      </c>
      <c r="R1023" s="14" t="s">
        <v>17</v>
      </c>
      <c r="S1023" s="64">
        <f>O1023*0.905</f>
        <v>5.3847500000000004</v>
      </c>
      <c r="T1023" s="91">
        <v>1</v>
      </c>
      <c r="U1023" s="31"/>
      <c r="V1023" s="31">
        <v>2</v>
      </c>
      <c r="W1023" s="131"/>
      <c r="X1023" s="21">
        <v>0.62</v>
      </c>
      <c r="Y1023" s="21" t="s">
        <v>53</v>
      </c>
      <c r="AD1023"/>
      <c r="AE1023"/>
      <c r="AF1023"/>
      <c r="AG1023"/>
      <c r="AH1023"/>
      <c r="AI1023"/>
    </row>
    <row r="1024" spans="1:35" ht="18" customHeight="1" x14ac:dyDescent="0.25">
      <c r="A1024" s="47" t="s">
        <v>2052</v>
      </c>
      <c r="B1024" s="78" t="s">
        <v>1106</v>
      </c>
      <c r="C1024" s="24">
        <v>1</v>
      </c>
      <c r="D1024" s="72"/>
      <c r="E1024" s="36"/>
      <c r="F1024" s="56"/>
      <c r="G1024" s="57">
        <v>3</v>
      </c>
      <c r="H1024" s="30">
        <v>5.47</v>
      </c>
      <c r="I1024" s="30" t="s">
        <v>35</v>
      </c>
      <c r="J1024" s="30" t="s">
        <v>38</v>
      </c>
      <c r="K1024" s="30">
        <v>5.95</v>
      </c>
      <c r="L1024" s="163">
        <v>5.45</v>
      </c>
      <c r="M1024" s="44" t="s">
        <v>35</v>
      </c>
      <c r="N1024" s="29" t="s">
        <v>581</v>
      </c>
      <c r="O1024" s="86">
        <v>5.95</v>
      </c>
      <c r="P1024" s="90">
        <v>0.11</v>
      </c>
      <c r="Q1024" s="331">
        <f>O1024*(1-P1024)</f>
        <v>5.2955000000000005</v>
      </c>
      <c r="R1024" s="14" t="s">
        <v>17</v>
      </c>
      <c r="S1024" s="64">
        <f>O1024*0.905</f>
        <v>5.3847500000000004</v>
      </c>
      <c r="T1024" s="124">
        <v>1</v>
      </c>
      <c r="U1024" s="122">
        <f>(S1024-K1024)*T1024</f>
        <v>-0.56524999999999981</v>
      </c>
      <c r="V1024" s="31">
        <v>2</v>
      </c>
      <c r="W1024" s="131"/>
      <c r="AD1024"/>
      <c r="AE1024"/>
      <c r="AF1024"/>
      <c r="AG1024"/>
      <c r="AH1024"/>
      <c r="AI1024"/>
    </row>
    <row r="1025" spans="1:35" ht="18" customHeight="1" x14ac:dyDescent="0.25">
      <c r="A1025" s="47" t="s">
        <v>2053</v>
      </c>
      <c r="B1025" s="78"/>
      <c r="C1025" s="24" t="s">
        <v>1192</v>
      </c>
      <c r="D1025" s="72"/>
      <c r="E1025" s="36"/>
      <c r="F1025" s="282"/>
      <c r="G1025" s="57"/>
      <c r="H1025" s="29" t="s">
        <v>668</v>
      </c>
      <c r="I1025" s="30" t="s">
        <v>35</v>
      </c>
      <c r="J1025" s="30" t="s">
        <v>35</v>
      </c>
      <c r="K1025" s="26">
        <v>4.37</v>
      </c>
      <c r="L1025" s="49" t="s">
        <v>352</v>
      </c>
      <c r="M1025" s="29" t="s">
        <v>35</v>
      </c>
      <c r="N1025" s="29" t="s">
        <v>35</v>
      </c>
      <c r="O1025" s="86">
        <v>4.84</v>
      </c>
      <c r="P1025" s="90">
        <v>0.11</v>
      </c>
      <c r="Q1025" s="168">
        <f>O1025*(1-P1025)</f>
        <v>4.3075999999999999</v>
      </c>
      <c r="R1025" s="14" t="s">
        <v>17</v>
      </c>
      <c r="S1025" s="64">
        <f>O1025*0.905</f>
        <v>4.3802000000000003</v>
      </c>
      <c r="T1025" s="91">
        <v>1</v>
      </c>
      <c r="U1025" s="31"/>
      <c r="V1025" s="31">
        <v>2</v>
      </c>
      <c r="W1025" s="131"/>
      <c r="AD1025"/>
      <c r="AE1025"/>
      <c r="AF1025"/>
      <c r="AG1025"/>
      <c r="AH1025"/>
      <c r="AI1025"/>
    </row>
    <row r="1026" spans="1:35" ht="18" customHeight="1" x14ac:dyDescent="0.25">
      <c r="A1026" s="47" t="s">
        <v>2054</v>
      </c>
      <c r="B1026" s="78" t="s">
        <v>159</v>
      </c>
      <c r="C1026" s="24">
        <v>30</v>
      </c>
      <c r="D1026" s="72"/>
      <c r="E1026" s="203"/>
      <c r="F1026" s="56"/>
      <c r="G1026" s="57"/>
      <c r="H1026" s="29" t="s">
        <v>789</v>
      </c>
      <c r="I1026" s="30" t="s">
        <v>38</v>
      </c>
      <c r="J1026" s="30" t="s">
        <v>35</v>
      </c>
      <c r="K1026" s="84" t="s">
        <v>554</v>
      </c>
      <c r="L1026" s="87" t="s">
        <v>35</v>
      </c>
      <c r="M1026" s="103" t="s">
        <v>35</v>
      </c>
      <c r="N1026" s="29" t="s">
        <v>35</v>
      </c>
      <c r="O1026" s="31"/>
      <c r="P1026" s="35"/>
      <c r="Q1026" s="168"/>
      <c r="R1026" s="14"/>
      <c r="S1026" s="14"/>
      <c r="T1026" s="65"/>
      <c r="U1026" s="31"/>
      <c r="V1026" s="31"/>
      <c r="W1026" s="131"/>
      <c r="AD1026"/>
      <c r="AE1026"/>
      <c r="AF1026"/>
      <c r="AG1026"/>
      <c r="AH1026"/>
      <c r="AI1026"/>
    </row>
    <row r="1027" spans="1:35" ht="18" customHeight="1" x14ac:dyDescent="0.25">
      <c r="A1027" s="47" t="s">
        <v>2055</v>
      </c>
      <c r="B1027" s="23" t="s">
        <v>68</v>
      </c>
      <c r="C1027" s="24">
        <v>30</v>
      </c>
      <c r="D1027" s="72"/>
      <c r="E1027" s="36"/>
      <c r="F1027" s="37"/>
      <c r="G1027" s="28">
        <v>1</v>
      </c>
      <c r="H1027" s="29" t="s">
        <v>38</v>
      </c>
      <c r="I1027" s="30" t="s">
        <v>38</v>
      </c>
      <c r="J1027" s="30" t="s">
        <v>38</v>
      </c>
      <c r="K1027" s="44" t="s">
        <v>44</v>
      </c>
      <c r="L1027" s="87" t="s">
        <v>35</v>
      </c>
      <c r="M1027" s="49" t="s">
        <v>2056</v>
      </c>
      <c r="N1027" s="30" t="s">
        <v>35</v>
      </c>
      <c r="O1027" s="31">
        <v>21.28</v>
      </c>
      <c r="P1027" s="35"/>
      <c r="Q1027" s="168"/>
      <c r="R1027" s="14"/>
      <c r="S1027" s="14"/>
      <c r="T1027" s="65"/>
      <c r="U1027" s="31"/>
      <c r="V1027" s="31"/>
      <c r="W1027" s="131"/>
      <c r="AD1027"/>
      <c r="AE1027"/>
      <c r="AF1027"/>
      <c r="AG1027"/>
      <c r="AH1027"/>
      <c r="AI1027"/>
    </row>
    <row r="1028" spans="1:35" ht="18" customHeight="1" x14ac:dyDescent="0.25">
      <c r="A1028" s="47" t="s">
        <v>2055</v>
      </c>
      <c r="B1028" s="78" t="s">
        <v>322</v>
      </c>
      <c r="C1028" s="24">
        <v>30</v>
      </c>
      <c r="D1028" s="72"/>
      <c r="E1028" s="36"/>
      <c r="F1028" s="56"/>
      <c r="G1028" s="57">
        <v>1</v>
      </c>
      <c r="H1028" s="29">
        <v>28.86</v>
      </c>
      <c r="I1028" s="30" t="s">
        <v>35</v>
      </c>
      <c r="J1028" s="30" t="s">
        <v>38</v>
      </c>
      <c r="K1028" s="44" t="s">
        <v>44</v>
      </c>
      <c r="L1028" s="158" t="s">
        <v>38</v>
      </c>
      <c r="M1028" s="128">
        <v>27.42</v>
      </c>
      <c r="N1028" s="30" t="s">
        <v>35</v>
      </c>
      <c r="O1028" s="31">
        <v>28.86</v>
      </c>
      <c r="P1028" s="35"/>
      <c r="Q1028" s="168"/>
      <c r="R1028" s="14"/>
      <c r="S1028" s="66"/>
      <c r="T1028" s="65"/>
      <c r="U1028" s="31"/>
      <c r="V1028" s="31"/>
      <c r="W1028" s="131"/>
      <c r="AD1028"/>
      <c r="AE1028"/>
      <c r="AF1028"/>
      <c r="AG1028"/>
      <c r="AH1028"/>
      <c r="AI1028"/>
    </row>
    <row r="1029" spans="1:35" ht="18" customHeight="1" x14ac:dyDescent="0.25">
      <c r="A1029" s="47" t="s">
        <v>2055</v>
      </c>
      <c r="B1029" s="78" t="s">
        <v>276</v>
      </c>
      <c r="C1029" s="24">
        <v>30</v>
      </c>
      <c r="D1029" s="72"/>
      <c r="E1029" s="36"/>
      <c r="F1029" s="56"/>
      <c r="G1029" s="57">
        <v>2</v>
      </c>
      <c r="H1029" s="29" t="s">
        <v>38</v>
      </c>
      <c r="I1029" s="30" t="s">
        <v>35</v>
      </c>
      <c r="J1029" s="163" t="s">
        <v>2057</v>
      </c>
      <c r="K1029" s="113" t="s">
        <v>44</v>
      </c>
      <c r="L1029" s="87" t="s">
        <v>2058</v>
      </c>
      <c r="M1029" s="30" t="s">
        <v>38</v>
      </c>
      <c r="N1029" s="30" t="s">
        <v>35</v>
      </c>
      <c r="O1029" s="31">
        <v>33.659999999999997</v>
      </c>
      <c r="P1029" s="35"/>
      <c r="Q1029" s="168"/>
      <c r="R1029" s="14"/>
      <c r="S1029" s="66"/>
      <c r="T1029" s="65"/>
      <c r="U1029" s="31"/>
      <c r="V1029" s="31"/>
      <c r="W1029" s="131"/>
      <c r="AD1029"/>
      <c r="AE1029"/>
      <c r="AF1029"/>
      <c r="AG1029"/>
      <c r="AH1029"/>
      <c r="AI1029"/>
    </row>
    <row r="1030" spans="1:35" ht="18" customHeight="1" x14ac:dyDescent="0.25">
      <c r="A1030" s="47" t="s">
        <v>2059</v>
      </c>
      <c r="B1030" s="54" t="s">
        <v>309</v>
      </c>
      <c r="C1030" s="24">
        <v>30</v>
      </c>
      <c r="D1030" s="55"/>
      <c r="E1030" s="26"/>
      <c r="F1030" s="100"/>
      <c r="G1030" s="57"/>
      <c r="H1030" s="29" t="s">
        <v>2060</v>
      </c>
      <c r="I1030" s="30" t="s">
        <v>38</v>
      </c>
      <c r="J1030" s="26">
        <v>57.69</v>
      </c>
      <c r="K1030" s="87" t="s">
        <v>2061</v>
      </c>
      <c r="L1030" s="87" t="s">
        <v>38</v>
      </c>
      <c r="M1030" s="30" t="s">
        <v>38</v>
      </c>
      <c r="N1030" s="30" t="s">
        <v>35</v>
      </c>
      <c r="O1030" s="80"/>
      <c r="P1030" s="76"/>
      <c r="Q1030" s="77"/>
      <c r="R1030" s="14"/>
      <c r="S1030" s="14"/>
      <c r="T1030" s="81"/>
      <c r="U1030" s="82"/>
      <c r="V1030" s="54"/>
      <c r="W1030" s="83"/>
      <c r="AD1030"/>
      <c r="AE1030"/>
      <c r="AF1030"/>
      <c r="AG1030"/>
      <c r="AH1030"/>
      <c r="AI1030"/>
    </row>
    <row r="1031" spans="1:35" ht="18" customHeight="1" x14ac:dyDescent="0.25">
      <c r="A1031" s="47" t="s">
        <v>2062</v>
      </c>
      <c r="B1031" s="51" t="s">
        <v>40</v>
      </c>
      <c r="C1031" s="24">
        <v>100</v>
      </c>
      <c r="D1031" s="25"/>
      <c r="E1031" s="36"/>
      <c r="F1031" s="37"/>
      <c r="G1031" s="28">
        <v>2</v>
      </c>
      <c r="H1031" s="29" t="s">
        <v>38</v>
      </c>
      <c r="I1031" s="29"/>
      <c r="J1031" s="30">
        <v>13.2</v>
      </c>
      <c r="K1031" s="113">
        <v>14.06</v>
      </c>
      <c r="L1031" s="29" t="s">
        <v>38</v>
      </c>
      <c r="M1031" s="26">
        <v>13.27</v>
      </c>
      <c r="N1031" s="30" t="s">
        <v>38</v>
      </c>
      <c r="O1031" s="31">
        <v>16.8</v>
      </c>
      <c r="P1031" s="35"/>
      <c r="Q1031" s="168"/>
      <c r="R1031" s="14"/>
      <c r="S1031" s="14"/>
      <c r="T1031" s="65"/>
      <c r="U1031" s="31"/>
      <c r="V1031" s="31"/>
      <c r="W1031" s="131"/>
      <c r="AD1031"/>
      <c r="AE1031"/>
      <c r="AF1031"/>
      <c r="AG1031"/>
      <c r="AH1031"/>
      <c r="AI1031"/>
    </row>
    <row r="1032" spans="1:35" ht="18" customHeight="1" x14ac:dyDescent="0.25">
      <c r="A1032" s="47" t="s">
        <v>2063</v>
      </c>
      <c r="B1032" s="51" t="s">
        <v>187</v>
      </c>
      <c r="C1032" s="24">
        <v>28</v>
      </c>
      <c r="D1032" s="25"/>
      <c r="E1032" s="36"/>
      <c r="F1032" s="37"/>
      <c r="G1032" s="28"/>
      <c r="H1032" s="29">
        <v>7.74</v>
      </c>
      <c r="I1032" s="30"/>
      <c r="J1032" s="26">
        <v>5.3</v>
      </c>
      <c r="K1032" s="30">
        <v>6.53</v>
      </c>
      <c r="L1032" s="87">
        <v>6.39</v>
      </c>
      <c r="M1032" s="44">
        <v>5.97</v>
      </c>
      <c r="N1032" s="30">
        <v>5.99</v>
      </c>
      <c r="O1032" s="31">
        <v>3.62</v>
      </c>
      <c r="P1032" s="35"/>
      <c r="Q1032" s="168"/>
      <c r="R1032" s="14"/>
      <c r="S1032" s="14"/>
      <c r="T1032" s="65"/>
      <c r="U1032" s="31"/>
      <c r="V1032" s="31"/>
      <c r="W1032" s="131"/>
      <c r="AD1032"/>
      <c r="AE1032"/>
      <c r="AF1032"/>
      <c r="AG1032"/>
      <c r="AH1032"/>
      <c r="AI1032"/>
    </row>
    <row r="1033" spans="1:35" ht="18" customHeight="1" x14ac:dyDescent="0.25">
      <c r="A1033" s="190" t="s">
        <v>2064</v>
      </c>
      <c r="B1033" s="54" t="s">
        <v>783</v>
      </c>
      <c r="C1033" s="24" t="s">
        <v>630</v>
      </c>
      <c r="D1033" s="55"/>
      <c r="E1033" s="26"/>
      <c r="F1033" s="100"/>
      <c r="G1033" s="57"/>
      <c r="H1033" s="29" t="s">
        <v>2065</v>
      </c>
      <c r="I1033" s="30">
        <v>0.56000000000000005</v>
      </c>
      <c r="J1033" s="30" t="s">
        <v>35</v>
      </c>
      <c r="K1033" s="29">
        <v>130</v>
      </c>
      <c r="L1033" s="87" t="s">
        <v>35</v>
      </c>
      <c r="M1033" s="30">
        <v>0.56000000000000005</v>
      </c>
      <c r="N1033" s="30"/>
      <c r="O1033" s="80"/>
      <c r="P1033" s="76"/>
      <c r="Q1033" s="77"/>
      <c r="R1033" s="14"/>
      <c r="S1033" s="14"/>
      <c r="T1033" s="315"/>
      <c r="U1033" s="303"/>
      <c r="V1033" s="54"/>
      <c r="W1033" s="67"/>
      <c r="AD1033"/>
      <c r="AE1033"/>
      <c r="AF1033"/>
      <c r="AG1033"/>
      <c r="AH1033"/>
      <c r="AI1033"/>
    </row>
    <row r="1034" spans="1:35" ht="18" customHeight="1" x14ac:dyDescent="0.25">
      <c r="A1034" s="47" t="s">
        <v>2066</v>
      </c>
      <c r="B1034" s="23" t="s">
        <v>105</v>
      </c>
      <c r="C1034" s="24">
        <v>100</v>
      </c>
      <c r="D1034" s="25"/>
      <c r="E1034" s="36"/>
      <c r="F1034" s="37"/>
      <c r="G1034" s="28"/>
      <c r="H1034" s="29" t="s">
        <v>2067</v>
      </c>
      <c r="I1034" s="30">
        <v>16.45</v>
      </c>
      <c r="J1034" s="30"/>
      <c r="K1034" s="44">
        <v>17.11</v>
      </c>
      <c r="L1034" s="87">
        <v>17.54</v>
      </c>
      <c r="M1034" s="44">
        <v>17.399999999999999</v>
      </c>
      <c r="N1034" s="30">
        <v>17.25</v>
      </c>
      <c r="O1034" s="31">
        <v>18.850000000000001</v>
      </c>
      <c r="P1034" s="35"/>
      <c r="Q1034" s="168">
        <f>O1034*(1-P1034)</f>
        <v>18.850000000000001</v>
      </c>
      <c r="R1034" s="14" t="s">
        <v>17</v>
      </c>
      <c r="S1034" s="64">
        <f>O1034*0.905</f>
        <v>17.059250000000002</v>
      </c>
      <c r="T1034" s="91">
        <v>1</v>
      </c>
      <c r="U1034" s="31"/>
      <c r="V1034" s="31">
        <v>2</v>
      </c>
      <c r="W1034" s="131"/>
      <c r="AD1034"/>
      <c r="AE1034"/>
      <c r="AF1034"/>
      <c r="AG1034"/>
      <c r="AH1034"/>
      <c r="AI1034"/>
    </row>
    <row r="1035" spans="1:35" ht="18" customHeight="1" x14ac:dyDescent="0.25">
      <c r="A1035" s="47" t="s">
        <v>2066</v>
      </c>
      <c r="B1035" s="23" t="s">
        <v>2068</v>
      </c>
      <c r="C1035" s="24">
        <v>100</v>
      </c>
      <c r="D1035" s="25"/>
      <c r="E1035" s="36"/>
      <c r="F1035" s="37"/>
      <c r="G1035" s="28"/>
      <c r="H1035" s="29">
        <v>27</v>
      </c>
      <c r="I1035" s="30" t="s">
        <v>38</v>
      </c>
      <c r="J1035" s="30"/>
      <c r="K1035" s="44">
        <v>29.12</v>
      </c>
      <c r="L1035" s="87">
        <v>47</v>
      </c>
      <c r="M1035" s="44" t="s">
        <v>38</v>
      </c>
      <c r="N1035" s="26">
        <v>22.59</v>
      </c>
      <c r="O1035" s="31">
        <v>39.53</v>
      </c>
      <c r="P1035" s="35"/>
      <c r="Q1035" s="168">
        <f>O1035*(1-P1035)</f>
        <v>39.53</v>
      </c>
      <c r="R1035" s="14" t="s">
        <v>17</v>
      </c>
      <c r="S1035" s="64">
        <f>O1035*0.905</f>
        <v>35.774650000000001</v>
      </c>
      <c r="T1035" s="91">
        <v>1</v>
      </c>
      <c r="U1035" s="31"/>
      <c r="V1035" s="31">
        <v>2</v>
      </c>
      <c r="W1035" s="131"/>
      <c r="AD1035"/>
      <c r="AE1035"/>
      <c r="AF1035"/>
      <c r="AG1035"/>
      <c r="AH1035"/>
      <c r="AI1035"/>
    </row>
    <row r="1036" spans="1:35" ht="18" customHeight="1" x14ac:dyDescent="0.25">
      <c r="A1036" s="47" t="s">
        <v>2066</v>
      </c>
      <c r="B1036" s="23" t="s">
        <v>108</v>
      </c>
      <c r="C1036" s="24">
        <v>100</v>
      </c>
      <c r="D1036" s="25"/>
      <c r="E1036" s="36"/>
      <c r="F1036" s="37"/>
      <c r="G1036" s="28"/>
      <c r="H1036" s="29">
        <v>7.5</v>
      </c>
      <c r="I1036" s="30" t="s">
        <v>2069</v>
      </c>
      <c r="J1036" s="30">
        <v>7.14</v>
      </c>
      <c r="K1036" s="111">
        <v>6.74</v>
      </c>
      <c r="L1036" s="213">
        <v>6.99</v>
      </c>
      <c r="M1036" s="29">
        <v>6.84</v>
      </c>
      <c r="N1036" s="30" t="s">
        <v>35</v>
      </c>
      <c r="O1036" s="31">
        <v>9.92</v>
      </c>
      <c r="P1036" s="35"/>
      <c r="Q1036" s="168">
        <f>O1036*(1-P1036)</f>
        <v>9.92</v>
      </c>
      <c r="R1036" s="14" t="s">
        <v>17</v>
      </c>
      <c r="S1036" s="64">
        <f>O1036*0.905</f>
        <v>8.9776000000000007</v>
      </c>
      <c r="T1036" s="91">
        <v>1</v>
      </c>
      <c r="U1036" s="31"/>
      <c r="V1036" s="31">
        <v>2</v>
      </c>
      <c r="W1036" s="131"/>
      <c r="AD1036"/>
      <c r="AE1036"/>
      <c r="AF1036"/>
      <c r="AG1036"/>
      <c r="AH1036"/>
      <c r="AI1036"/>
    </row>
    <row r="1037" spans="1:35" ht="18" customHeight="1" x14ac:dyDescent="0.25">
      <c r="A1037" s="47" t="s">
        <v>2070</v>
      </c>
      <c r="B1037" s="51" t="s">
        <v>506</v>
      </c>
      <c r="C1037" s="24">
        <v>30</v>
      </c>
      <c r="D1037" s="25"/>
      <c r="E1037" s="36"/>
      <c r="F1037" s="37"/>
      <c r="G1037" s="28">
        <v>3</v>
      </c>
      <c r="H1037" s="29">
        <v>1.3</v>
      </c>
      <c r="I1037" s="30" t="s">
        <v>2071</v>
      </c>
      <c r="J1037" s="29">
        <v>0.51</v>
      </c>
      <c r="K1037" s="108">
        <v>1.04</v>
      </c>
      <c r="L1037" s="26">
        <v>0.5</v>
      </c>
      <c r="M1037" s="84">
        <v>0.55000000000000004</v>
      </c>
      <c r="N1037" s="30" t="s">
        <v>38</v>
      </c>
      <c r="O1037" s="31">
        <v>0.33</v>
      </c>
      <c r="P1037" s="35"/>
      <c r="Q1037" s="168"/>
      <c r="R1037" s="14"/>
      <c r="S1037" s="14"/>
      <c r="T1037" s="65"/>
      <c r="U1037" s="31"/>
      <c r="V1037" s="31"/>
      <c r="W1037" s="131"/>
      <c r="AD1037"/>
      <c r="AE1037"/>
      <c r="AF1037"/>
      <c r="AG1037"/>
      <c r="AH1037"/>
      <c r="AI1037"/>
    </row>
    <row r="1038" spans="1:35" ht="18" customHeight="1" x14ac:dyDescent="0.25">
      <c r="A1038" s="47" t="s">
        <v>2070</v>
      </c>
      <c r="B1038" s="51" t="s">
        <v>280</v>
      </c>
      <c r="C1038" s="24">
        <v>30</v>
      </c>
      <c r="D1038" s="25"/>
      <c r="E1038" s="36"/>
      <c r="F1038" s="37"/>
      <c r="G1038" s="28"/>
      <c r="H1038" s="29">
        <v>1.65</v>
      </c>
      <c r="I1038" s="30">
        <v>2.4300000000000002</v>
      </c>
      <c r="J1038" s="30">
        <v>1.78</v>
      </c>
      <c r="K1038" s="30">
        <v>1.58</v>
      </c>
      <c r="L1038" s="87">
        <v>1.7</v>
      </c>
      <c r="M1038" s="30">
        <v>1.55</v>
      </c>
      <c r="N1038" s="26">
        <v>1.34</v>
      </c>
      <c r="O1038" s="31">
        <v>0.43</v>
      </c>
      <c r="P1038" s="35"/>
      <c r="Q1038" s="168"/>
      <c r="R1038" s="14"/>
      <c r="S1038" s="14"/>
      <c r="T1038" s="65"/>
      <c r="U1038" s="31"/>
      <c r="V1038" s="31"/>
      <c r="W1038" s="131"/>
      <c r="AD1038"/>
      <c r="AE1038"/>
      <c r="AF1038"/>
      <c r="AG1038"/>
      <c r="AH1038"/>
      <c r="AI1038"/>
    </row>
    <row r="1039" spans="1:35" ht="18" customHeight="1" x14ac:dyDescent="0.25">
      <c r="A1039" s="47" t="s">
        <v>2072</v>
      </c>
      <c r="B1039" s="39" t="s">
        <v>2073</v>
      </c>
      <c r="C1039" s="24" t="s">
        <v>111</v>
      </c>
      <c r="D1039" s="25"/>
      <c r="E1039" s="36"/>
      <c r="F1039" s="37"/>
      <c r="G1039" s="28"/>
      <c r="H1039" s="29" t="s">
        <v>2074</v>
      </c>
      <c r="I1039" s="30">
        <v>8.2899999999999991</v>
      </c>
      <c r="J1039" s="30">
        <v>13.73</v>
      </c>
      <c r="K1039" s="30" t="s">
        <v>2075</v>
      </c>
      <c r="L1039" s="87" t="s">
        <v>2076</v>
      </c>
      <c r="M1039" s="87" t="s">
        <v>2077</v>
      </c>
      <c r="N1039" s="30" t="s">
        <v>38</v>
      </c>
      <c r="O1039" s="31"/>
      <c r="P1039" s="35"/>
      <c r="Q1039" s="168"/>
      <c r="R1039" s="14"/>
      <c r="S1039" s="14"/>
      <c r="T1039" s="65"/>
      <c r="U1039" s="31"/>
      <c r="V1039" s="31"/>
      <c r="W1039" s="131"/>
      <c r="AD1039"/>
      <c r="AE1039"/>
      <c r="AF1039"/>
      <c r="AG1039"/>
      <c r="AH1039"/>
      <c r="AI1039"/>
    </row>
    <row r="1040" spans="1:35" ht="18" customHeight="1" x14ac:dyDescent="0.25">
      <c r="A1040" s="197" t="s">
        <v>2078</v>
      </c>
      <c r="B1040" s="39" t="s">
        <v>2073</v>
      </c>
      <c r="C1040" s="24" t="s">
        <v>643</v>
      </c>
      <c r="D1040" s="25">
        <v>1</v>
      </c>
      <c r="E1040" s="36"/>
      <c r="F1040" s="37"/>
      <c r="G1040" s="28"/>
      <c r="H1040" s="74" t="s">
        <v>38</v>
      </c>
      <c r="I1040" s="75" t="s">
        <v>38</v>
      </c>
      <c r="J1040" s="75">
        <v>48</v>
      </c>
      <c r="K1040" s="30">
        <v>24.18</v>
      </c>
      <c r="L1040" s="85" t="s">
        <v>38</v>
      </c>
      <c r="M1040" s="74" t="s">
        <v>38</v>
      </c>
      <c r="N1040" s="75" t="s">
        <v>38</v>
      </c>
      <c r="O1040" s="31"/>
      <c r="P1040" s="35"/>
      <c r="Q1040" s="168"/>
      <c r="R1040" s="14"/>
      <c r="S1040" s="14"/>
      <c r="T1040" s="65"/>
      <c r="U1040" s="31"/>
      <c r="V1040" s="31"/>
      <c r="W1040" s="131"/>
      <c r="AD1040" t="s">
        <v>3256</v>
      </c>
      <c r="AE1040" t="s">
        <v>3257</v>
      </c>
      <c r="AF1040"/>
      <c r="AG1040" t="s" s="406">
        <v>3258</v>
      </c>
      <c r="AH1040" t="s">
        <v>3259</v>
      </c>
      <c r="AI1040"/>
    </row>
    <row r="1041" spans="1:35" ht="18" customHeight="1" x14ac:dyDescent="0.25">
      <c r="A1041" s="47" t="s">
        <v>2079</v>
      </c>
      <c r="B1041" s="51" t="s">
        <v>68</v>
      </c>
      <c r="C1041" s="24">
        <v>28</v>
      </c>
      <c r="D1041" s="25"/>
      <c r="E1041" s="36"/>
      <c r="F1041" s="37"/>
      <c r="G1041" s="28"/>
      <c r="H1041" s="29">
        <v>23.5</v>
      </c>
      <c r="I1041" s="30" t="s">
        <v>35</v>
      </c>
      <c r="J1041" s="30"/>
      <c r="K1041" s="44" t="s">
        <v>35</v>
      </c>
      <c r="L1041" s="87" t="s">
        <v>35</v>
      </c>
      <c r="M1041" s="29">
        <v>24.96</v>
      </c>
      <c r="N1041" s="29" t="s">
        <v>35</v>
      </c>
      <c r="O1041" s="31"/>
      <c r="P1041" s="35"/>
      <c r="Q1041" s="168"/>
      <c r="R1041" s="14"/>
      <c r="S1041" s="14"/>
      <c r="T1041" s="65"/>
      <c r="U1041" s="31"/>
      <c r="V1041" s="31"/>
      <c r="W1041" s="131"/>
      <c r="AD1041"/>
      <c r="AE1041"/>
      <c r="AF1041"/>
      <c r="AG1041"/>
      <c r="AH1041"/>
      <c r="AI1041"/>
    </row>
    <row r="1042" spans="1:35" ht="18" customHeight="1" x14ac:dyDescent="0.25">
      <c r="A1042" s="47" t="s">
        <v>2080</v>
      </c>
      <c r="B1042" s="51" t="s">
        <v>68</v>
      </c>
      <c r="C1042" s="24">
        <v>28</v>
      </c>
      <c r="D1042" s="25">
        <v>2</v>
      </c>
      <c r="E1042" s="36" t="s">
        <v>53</v>
      </c>
      <c r="F1042" s="37"/>
      <c r="G1042" s="28">
        <v>6</v>
      </c>
      <c r="H1042" s="29">
        <v>0.75</v>
      </c>
      <c r="I1042" s="30">
        <v>0.75</v>
      </c>
      <c r="J1042" s="73">
        <v>0.59</v>
      </c>
      <c r="K1042" s="113">
        <v>0.76</v>
      </c>
      <c r="L1042" s="29">
        <v>0.75</v>
      </c>
      <c r="M1042" s="75">
        <v>0.59</v>
      </c>
      <c r="N1042" s="75">
        <v>0.98</v>
      </c>
      <c r="O1042" s="31">
        <v>8.76</v>
      </c>
      <c r="P1042" s="35"/>
      <c r="Q1042" s="168"/>
      <c r="R1042" s="14"/>
      <c r="S1042" s="14"/>
      <c r="T1042" s="65"/>
      <c r="U1042" s="31"/>
      <c r="V1042" s="31"/>
      <c r="W1042" s="131"/>
      <c r="AD1042" t="s">
        <v>3260</v>
      </c>
      <c r="AE1042" t="s">
        <v>3261</v>
      </c>
      <c r="AF1042"/>
      <c r="AG1042" t="s" s="406">
        <v>3262</v>
      </c>
      <c r="AH1042" t="s">
        <v>3263</v>
      </c>
      <c r="AI1042"/>
    </row>
    <row r="1043" spans="1:35" ht="18" customHeight="1" x14ac:dyDescent="0.25">
      <c r="A1043" s="47" t="s">
        <v>2080</v>
      </c>
      <c r="B1043" s="51" t="s">
        <v>322</v>
      </c>
      <c r="C1043" s="24">
        <v>28</v>
      </c>
      <c r="D1043" s="25"/>
      <c r="E1043" s="36"/>
      <c r="F1043" s="37"/>
      <c r="G1043" s="28">
        <v>1</v>
      </c>
      <c r="H1043" s="29">
        <v>0.82</v>
      </c>
      <c r="I1043" s="30">
        <v>1.79</v>
      </c>
      <c r="J1043" s="267">
        <v>0.74</v>
      </c>
      <c r="K1043" s="267">
        <v>0.93</v>
      </c>
      <c r="L1043" s="87">
        <v>1.2</v>
      </c>
      <c r="M1043" s="118">
        <v>0.66</v>
      </c>
      <c r="N1043" s="173">
        <v>0.82</v>
      </c>
      <c r="O1043" s="31">
        <v>15.55</v>
      </c>
      <c r="P1043" s="35"/>
      <c r="Q1043" s="168"/>
      <c r="R1043" s="14"/>
      <c r="S1043" s="14"/>
      <c r="T1043" s="65"/>
      <c r="U1043" s="31"/>
      <c r="V1043" s="31"/>
      <c r="W1043" s="131"/>
      <c r="AD1043"/>
      <c r="AE1043"/>
      <c r="AF1043"/>
      <c r="AG1043"/>
      <c r="AH1043"/>
      <c r="AI1043"/>
    </row>
    <row r="1044" spans="1:35" ht="18" customHeight="1" x14ac:dyDescent="0.25">
      <c r="A1044" s="53" t="s">
        <v>2081</v>
      </c>
      <c r="B1044" s="35">
        <v>5.0000000000000001E-3</v>
      </c>
      <c r="C1044" s="24" t="s">
        <v>274</v>
      </c>
      <c r="D1044" s="25"/>
      <c r="E1044" s="36"/>
      <c r="F1044" s="37"/>
      <c r="G1044" s="28"/>
      <c r="H1044" s="29">
        <v>4.8099999999999996</v>
      </c>
      <c r="I1044" s="30" t="s">
        <v>35</v>
      </c>
      <c r="J1044" s="30"/>
      <c r="K1044" s="30" t="s">
        <v>35</v>
      </c>
      <c r="L1044" s="87" t="s">
        <v>35</v>
      </c>
      <c r="M1044" s="87" t="s">
        <v>38</v>
      </c>
      <c r="N1044" s="87" t="s">
        <v>35</v>
      </c>
      <c r="O1044" s="80">
        <v>10.45</v>
      </c>
      <c r="P1044" s="76"/>
      <c r="Q1044" s="77"/>
      <c r="R1044" s="14"/>
      <c r="S1044" s="66"/>
      <c r="T1044" s="34"/>
      <c r="U1044" s="14"/>
      <c r="V1044" s="31"/>
      <c r="W1044" s="19"/>
      <c r="AD1044"/>
      <c r="AE1044"/>
      <c r="AF1044"/>
      <c r="AG1044"/>
      <c r="AH1044"/>
      <c r="AI1044"/>
    </row>
    <row r="1045" spans="1:35" ht="18" customHeight="1" x14ac:dyDescent="0.25">
      <c r="A1045" s="47" t="s">
        <v>2081</v>
      </c>
      <c r="B1045" s="115">
        <v>0.01</v>
      </c>
      <c r="C1045" s="24" t="s">
        <v>274</v>
      </c>
      <c r="D1045" s="25"/>
      <c r="E1045" s="36"/>
      <c r="F1045" s="37"/>
      <c r="G1045" s="28"/>
      <c r="H1045" s="29">
        <v>4.8099999999999996</v>
      </c>
      <c r="I1045" s="30" t="s">
        <v>35</v>
      </c>
      <c r="J1045" s="30" t="s">
        <v>35</v>
      </c>
      <c r="K1045" s="30" t="s">
        <v>35</v>
      </c>
      <c r="L1045" s="87" t="s">
        <v>35</v>
      </c>
      <c r="M1045" s="44" t="s">
        <v>38</v>
      </c>
      <c r="N1045" s="30" t="s">
        <v>35</v>
      </c>
      <c r="O1045" s="31">
        <v>10.45</v>
      </c>
      <c r="P1045" s="35"/>
      <c r="Q1045" s="168"/>
      <c r="R1045" s="14"/>
      <c r="S1045" s="14"/>
      <c r="T1045" s="65"/>
      <c r="U1045" s="31"/>
      <c r="V1045" s="31"/>
      <c r="W1045" s="131"/>
      <c r="AD1045"/>
      <c r="AE1045"/>
      <c r="AF1045"/>
      <c r="AG1045"/>
      <c r="AH1045"/>
      <c r="AI1045"/>
    </row>
    <row r="1046" spans="1:35" ht="18" customHeight="1" x14ac:dyDescent="0.25">
      <c r="A1046" s="47" t="s">
        <v>2081</v>
      </c>
      <c r="B1046" s="115">
        <v>0.02</v>
      </c>
      <c r="C1046" s="24" t="s">
        <v>274</v>
      </c>
      <c r="D1046" s="72"/>
      <c r="E1046" s="40"/>
      <c r="F1046" s="56"/>
      <c r="G1046" s="57"/>
      <c r="H1046" s="29">
        <v>5.16</v>
      </c>
      <c r="I1046" s="30" t="s">
        <v>35</v>
      </c>
      <c r="J1046" s="30"/>
      <c r="K1046" s="30">
        <v>13.39</v>
      </c>
      <c r="L1046" s="87" t="s">
        <v>35</v>
      </c>
      <c r="M1046" s="49">
        <v>1.53</v>
      </c>
      <c r="N1046" s="30" t="s">
        <v>35</v>
      </c>
      <c r="O1046" s="31">
        <v>10.45</v>
      </c>
      <c r="P1046" s="35"/>
      <c r="Q1046" s="168"/>
      <c r="R1046" s="14"/>
      <c r="S1046" s="14"/>
      <c r="T1046" s="65"/>
      <c r="U1046" s="31"/>
      <c r="V1046" s="31"/>
      <c r="W1046" s="131"/>
      <c r="AD1046"/>
      <c r="AE1046"/>
      <c r="AF1046"/>
      <c r="AG1046"/>
      <c r="AH1046"/>
      <c r="AI1046"/>
    </row>
    <row r="1047" spans="1:35" ht="18" customHeight="1" x14ac:dyDescent="0.25">
      <c r="A1047" s="47" t="s">
        <v>2082</v>
      </c>
      <c r="B1047" s="23" t="s">
        <v>2083</v>
      </c>
      <c r="C1047" s="24">
        <v>10</v>
      </c>
      <c r="D1047" s="25"/>
      <c r="E1047" s="36"/>
      <c r="F1047" s="37"/>
      <c r="G1047" s="28"/>
      <c r="H1047" s="29">
        <v>12.75</v>
      </c>
      <c r="I1047" s="30">
        <v>12</v>
      </c>
      <c r="J1047" s="30"/>
      <c r="K1047" s="30">
        <v>12.15</v>
      </c>
      <c r="L1047" s="87">
        <v>12.15</v>
      </c>
      <c r="M1047" s="49">
        <v>12.83</v>
      </c>
      <c r="N1047" s="30" t="s">
        <v>35</v>
      </c>
      <c r="O1047" s="31">
        <v>13.5</v>
      </c>
      <c r="P1047" s="142">
        <v>0.11</v>
      </c>
      <c r="Q1047" s="168">
        <f t="shared" ref="Q1047:Q1059" si="22">O1047*(1-P1047)</f>
        <v>12.015000000000001</v>
      </c>
      <c r="R1047" s="14" t="s">
        <v>17</v>
      </c>
      <c r="S1047" s="64">
        <f t="shared" ref="S1047:S1059" si="23">O1047*0.905</f>
        <v>12.217500000000001</v>
      </c>
      <c r="T1047" s="91">
        <v>1</v>
      </c>
      <c r="U1047" s="122">
        <f>(S1047-K1047)*T1047</f>
        <v>6.7500000000000782E-2</v>
      </c>
      <c r="V1047" s="31">
        <v>2</v>
      </c>
      <c r="W1047" s="131"/>
      <c r="AD1047"/>
      <c r="AE1047"/>
      <c r="AF1047"/>
      <c r="AG1047"/>
      <c r="AH1047"/>
      <c r="AI1047"/>
    </row>
    <row r="1048" spans="1:35" ht="18" customHeight="1" x14ac:dyDescent="0.25">
      <c r="A1048" s="47" t="s">
        <v>2084</v>
      </c>
      <c r="B1048" s="39" t="s">
        <v>105</v>
      </c>
      <c r="C1048" s="24">
        <v>5</v>
      </c>
      <c r="D1048" s="25">
        <v>4</v>
      </c>
      <c r="E1048" s="36"/>
      <c r="F1048" s="37"/>
      <c r="G1048" s="28"/>
      <c r="H1048" s="74" t="s">
        <v>2085</v>
      </c>
      <c r="I1048" s="30">
        <v>10.96</v>
      </c>
      <c r="J1048" s="75" t="s">
        <v>38</v>
      </c>
      <c r="K1048" s="166">
        <v>17.059999999999999</v>
      </c>
      <c r="L1048" s="85" t="s">
        <v>38</v>
      </c>
      <c r="M1048" s="198">
        <v>16.7</v>
      </c>
      <c r="N1048" s="30"/>
      <c r="O1048" s="31"/>
      <c r="P1048" s="142">
        <v>0.11</v>
      </c>
      <c r="Q1048" s="168">
        <f t="shared" si="22"/>
        <v>0</v>
      </c>
      <c r="R1048" s="14" t="s">
        <v>17</v>
      </c>
      <c r="S1048" s="64">
        <f t="shared" si="23"/>
        <v>0</v>
      </c>
      <c r="T1048" s="91">
        <v>1</v>
      </c>
      <c r="U1048" s="31"/>
      <c r="V1048" s="31">
        <v>2</v>
      </c>
      <c r="W1048" s="131"/>
      <c r="AD1048" t="s">
        <v>3264</v>
      </c>
      <c r="AE1048" t="s">
        <v>3265</v>
      </c>
      <c r="AF1048"/>
      <c r="AG1048" t="s" s="406">
        <v>3266</v>
      </c>
      <c r="AH1048" t="s">
        <v>3267</v>
      </c>
      <c r="AI1048"/>
    </row>
    <row r="1049" spans="1:35" ht="18" customHeight="1" x14ac:dyDescent="0.25">
      <c r="A1049" s="47" t="s">
        <v>2082</v>
      </c>
      <c r="B1049" s="23" t="s">
        <v>2086</v>
      </c>
      <c r="C1049" s="24">
        <v>5</v>
      </c>
      <c r="D1049" s="25"/>
      <c r="E1049" s="36"/>
      <c r="F1049" s="37"/>
      <c r="G1049" s="28"/>
      <c r="H1049" s="29" t="s">
        <v>35</v>
      </c>
      <c r="I1049" s="30" t="s">
        <v>2087</v>
      </c>
      <c r="J1049" s="30" t="s">
        <v>38</v>
      </c>
      <c r="K1049" s="26">
        <v>25.52</v>
      </c>
      <c r="L1049" s="87" t="s">
        <v>35</v>
      </c>
      <c r="M1049" s="87" t="s">
        <v>35</v>
      </c>
      <c r="N1049" s="30" t="s">
        <v>35</v>
      </c>
      <c r="O1049" s="31">
        <v>27.75</v>
      </c>
      <c r="P1049" s="142">
        <v>0.11</v>
      </c>
      <c r="Q1049" s="168">
        <f t="shared" si="22"/>
        <v>24.697500000000002</v>
      </c>
      <c r="R1049" s="14" t="s">
        <v>17</v>
      </c>
      <c r="S1049" s="64">
        <f t="shared" si="23"/>
        <v>25.11375</v>
      </c>
      <c r="T1049" s="91">
        <v>1</v>
      </c>
      <c r="U1049" s="31"/>
      <c r="V1049" s="31">
        <v>2</v>
      </c>
      <c r="W1049" s="131"/>
      <c r="AD1049"/>
      <c r="AE1049"/>
      <c r="AF1049"/>
      <c r="AG1049"/>
      <c r="AH1049"/>
      <c r="AI1049"/>
    </row>
    <row r="1050" spans="1:35" ht="18" customHeight="1" x14ac:dyDescent="0.25">
      <c r="A1050" s="47" t="s">
        <v>2082</v>
      </c>
      <c r="B1050" s="39" t="s">
        <v>219</v>
      </c>
      <c r="C1050" s="24">
        <v>5</v>
      </c>
      <c r="D1050" s="25"/>
      <c r="E1050" s="36"/>
      <c r="F1050" s="37"/>
      <c r="G1050" s="28"/>
      <c r="H1050" s="29">
        <v>17.98</v>
      </c>
      <c r="I1050" s="30"/>
      <c r="J1050" s="30"/>
      <c r="K1050" s="30"/>
      <c r="L1050" s="87"/>
      <c r="M1050" s="113"/>
      <c r="N1050" s="30"/>
      <c r="O1050" s="31"/>
      <c r="P1050" s="142">
        <v>0.11</v>
      </c>
      <c r="Q1050" s="168">
        <f t="shared" si="22"/>
        <v>0</v>
      </c>
      <c r="R1050" s="14" t="s">
        <v>17</v>
      </c>
      <c r="S1050" s="64">
        <f t="shared" si="23"/>
        <v>0</v>
      </c>
      <c r="T1050" s="91">
        <v>1</v>
      </c>
      <c r="U1050" s="31"/>
      <c r="V1050" s="31">
        <v>2</v>
      </c>
      <c r="W1050" s="131"/>
      <c r="AD1050"/>
      <c r="AE1050"/>
      <c r="AF1050"/>
      <c r="AG1050"/>
      <c r="AH1050"/>
      <c r="AI1050"/>
    </row>
    <row r="1051" spans="1:35" ht="18" customHeight="1" x14ac:dyDescent="0.25">
      <c r="A1051" s="47" t="s">
        <v>2082</v>
      </c>
      <c r="B1051" s="51" t="s">
        <v>2088</v>
      </c>
      <c r="C1051" s="24">
        <v>5</v>
      </c>
      <c r="D1051" s="25"/>
      <c r="E1051" s="36"/>
      <c r="F1051" s="37"/>
      <c r="G1051" s="28"/>
      <c r="H1051" s="29">
        <v>27.4</v>
      </c>
      <c r="I1051" s="30">
        <v>27.62</v>
      </c>
      <c r="J1051" s="30"/>
      <c r="K1051" s="30"/>
      <c r="L1051" s="87">
        <v>27</v>
      </c>
      <c r="M1051" s="49">
        <v>27.92</v>
      </c>
      <c r="N1051" s="30" t="s">
        <v>35</v>
      </c>
      <c r="O1051" s="31"/>
      <c r="P1051" s="142">
        <v>0.11</v>
      </c>
      <c r="Q1051" s="168">
        <f t="shared" si="22"/>
        <v>0</v>
      </c>
      <c r="R1051" s="14" t="s">
        <v>17</v>
      </c>
      <c r="S1051" s="64">
        <f t="shared" si="23"/>
        <v>0</v>
      </c>
      <c r="T1051" s="91">
        <v>1</v>
      </c>
      <c r="U1051" s="31"/>
      <c r="V1051" s="31">
        <v>2</v>
      </c>
      <c r="W1051" s="131"/>
      <c r="AD1051"/>
      <c r="AE1051"/>
      <c r="AF1051"/>
      <c r="AG1051"/>
      <c r="AH1051"/>
      <c r="AI1051"/>
    </row>
    <row r="1052" spans="1:35" ht="18" customHeight="1" x14ac:dyDescent="0.25">
      <c r="A1052" s="47" t="s">
        <v>2082</v>
      </c>
      <c r="B1052" s="23" t="s">
        <v>2089</v>
      </c>
      <c r="C1052" s="24">
        <v>10</v>
      </c>
      <c r="D1052" s="25"/>
      <c r="E1052" s="36"/>
      <c r="F1052" s="37"/>
      <c r="G1052" s="28"/>
      <c r="H1052" s="29" t="s">
        <v>2090</v>
      </c>
      <c r="I1052" s="30" t="s">
        <v>2091</v>
      </c>
      <c r="J1052" s="30" t="s">
        <v>38</v>
      </c>
      <c r="K1052" s="30" t="s">
        <v>38</v>
      </c>
      <c r="L1052" s="87" t="s">
        <v>38</v>
      </c>
      <c r="M1052" s="44">
        <v>24.56</v>
      </c>
      <c r="N1052" s="30" t="s">
        <v>35</v>
      </c>
      <c r="O1052" s="31">
        <v>27.2</v>
      </c>
      <c r="P1052" s="142">
        <v>0.11</v>
      </c>
      <c r="Q1052" s="254">
        <f t="shared" si="22"/>
        <v>24.207999999999998</v>
      </c>
      <c r="R1052" s="14" t="s">
        <v>17</v>
      </c>
      <c r="S1052" s="64">
        <f t="shared" si="23"/>
        <v>24.616</v>
      </c>
      <c r="T1052" s="91">
        <v>1</v>
      </c>
      <c r="U1052" s="122">
        <f>(S1052-Q1052)*T1052</f>
        <v>0.40800000000000125</v>
      </c>
      <c r="V1052" s="31">
        <v>2</v>
      </c>
      <c r="W1052" s="131"/>
      <c r="AD1052"/>
      <c r="AE1052"/>
      <c r="AF1052"/>
      <c r="AG1052"/>
      <c r="AH1052"/>
      <c r="AI1052"/>
    </row>
    <row r="1053" spans="1:35" ht="18" customHeight="1" x14ac:dyDescent="0.25">
      <c r="A1053" s="47" t="s">
        <v>2092</v>
      </c>
      <c r="B1053" s="23" t="s">
        <v>2093</v>
      </c>
      <c r="C1053" s="24">
        <v>10</v>
      </c>
      <c r="D1053" s="25"/>
      <c r="E1053" s="36"/>
      <c r="F1053" s="37"/>
      <c r="G1053" s="28"/>
      <c r="H1053" s="29">
        <v>17.93</v>
      </c>
      <c r="I1053" s="30">
        <v>16.8</v>
      </c>
      <c r="J1053" s="30"/>
      <c r="K1053" s="30">
        <v>16.829999999999998</v>
      </c>
      <c r="L1053" s="87" t="s">
        <v>38</v>
      </c>
      <c r="M1053" s="49">
        <v>17.77</v>
      </c>
      <c r="N1053" s="30"/>
      <c r="O1053" s="31">
        <v>18.7</v>
      </c>
      <c r="P1053" s="142">
        <v>0.11</v>
      </c>
      <c r="Q1053" s="168">
        <f t="shared" si="22"/>
        <v>16.643000000000001</v>
      </c>
      <c r="R1053" s="14" t="s">
        <v>17</v>
      </c>
      <c r="S1053" s="64">
        <f t="shared" si="23"/>
        <v>16.923500000000001</v>
      </c>
      <c r="T1053" s="91">
        <v>1</v>
      </c>
      <c r="U1053" s="31"/>
      <c r="V1053" s="31">
        <v>2</v>
      </c>
      <c r="W1053" s="131"/>
      <c r="AD1053"/>
      <c r="AE1053"/>
      <c r="AF1053"/>
      <c r="AG1053"/>
      <c r="AH1053"/>
      <c r="AI1053"/>
    </row>
    <row r="1054" spans="1:35" ht="18" customHeight="1" x14ac:dyDescent="0.25">
      <c r="A1054" s="47" t="s">
        <v>2092</v>
      </c>
      <c r="B1054" s="23" t="s">
        <v>2094</v>
      </c>
      <c r="C1054" s="24">
        <v>10</v>
      </c>
      <c r="D1054" s="25"/>
      <c r="E1054" s="36"/>
      <c r="F1054" s="37"/>
      <c r="G1054" s="28"/>
      <c r="H1054" s="29">
        <v>8.1</v>
      </c>
      <c r="I1054" s="30"/>
      <c r="J1054" s="30"/>
      <c r="K1054" s="108"/>
      <c r="L1054" s="87">
        <v>8.1</v>
      </c>
      <c r="M1054" s="49">
        <v>8.4600000000000009</v>
      </c>
      <c r="N1054" s="30" t="s">
        <v>35</v>
      </c>
      <c r="O1054" s="31">
        <v>9.1999999999999993</v>
      </c>
      <c r="P1054" s="142">
        <v>0.11</v>
      </c>
      <c r="Q1054" s="168">
        <f t="shared" si="22"/>
        <v>8.1879999999999988</v>
      </c>
      <c r="R1054" s="14" t="s">
        <v>17</v>
      </c>
      <c r="S1054" s="64">
        <f t="shared" si="23"/>
        <v>8.3259999999999987</v>
      </c>
      <c r="T1054" s="91">
        <v>1</v>
      </c>
      <c r="U1054" s="31"/>
      <c r="V1054" s="31">
        <v>2</v>
      </c>
      <c r="W1054" s="131"/>
      <c r="AD1054"/>
      <c r="AE1054"/>
      <c r="AF1054"/>
      <c r="AG1054"/>
      <c r="AH1054"/>
      <c r="AI1054"/>
    </row>
    <row r="1055" spans="1:35" ht="18" customHeight="1" x14ac:dyDescent="0.25">
      <c r="A1055" s="47" t="s">
        <v>2092</v>
      </c>
      <c r="B1055" s="23" t="s">
        <v>1312</v>
      </c>
      <c r="C1055" s="24">
        <v>5</v>
      </c>
      <c r="D1055" s="25"/>
      <c r="E1055" s="36"/>
      <c r="F1055" s="37"/>
      <c r="G1055" s="28"/>
      <c r="H1055" s="29">
        <v>0.5</v>
      </c>
      <c r="I1055" s="30" t="s">
        <v>35</v>
      </c>
      <c r="J1055" s="30"/>
      <c r="K1055" s="30"/>
      <c r="L1055" s="87" t="s">
        <v>35</v>
      </c>
      <c r="M1055" s="49">
        <v>12.42</v>
      </c>
      <c r="N1055" s="30" t="s">
        <v>35</v>
      </c>
      <c r="O1055" s="31">
        <v>6.32</v>
      </c>
      <c r="P1055" s="142">
        <v>0.11</v>
      </c>
      <c r="Q1055" s="168">
        <f t="shared" si="22"/>
        <v>5.6248000000000005</v>
      </c>
      <c r="R1055" s="14" t="s">
        <v>17</v>
      </c>
      <c r="S1055" s="64">
        <f t="shared" si="23"/>
        <v>5.7196000000000007</v>
      </c>
      <c r="T1055" s="91">
        <v>1</v>
      </c>
      <c r="U1055" s="31"/>
      <c r="V1055" s="31">
        <v>2</v>
      </c>
      <c r="W1055" s="131"/>
      <c r="AD1055"/>
      <c r="AE1055"/>
      <c r="AF1055"/>
      <c r="AG1055"/>
      <c r="AH1055"/>
      <c r="AI1055"/>
    </row>
    <row r="1056" spans="1:35" ht="18" customHeight="1" x14ac:dyDescent="0.25">
      <c r="A1056" s="47" t="s">
        <v>2095</v>
      </c>
      <c r="B1056" s="23" t="s">
        <v>1312</v>
      </c>
      <c r="C1056" s="24">
        <v>10</v>
      </c>
      <c r="D1056" s="25"/>
      <c r="E1056" s="36"/>
      <c r="F1056" s="37"/>
      <c r="G1056" s="28"/>
      <c r="H1056" s="29">
        <v>12.3</v>
      </c>
      <c r="I1056" s="30" t="s">
        <v>2096</v>
      </c>
      <c r="J1056" s="30"/>
      <c r="K1056" s="30"/>
      <c r="L1056" s="87"/>
      <c r="M1056" s="49">
        <v>12.83</v>
      </c>
      <c r="N1056" s="30" t="s">
        <v>35</v>
      </c>
      <c r="O1056" s="31">
        <v>6.32</v>
      </c>
      <c r="P1056" s="142">
        <v>0.11</v>
      </c>
      <c r="Q1056" s="168">
        <f t="shared" si="22"/>
        <v>5.6248000000000005</v>
      </c>
      <c r="R1056" s="14" t="s">
        <v>17</v>
      </c>
      <c r="S1056" s="64">
        <f t="shared" si="23"/>
        <v>5.7196000000000007</v>
      </c>
      <c r="T1056" s="91">
        <v>1</v>
      </c>
      <c r="U1056" s="31"/>
      <c r="V1056" s="31">
        <v>2</v>
      </c>
      <c r="W1056" s="131"/>
      <c r="AD1056"/>
      <c r="AE1056"/>
      <c r="AF1056"/>
      <c r="AG1056"/>
      <c r="AH1056"/>
      <c r="AI1056"/>
    </row>
    <row r="1057" spans="1:35" ht="18" customHeight="1" x14ac:dyDescent="0.25">
      <c r="A1057" s="47" t="s">
        <v>2097</v>
      </c>
      <c r="B1057" s="23" t="s">
        <v>105</v>
      </c>
      <c r="C1057" s="24">
        <v>5</v>
      </c>
      <c r="D1057" s="25"/>
      <c r="E1057" s="36"/>
      <c r="F1057" s="37"/>
      <c r="G1057" s="28"/>
      <c r="H1057" s="29">
        <v>9.98</v>
      </c>
      <c r="I1057" s="30">
        <v>9.5</v>
      </c>
      <c r="J1057" s="30"/>
      <c r="K1057" s="30"/>
      <c r="L1057" s="87">
        <v>9.6</v>
      </c>
      <c r="M1057" s="49">
        <v>10.74</v>
      </c>
      <c r="N1057" s="30" t="s">
        <v>35</v>
      </c>
      <c r="O1057" s="86">
        <v>11</v>
      </c>
      <c r="P1057" s="142">
        <v>0.11</v>
      </c>
      <c r="Q1057" s="168">
        <f t="shared" si="22"/>
        <v>9.7900000000000009</v>
      </c>
      <c r="R1057" s="14" t="s">
        <v>17</v>
      </c>
      <c r="S1057" s="64">
        <f t="shared" si="23"/>
        <v>9.9550000000000001</v>
      </c>
      <c r="T1057" s="91">
        <v>1</v>
      </c>
      <c r="U1057" s="31"/>
      <c r="V1057" s="31">
        <v>2</v>
      </c>
      <c r="W1057" s="131"/>
      <c r="AD1057"/>
      <c r="AE1057"/>
      <c r="AF1057"/>
      <c r="AG1057"/>
      <c r="AH1057"/>
      <c r="AI1057"/>
    </row>
    <row r="1058" spans="1:35" ht="18" customHeight="1" x14ac:dyDescent="0.25">
      <c r="A1058" s="47" t="s">
        <v>2097</v>
      </c>
      <c r="B1058" s="332" t="s">
        <v>2098</v>
      </c>
      <c r="C1058" s="24">
        <v>5</v>
      </c>
      <c r="D1058" s="25"/>
      <c r="E1058" s="36"/>
      <c r="F1058" s="333" t="s">
        <v>2099</v>
      </c>
      <c r="G1058" s="28"/>
      <c r="H1058" s="29">
        <v>8.0500000000000007</v>
      </c>
      <c r="I1058" s="30">
        <v>8.36</v>
      </c>
      <c r="J1058" s="26">
        <v>6.5</v>
      </c>
      <c r="K1058" s="30"/>
      <c r="L1058" s="87" t="s">
        <v>2100</v>
      </c>
      <c r="M1058" s="30">
        <v>8.3699999999999992</v>
      </c>
      <c r="N1058" s="30">
        <v>6.64</v>
      </c>
      <c r="O1058" s="31">
        <v>8.19</v>
      </c>
      <c r="P1058" s="142">
        <v>0.11</v>
      </c>
      <c r="Q1058" s="168">
        <f t="shared" si="22"/>
        <v>7.2890999999999995</v>
      </c>
      <c r="R1058" s="14" t="s">
        <v>17</v>
      </c>
      <c r="S1058" s="64">
        <f t="shared" si="23"/>
        <v>7.41195</v>
      </c>
      <c r="T1058" s="91">
        <v>1</v>
      </c>
      <c r="U1058" s="31"/>
      <c r="V1058" s="31">
        <v>2</v>
      </c>
      <c r="W1058" s="131"/>
      <c r="AD1058"/>
      <c r="AE1058"/>
      <c r="AF1058"/>
      <c r="AG1058"/>
      <c r="AH1058"/>
      <c r="AI1058"/>
    </row>
    <row r="1059" spans="1:35" ht="18" customHeight="1" x14ac:dyDescent="0.25">
      <c r="A1059" s="47" t="s">
        <v>2101</v>
      </c>
      <c r="B1059" s="51" t="s">
        <v>1735</v>
      </c>
      <c r="C1059" s="24">
        <v>5</v>
      </c>
      <c r="D1059" s="25"/>
      <c r="E1059" s="36"/>
      <c r="F1059" s="37"/>
      <c r="G1059" s="28"/>
      <c r="H1059" s="29" t="s">
        <v>35</v>
      </c>
      <c r="I1059" s="30" t="s">
        <v>2102</v>
      </c>
      <c r="J1059" s="30"/>
      <c r="K1059" s="30">
        <v>48.74</v>
      </c>
      <c r="L1059" s="87" t="s">
        <v>2103</v>
      </c>
      <c r="M1059" s="103" t="s">
        <v>35</v>
      </c>
      <c r="N1059" s="30" t="s">
        <v>35</v>
      </c>
      <c r="O1059" s="31">
        <v>53.6</v>
      </c>
      <c r="P1059" s="142">
        <v>0.11</v>
      </c>
      <c r="Q1059" s="168">
        <f t="shared" si="22"/>
        <v>47.704000000000001</v>
      </c>
      <c r="R1059" s="14" t="s">
        <v>17</v>
      </c>
      <c r="S1059" s="64">
        <f t="shared" si="23"/>
        <v>48.508000000000003</v>
      </c>
      <c r="T1059" s="91">
        <v>1</v>
      </c>
      <c r="U1059" s="31"/>
      <c r="V1059" s="31">
        <v>2</v>
      </c>
      <c r="W1059" s="131"/>
      <c r="AD1059"/>
      <c r="AE1059"/>
      <c r="AF1059"/>
      <c r="AG1059"/>
      <c r="AH1059"/>
      <c r="AI1059"/>
    </row>
    <row r="1060" spans="1:35" ht="18" customHeight="1" x14ac:dyDescent="0.25">
      <c r="A1060" s="47" t="s">
        <v>2104</v>
      </c>
      <c r="B1060" s="54" t="s">
        <v>2105</v>
      </c>
      <c r="C1060" s="24">
        <v>5</v>
      </c>
      <c r="D1060" s="55"/>
      <c r="E1060" s="40"/>
      <c r="F1060" s="56"/>
      <c r="G1060" s="57"/>
      <c r="H1060" s="110"/>
      <c r="I1060" s="30"/>
      <c r="J1060" s="26">
        <v>12.5</v>
      </c>
      <c r="K1060" s="26">
        <v>12.51</v>
      </c>
      <c r="L1060" s="30" t="s">
        <v>35</v>
      </c>
      <c r="M1060" s="30">
        <v>13.21</v>
      </c>
      <c r="N1060" s="30" t="s">
        <v>2106</v>
      </c>
      <c r="O1060" s="58"/>
      <c r="P1060" s="97"/>
      <c r="Q1060" s="98"/>
      <c r="R1060" s="14"/>
      <c r="S1060" s="14"/>
      <c r="T1060" s="119"/>
      <c r="U1060" s="82"/>
      <c r="V1060" s="54"/>
      <c r="W1060" s="67"/>
      <c r="AD1060"/>
      <c r="AE1060"/>
      <c r="AF1060"/>
      <c r="AG1060"/>
      <c r="AH1060"/>
      <c r="AI1060"/>
    </row>
    <row r="1061" spans="1:35" ht="18" customHeight="1" x14ac:dyDescent="0.25">
      <c r="A1061" s="47" t="s">
        <v>2107</v>
      </c>
      <c r="B1061" s="39" t="s">
        <v>1051</v>
      </c>
      <c r="C1061" s="24">
        <v>5</v>
      </c>
      <c r="D1061" s="25"/>
      <c r="E1061" s="36"/>
      <c r="F1061" s="37"/>
      <c r="G1061" s="28"/>
      <c r="H1061" s="29">
        <v>13.01</v>
      </c>
      <c r="I1061" s="30">
        <v>14.6</v>
      </c>
      <c r="J1061" s="30"/>
      <c r="K1061" s="30"/>
      <c r="L1061" s="87"/>
      <c r="M1061" s="49">
        <v>12.88</v>
      </c>
      <c r="N1061" s="30" t="s">
        <v>35</v>
      </c>
      <c r="O1061" s="31"/>
      <c r="P1061" s="142">
        <v>0.11</v>
      </c>
      <c r="Q1061" s="168">
        <f t="shared" ref="Q1061:Q1075" si="24">O1061*(1-P1061)</f>
        <v>0</v>
      </c>
      <c r="R1061" s="14" t="s">
        <v>17</v>
      </c>
      <c r="S1061" s="64">
        <f t="shared" ref="S1061:S1075" si="25">O1061*0.905</f>
        <v>0</v>
      </c>
      <c r="T1061" s="91">
        <v>1</v>
      </c>
      <c r="U1061" s="31"/>
      <c r="V1061" s="31">
        <v>2</v>
      </c>
      <c r="W1061" s="131"/>
      <c r="AD1061"/>
      <c r="AE1061"/>
      <c r="AF1061"/>
      <c r="AG1061"/>
      <c r="AH1061"/>
      <c r="AI1061"/>
    </row>
    <row r="1062" spans="1:35" ht="18" customHeight="1" x14ac:dyDescent="0.25">
      <c r="A1062" s="47" t="s">
        <v>2107</v>
      </c>
      <c r="B1062" s="39" t="s">
        <v>2108</v>
      </c>
      <c r="C1062" s="24">
        <v>5</v>
      </c>
      <c r="D1062" s="25"/>
      <c r="E1062" s="36"/>
      <c r="F1062" s="37"/>
      <c r="G1062" s="28"/>
      <c r="H1062" s="29" t="s">
        <v>38</v>
      </c>
      <c r="I1062" s="30">
        <v>8.3000000000000007</v>
      </c>
      <c r="J1062" s="30"/>
      <c r="K1062" s="110"/>
      <c r="L1062" s="87">
        <v>26.88</v>
      </c>
      <c r="M1062" s="29">
        <v>5.35</v>
      </c>
      <c r="N1062" s="30" t="s">
        <v>35</v>
      </c>
      <c r="O1062" s="31"/>
      <c r="P1062" s="90">
        <v>0.11</v>
      </c>
      <c r="Q1062" s="168">
        <f t="shared" si="24"/>
        <v>0</v>
      </c>
      <c r="R1062" s="14" t="s">
        <v>17</v>
      </c>
      <c r="S1062" s="64">
        <f t="shared" si="25"/>
        <v>0</v>
      </c>
      <c r="T1062" s="91">
        <v>1</v>
      </c>
      <c r="U1062" s="31"/>
      <c r="V1062" s="31">
        <v>2</v>
      </c>
      <c r="W1062" s="131"/>
      <c r="AD1062"/>
      <c r="AE1062"/>
      <c r="AF1062"/>
      <c r="AG1062"/>
      <c r="AH1062"/>
      <c r="AI1062"/>
    </row>
    <row r="1063" spans="1:35" ht="18" customHeight="1" x14ac:dyDescent="0.25">
      <c r="A1063" s="47" t="s">
        <v>2107</v>
      </c>
      <c r="B1063" s="23" t="s">
        <v>2109</v>
      </c>
      <c r="C1063" s="24">
        <v>5</v>
      </c>
      <c r="D1063" s="25"/>
      <c r="E1063" s="36"/>
      <c r="F1063" s="37"/>
      <c r="G1063" s="28"/>
      <c r="H1063" s="29">
        <v>7.31</v>
      </c>
      <c r="I1063" s="30" t="s">
        <v>2110</v>
      </c>
      <c r="J1063" s="30"/>
      <c r="K1063" s="30"/>
      <c r="L1063" s="87">
        <v>6.72</v>
      </c>
      <c r="M1063" s="29">
        <v>7.08</v>
      </c>
      <c r="N1063" s="30" t="s">
        <v>35</v>
      </c>
      <c r="O1063" s="31">
        <v>7.05</v>
      </c>
      <c r="P1063" s="90">
        <v>0.11</v>
      </c>
      <c r="Q1063" s="168">
        <f t="shared" si="24"/>
        <v>6.2744999999999997</v>
      </c>
      <c r="R1063" s="14" t="s">
        <v>17</v>
      </c>
      <c r="S1063" s="64">
        <f t="shared" si="25"/>
        <v>6.3802500000000002</v>
      </c>
      <c r="T1063" s="91">
        <v>1</v>
      </c>
      <c r="U1063" s="31"/>
      <c r="V1063" s="31">
        <v>2</v>
      </c>
      <c r="W1063" s="131"/>
      <c r="AD1063"/>
      <c r="AE1063"/>
      <c r="AF1063"/>
      <c r="AG1063"/>
      <c r="AH1063"/>
      <c r="AI1063"/>
    </row>
    <row r="1064" spans="1:35" ht="18" customHeight="1" x14ac:dyDescent="0.25">
      <c r="A1064" s="47" t="s">
        <v>2111</v>
      </c>
      <c r="B1064" s="23" t="s">
        <v>2112</v>
      </c>
      <c r="C1064" s="24">
        <v>55</v>
      </c>
      <c r="D1064" s="25"/>
      <c r="E1064" s="36"/>
      <c r="F1064" s="37"/>
      <c r="G1064" s="28"/>
      <c r="H1064" s="29"/>
      <c r="I1064" s="30" t="s">
        <v>35</v>
      </c>
      <c r="J1064" s="26">
        <v>5.39</v>
      </c>
      <c r="K1064" s="113">
        <v>5.74</v>
      </c>
      <c r="L1064" s="87">
        <v>5.8</v>
      </c>
      <c r="M1064" s="29" t="s">
        <v>2113</v>
      </c>
      <c r="N1064" s="30">
        <v>5.49</v>
      </c>
      <c r="O1064" s="31">
        <v>6.05</v>
      </c>
      <c r="P1064" s="35">
        <v>0.11</v>
      </c>
      <c r="Q1064" s="168">
        <f t="shared" si="24"/>
        <v>5.3845000000000001</v>
      </c>
      <c r="R1064" s="14" t="s">
        <v>17</v>
      </c>
      <c r="S1064" s="64">
        <f t="shared" si="25"/>
        <v>5.47525</v>
      </c>
      <c r="T1064" s="91">
        <f>30/40</f>
        <v>0.75</v>
      </c>
      <c r="U1064" s="122">
        <f>(S1064-K1064)*T1064</f>
        <v>-0.1985625000000002</v>
      </c>
      <c r="V1064" s="31">
        <v>2</v>
      </c>
      <c r="W1064" s="131"/>
      <c r="AD1064"/>
      <c r="AE1064"/>
      <c r="AF1064"/>
      <c r="AG1064"/>
      <c r="AH1064"/>
      <c r="AI1064"/>
    </row>
    <row r="1065" spans="1:35" ht="18" customHeight="1" x14ac:dyDescent="0.25">
      <c r="A1065" s="47" t="s">
        <v>2111</v>
      </c>
      <c r="B1065" s="23" t="s">
        <v>2114</v>
      </c>
      <c r="C1065" s="24">
        <v>30</v>
      </c>
      <c r="D1065" s="25">
        <v>1</v>
      </c>
      <c r="E1065" s="36" t="s">
        <v>87</v>
      </c>
      <c r="F1065" s="37"/>
      <c r="G1065" s="28"/>
      <c r="H1065" s="74"/>
      <c r="I1065" s="30"/>
      <c r="J1065" s="75">
        <v>9.1</v>
      </c>
      <c r="K1065" s="30"/>
      <c r="L1065" s="85" t="s">
        <v>35</v>
      </c>
      <c r="M1065" s="198" t="s">
        <v>38</v>
      </c>
      <c r="N1065" s="30"/>
      <c r="O1065" s="31">
        <v>7.04</v>
      </c>
      <c r="P1065" s="35">
        <v>0.11</v>
      </c>
      <c r="Q1065" s="168">
        <f t="shared" si="24"/>
        <v>6.2656000000000001</v>
      </c>
      <c r="R1065" s="14" t="s">
        <v>17</v>
      </c>
      <c r="S1065" s="64">
        <f t="shared" si="25"/>
        <v>6.3712</v>
      </c>
      <c r="T1065" s="91">
        <v>1</v>
      </c>
      <c r="U1065" s="31"/>
      <c r="V1065" s="31">
        <v>2</v>
      </c>
      <c r="W1065" s="131"/>
      <c r="AD1065" t="s" s="406">
        <v>3268</v>
      </c>
      <c r="AE1065" t="s">
        <v>3269</v>
      </c>
      <c r="AF1065"/>
      <c r="AG1065" t="s">
        <v>3270</v>
      </c>
      <c r="AH1065" t="s">
        <v>3271</v>
      </c>
      <c r="AI1065"/>
    </row>
    <row r="1066" spans="1:35" ht="18" customHeight="1" x14ac:dyDescent="0.25">
      <c r="A1066" s="47" t="s">
        <v>2111</v>
      </c>
      <c r="B1066" s="23" t="s">
        <v>2115</v>
      </c>
      <c r="C1066" s="24">
        <v>30</v>
      </c>
      <c r="D1066" s="25"/>
      <c r="E1066" s="36"/>
      <c r="F1066" s="37"/>
      <c r="G1066" s="28"/>
      <c r="H1066" s="29" t="s">
        <v>35</v>
      </c>
      <c r="I1066" s="30"/>
      <c r="J1066" s="30"/>
      <c r="K1066" s="30"/>
      <c r="L1066" s="87" t="s">
        <v>35</v>
      </c>
      <c r="M1066" s="49">
        <v>19.32</v>
      </c>
      <c r="N1066" s="30" t="s">
        <v>35</v>
      </c>
      <c r="O1066" s="31">
        <v>15.46</v>
      </c>
      <c r="P1066" s="35">
        <v>0.11</v>
      </c>
      <c r="Q1066" s="168">
        <f t="shared" si="24"/>
        <v>13.759400000000001</v>
      </c>
      <c r="R1066" s="14" t="s">
        <v>17</v>
      </c>
      <c r="S1066" s="64">
        <f t="shared" si="25"/>
        <v>13.991300000000001</v>
      </c>
      <c r="T1066" s="91">
        <v>1</v>
      </c>
      <c r="U1066" s="31"/>
      <c r="V1066" s="31">
        <v>2</v>
      </c>
      <c r="W1066" s="131"/>
      <c r="AD1066"/>
      <c r="AE1066"/>
      <c r="AF1066"/>
      <c r="AG1066"/>
      <c r="AH1066"/>
      <c r="AI1066"/>
    </row>
    <row r="1067" spans="1:35" ht="18" customHeight="1" x14ac:dyDescent="0.25">
      <c r="A1067" s="47" t="s">
        <v>2111</v>
      </c>
      <c r="B1067" s="23" t="s">
        <v>2105</v>
      </c>
      <c r="C1067" s="24">
        <v>40</v>
      </c>
      <c r="D1067" s="25"/>
      <c r="E1067" s="36"/>
      <c r="F1067" s="37"/>
      <c r="G1067" s="28"/>
      <c r="H1067" s="29">
        <v>8.4499999999999993</v>
      </c>
      <c r="I1067" s="30">
        <v>6.4</v>
      </c>
      <c r="J1067" s="30">
        <v>8.25</v>
      </c>
      <c r="K1067" s="217">
        <v>6.62</v>
      </c>
      <c r="L1067" s="87">
        <v>8.5</v>
      </c>
      <c r="M1067" s="29">
        <v>6.62</v>
      </c>
      <c r="N1067" s="30" t="s">
        <v>2116</v>
      </c>
      <c r="O1067" s="31">
        <v>8.8000000000000007</v>
      </c>
      <c r="P1067" s="35">
        <v>0.11</v>
      </c>
      <c r="Q1067" s="168">
        <f t="shared" si="24"/>
        <v>7.8320000000000007</v>
      </c>
      <c r="R1067" s="14" t="s">
        <v>17</v>
      </c>
      <c r="S1067" s="64">
        <f t="shared" si="25"/>
        <v>7.9640000000000013</v>
      </c>
      <c r="T1067" s="91">
        <f>30/40</f>
        <v>0.75</v>
      </c>
      <c r="U1067" s="122">
        <f>(S1067-K1067)*T1067</f>
        <v>1.0080000000000009</v>
      </c>
      <c r="V1067" s="31">
        <v>2</v>
      </c>
      <c r="W1067" s="131"/>
      <c r="AD1067"/>
      <c r="AE1067"/>
      <c r="AF1067"/>
      <c r="AG1067"/>
      <c r="AH1067"/>
      <c r="AI1067"/>
    </row>
    <row r="1068" spans="1:35" ht="18" customHeight="1" x14ac:dyDescent="0.25">
      <c r="A1068" s="47" t="s">
        <v>2111</v>
      </c>
      <c r="B1068" s="23" t="s">
        <v>2117</v>
      </c>
      <c r="C1068" s="24">
        <v>40</v>
      </c>
      <c r="D1068" s="25"/>
      <c r="E1068" s="36"/>
      <c r="F1068" s="37"/>
      <c r="G1068" s="28"/>
      <c r="H1068" s="29">
        <v>11.05</v>
      </c>
      <c r="I1068" s="30">
        <v>13.5</v>
      </c>
      <c r="J1068" s="30">
        <v>12.5</v>
      </c>
      <c r="K1068" s="30">
        <v>12.16</v>
      </c>
      <c r="L1068" s="87">
        <v>12.5</v>
      </c>
      <c r="M1068" s="49">
        <v>11.84</v>
      </c>
      <c r="N1068" s="30">
        <v>13.57</v>
      </c>
      <c r="O1068" s="31">
        <v>14.8</v>
      </c>
      <c r="P1068" s="35">
        <v>0.11</v>
      </c>
      <c r="Q1068" s="168">
        <f t="shared" si="24"/>
        <v>13.172000000000001</v>
      </c>
      <c r="R1068" s="14" t="s">
        <v>17</v>
      </c>
      <c r="S1068" s="64">
        <f t="shared" si="25"/>
        <v>13.394000000000002</v>
      </c>
      <c r="T1068" s="124">
        <v>1</v>
      </c>
      <c r="U1068" s="31">
        <f>(S1068-H1068)*T1068</f>
        <v>2.3440000000000012</v>
      </c>
      <c r="V1068" s="31">
        <v>2</v>
      </c>
      <c r="W1068" s="131"/>
      <c r="AD1068"/>
      <c r="AE1068"/>
      <c r="AF1068"/>
      <c r="AG1068"/>
      <c r="AH1068"/>
      <c r="AI1068"/>
    </row>
    <row r="1069" spans="1:35" ht="18" customHeight="1" x14ac:dyDescent="0.25">
      <c r="A1069" s="47" t="s">
        <v>2111</v>
      </c>
      <c r="B1069" s="23" t="s">
        <v>2118</v>
      </c>
      <c r="C1069" s="24">
        <v>50</v>
      </c>
      <c r="D1069" s="25"/>
      <c r="E1069" s="36"/>
      <c r="F1069" s="37"/>
      <c r="G1069" s="28"/>
      <c r="H1069" s="29" t="s">
        <v>35</v>
      </c>
      <c r="I1069" s="30" t="s">
        <v>35</v>
      </c>
      <c r="J1069" s="30"/>
      <c r="K1069" s="30" t="s">
        <v>35</v>
      </c>
      <c r="L1069" s="87" t="s">
        <v>35</v>
      </c>
      <c r="M1069" s="29" t="s">
        <v>2119</v>
      </c>
      <c r="N1069" s="30" t="s">
        <v>35</v>
      </c>
      <c r="O1069" s="31">
        <v>5.4</v>
      </c>
      <c r="P1069" s="35">
        <v>0.11</v>
      </c>
      <c r="Q1069" s="168">
        <f t="shared" si="24"/>
        <v>4.806</v>
      </c>
      <c r="R1069" s="14" t="s">
        <v>17</v>
      </c>
      <c r="S1069" s="64">
        <f t="shared" si="25"/>
        <v>4.8870000000000005</v>
      </c>
      <c r="T1069" s="91">
        <v>1</v>
      </c>
      <c r="U1069" s="31"/>
      <c r="V1069" s="31">
        <v>2</v>
      </c>
      <c r="W1069" s="131"/>
      <c r="AD1069"/>
      <c r="AE1069"/>
      <c r="AF1069"/>
      <c r="AG1069"/>
      <c r="AH1069"/>
      <c r="AI1069"/>
    </row>
    <row r="1070" spans="1:35" ht="18" customHeight="1" x14ac:dyDescent="0.25">
      <c r="A1070" s="47" t="s">
        <v>2111</v>
      </c>
      <c r="B1070" s="332" t="s">
        <v>2120</v>
      </c>
      <c r="C1070" s="24">
        <v>50</v>
      </c>
      <c r="D1070" s="25"/>
      <c r="E1070" s="36"/>
      <c r="F1070" s="37"/>
      <c r="G1070" s="28"/>
      <c r="H1070" s="29" t="s">
        <v>35</v>
      </c>
      <c r="I1070" s="30">
        <v>9.8000000000000007</v>
      </c>
      <c r="J1070" s="30"/>
      <c r="K1070" s="30"/>
      <c r="L1070" s="87" t="s">
        <v>38</v>
      </c>
      <c r="M1070" s="49">
        <v>7.75</v>
      </c>
      <c r="N1070" s="30" t="s">
        <v>35</v>
      </c>
      <c r="O1070" s="31">
        <v>6.9</v>
      </c>
      <c r="P1070" s="35">
        <v>0.11</v>
      </c>
      <c r="Q1070" s="168">
        <f t="shared" si="24"/>
        <v>6.141</v>
      </c>
      <c r="R1070" s="14" t="s">
        <v>17</v>
      </c>
      <c r="S1070" s="64">
        <f t="shared" si="25"/>
        <v>6.2445000000000004</v>
      </c>
      <c r="T1070" s="91">
        <v>1</v>
      </c>
      <c r="U1070" s="31"/>
      <c r="V1070" s="31">
        <v>2</v>
      </c>
      <c r="W1070" s="131"/>
      <c r="AD1070"/>
      <c r="AE1070"/>
      <c r="AF1070"/>
      <c r="AG1070"/>
      <c r="AH1070"/>
      <c r="AI1070"/>
    </row>
    <row r="1071" spans="1:35" ht="18" customHeight="1" x14ac:dyDescent="0.25">
      <c r="A1071" s="47" t="s">
        <v>2111</v>
      </c>
      <c r="B1071" s="332" t="s">
        <v>2121</v>
      </c>
      <c r="C1071" s="24">
        <v>60</v>
      </c>
      <c r="D1071" s="25"/>
      <c r="E1071" s="36"/>
      <c r="F1071" s="37"/>
      <c r="G1071" s="28"/>
      <c r="H1071" s="29" t="s">
        <v>38</v>
      </c>
      <c r="I1071" s="30" t="s">
        <v>35</v>
      </c>
      <c r="J1071" s="30">
        <v>3.95</v>
      </c>
      <c r="K1071" s="30">
        <v>3.85</v>
      </c>
      <c r="L1071" s="87" t="s">
        <v>35</v>
      </c>
      <c r="M1071" s="30" t="s">
        <v>2122</v>
      </c>
      <c r="N1071" s="30" t="s">
        <v>35</v>
      </c>
      <c r="O1071" s="31">
        <v>3.2</v>
      </c>
      <c r="P1071" s="35">
        <v>0.11</v>
      </c>
      <c r="Q1071" s="168">
        <f t="shared" si="24"/>
        <v>2.8480000000000003</v>
      </c>
      <c r="R1071" s="14" t="s">
        <v>17</v>
      </c>
      <c r="S1071" s="64">
        <f t="shared" si="25"/>
        <v>2.8960000000000004</v>
      </c>
      <c r="T1071" s="91">
        <v>1</v>
      </c>
      <c r="U1071" s="31"/>
      <c r="V1071" s="31">
        <v>2</v>
      </c>
      <c r="W1071" s="131"/>
      <c r="AD1071"/>
      <c r="AE1071"/>
      <c r="AF1071"/>
      <c r="AG1071"/>
      <c r="AH1071"/>
      <c r="AI1071"/>
    </row>
    <row r="1072" spans="1:35" ht="18" customHeight="1" x14ac:dyDescent="0.25">
      <c r="A1072" s="47" t="s">
        <v>2123</v>
      </c>
      <c r="B1072" s="23" t="s">
        <v>2124</v>
      </c>
      <c r="C1072" s="24">
        <v>30</v>
      </c>
      <c r="D1072" s="25"/>
      <c r="E1072" s="36"/>
      <c r="F1072" s="37"/>
      <c r="G1072" s="28"/>
      <c r="H1072" s="29">
        <v>12.96</v>
      </c>
      <c r="I1072" s="30" t="s">
        <v>35</v>
      </c>
      <c r="J1072" s="26">
        <v>6.9</v>
      </c>
      <c r="K1072" s="30">
        <v>9.8699999999999992</v>
      </c>
      <c r="L1072" s="87" t="s">
        <v>2125</v>
      </c>
      <c r="M1072" s="310">
        <v>7.1</v>
      </c>
      <c r="N1072" s="30">
        <v>10.89</v>
      </c>
      <c r="O1072" s="31">
        <v>13.8</v>
      </c>
      <c r="P1072" s="35">
        <v>0.11</v>
      </c>
      <c r="Q1072" s="168">
        <f t="shared" si="24"/>
        <v>12.282</v>
      </c>
      <c r="R1072" s="14" t="s">
        <v>17</v>
      </c>
      <c r="S1072" s="64">
        <f t="shared" si="25"/>
        <v>12.489000000000001</v>
      </c>
      <c r="T1072" s="91">
        <v>1</v>
      </c>
      <c r="U1072" s="31">
        <f>(S1072-K1072)*T1072</f>
        <v>2.6190000000000015</v>
      </c>
      <c r="V1072" s="31">
        <v>2</v>
      </c>
      <c r="W1072" s="131"/>
      <c r="AD1072"/>
      <c r="AE1072"/>
      <c r="AF1072"/>
      <c r="AG1072"/>
      <c r="AH1072"/>
      <c r="AI1072"/>
    </row>
    <row r="1073" spans="1:35" ht="18" customHeight="1" x14ac:dyDescent="0.25">
      <c r="A1073" s="47" t="s">
        <v>2126</v>
      </c>
      <c r="B1073" s="39" t="s">
        <v>2105</v>
      </c>
      <c r="C1073" s="24">
        <v>36</v>
      </c>
      <c r="D1073" s="25"/>
      <c r="E1073" s="36"/>
      <c r="F1073" s="37"/>
      <c r="G1073" s="28"/>
      <c r="H1073" s="29">
        <v>25</v>
      </c>
      <c r="I1073" s="30" t="s">
        <v>35</v>
      </c>
      <c r="J1073" s="30"/>
      <c r="K1073" s="26">
        <v>26.61</v>
      </c>
      <c r="L1073" s="87">
        <v>27</v>
      </c>
      <c r="M1073" s="30">
        <v>27.7</v>
      </c>
      <c r="N1073" s="30" t="s">
        <v>2127</v>
      </c>
      <c r="O1073" s="117">
        <v>29.16</v>
      </c>
      <c r="P1073" s="209">
        <v>0.11</v>
      </c>
      <c r="Q1073" s="117">
        <f t="shared" si="24"/>
        <v>25.952400000000001</v>
      </c>
      <c r="R1073" s="14" t="s">
        <v>17</v>
      </c>
      <c r="S1073" s="64">
        <f t="shared" si="25"/>
        <v>26.389800000000001</v>
      </c>
      <c r="T1073" s="334">
        <v>1</v>
      </c>
      <c r="U1073" s="117"/>
      <c r="V1073" s="31">
        <v>2</v>
      </c>
      <c r="W1073" s="286"/>
      <c r="AD1073"/>
      <c r="AE1073"/>
      <c r="AF1073"/>
      <c r="AG1073"/>
      <c r="AH1073"/>
      <c r="AI1073"/>
    </row>
    <row r="1074" spans="1:35" ht="18" customHeight="1" x14ac:dyDescent="0.25">
      <c r="A1074" s="47" t="s">
        <v>2126</v>
      </c>
      <c r="B1074" s="39" t="s">
        <v>2117</v>
      </c>
      <c r="C1074" s="24">
        <v>36</v>
      </c>
      <c r="D1074" s="25"/>
      <c r="E1074" s="36"/>
      <c r="F1074" s="37"/>
      <c r="G1074" s="28"/>
      <c r="H1074" s="29" t="s">
        <v>35</v>
      </c>
      <c r="I1074" s="30">
        <v>38.03</v>
      </c>
      <c r="J1074" s="30">
        <v>5.58</v>
      </c>
      <c r="K1074" s="26">
        <v>7.25</v>
      </c>
      <c r="L1074" s="87">
        <v>5.8</v>
      </c>
      <c r="M1074" s="30" t="s">
        <v>35</v>
      </c>
      <c r="N1074" s="30" t="s">
        <v>35</v>
      </c>
      <c r="O1074" s="31">
        <v>42.84</v>
      </c>
      <c r="P1074" s="35">
        <v>0.11</v>
      </c>
      <c r="Q1074" s="168">
        <f t="shared" si="24"/>
        <v>38.127600000000001</v>
      </c>
      <c r="R1074" s="14" t="s">
        <v>17</v>
      </c>
      <c r="S1074" s="64">
        <f t="shared" si="25"/>
        <v>38.770200000000003</v>
      </c>
      <c r="T1074" s="91">
        <v>1</v>
      </c>
      <c r="U1074" s="31"/>
      <c r="V1074" s="31">
        <v>2</v>
      </c>
      <c r="W1074" s="131"/>
      <c r="AD1074"/>
      <c r="AE1074"/>
      <c r="AF1074"/>
      <c r="AG1074"/>
      <c r="AH1074"/>
      <c r="AI1074"/>
    </row>
    <row r="1075" spans="1:35" ht="18" customHeight="1" x14ac:dyDescent="0.25">
      <c r="A1075" s="47" t="s">
        <v>2126</v>
      </c>
      <c r="B1075" s="39" t="s">
        <v>2112</v>
      </c>
      <c r="C1075" s="24">
        <v>60</v>
      </c>
      <c r="D1075" s="25"/>
      <c r="E1075" s="36"/>
      <c r="F1075" s="37"/>
      <c r="G1075" s="28"/>
      <c r="H1075" s="29" t="s">
        <v>35</v>
      </c>
      <c r="I1075" s="30">
        <v>20.3</v>
      </c>
      <c r="J1075" s="30" t="s">
        <v>38</v>
      </c>
      <c r="K1075" s="335">
        <v>22.18</v>
      </c>
      <c r="L1075" s="26">
        <v>21</v>
      </c>
      <c r="M1075" s="113" t="s">
        <v>2128</v>
      </c>
      <c r="N1075" s="30" t="s">
        <v>35</v>
      </c>
      <c r="O1075" s="31"/>
      <c r="P1075" s="35">
        <v>0.11</v>
      </c>
      <c r="Q1075" s="168">
        <f t="shared" si="24"/>
        <v>0</v>
      </c>
      <c r="R1075" s="14" t="s">
        <v>17</v>
      </c>
      <c r="S1075" s="64">
        <f t="shared" si="25"/>
        <v>0</v>
      </c>
      <c r="T1075" s="91">
        <v>1</v>
      </c>
      <c r="U1075" s="31"/>
      <c r="V1075" s="31">
        <v>2</v>
      </c>
      <c r="W1075" s="131"/>
      <c r="AD1075"/>
      <c r="AE1075"/>
      <c r="AF1075"/>
      <c r="AG1075"/>
      <c r="AH1075"/>
      <c r="AI1075"/>
    </row>
    <row r="1076" spans="1:35" ht="18" customHeight="1" x14ac:dyDescent="0.25">
      <c r="A1076" s="47" t="s">
        <v>2129</v>
      </c>
      <c r="B1076" s="51" t="s">
        <v>51</v>
      </c>
      <c r="C1076" s="24">
        <v>112</v>
      </c>
      <c r="D1076" s="25"/>
      <c r="E1076" s="36"/>
      <c r="F1076" s="37"/>
      <c r="G1076" s="28"/>
      <c r="H1076" s="29" t="s">
        <v>38</v>
      </c>
      <c r="I1076" s="30">
        <v>21.23</v>
      </c>
      <c r="J1076" s="30" t="s">
        <v>2130</v>
      </c>
      <c r="K1076" s="30">
        <v>21</v>
      </c>
      <c r="L1076" s="87" t="s">
        <v>35</v>
      </c>
      <c r="M1076" s="49">
        <v>21.89</v>
      </c>
      <c r="N1076" s="30"/>
      <c r="O1076" s="31">
        <v>22.11</v>
      </c>
      <c r="P1076" s="35"/>
      <c r="Q1076" s="168"/>
      <c r="R1076" s="14"/>
      <c r="S1076" s="14"/>
      <c r="T1076" s="65"/>
      <c r="U1076" s="31"/>
      <c r="V1076" s="31"/>
      <c r="W1076" s="131"/>
      <c r="AD1076"/>
      <c r="AE1076"/>
      <c r="AF1076"/>
      <c r="AG1076"/>
      <c r="AH1076"/>
      <c r="AI1076"/>
    </row>
    <row r="1077" spans="1:35" ht="18" customHeight="1" x14ac:dyDescent="0.25">
      <c r="A1077" s="47" t="s">
        <v>2131</v>
      </c>
      <c r="B1077" s="78" t="s">
        <v>1734</v>
      </c>
      <c r="C1077" s="24">
        <v>10</v>
      </c>
      <c r="D1077" s="72"/>
      <c r="E1077" s="203"/>
      <c r="F1077" s="56"/>
      <c r="G1077" s="57"/>
      <c r="H1077" s="29">
        <v>6.15</v>
      </c>
      <c r="I1077" s="30" t="s">
        <v>555</v>
      </c>
      <c r="J1077" s="30"/>
      <c r="K1077" s="30"/>
      <c r="L1077" s="87" t="s">
        <v>2132</v>
      </c>
      <c r="M1077" s="164">
        <v>4.21</v>
      </c>
      <c r="N1077" s="30" t="s">
        <v>35</v>
      </c>
      <c r="O1077" s="86">
        <v>8.1999999999999993</v>
      </c>
      <c r="P1077" s="142">
        <v>0.11</v>
      </c>
      <c r="Q1077" s="336">
        <f>O1077*(1-P1077)</f>
        <v>7.2979999999999992</v>
      </c>
      <c r="R1077" s="14" t="s">
        <v>17</v>
      </c>
      <c r="S1077" s="64">
        <f>O1077*0.905</f>
        <v>7.4209999999999994</v>
      </c>
      <c r="T1077" s="91">
        <v>1</v>
      </c>
      <c r="U1077" s="31"/>
      <c r="V1077" s="31">
        <v>2</v>
      </c>
      <c r="W1077" s="131"/>
      <c r="AD1077"/>
      <c r="AE1077"/>
      <c r="AF1077"/>
      <c r="AG1077"/>
      <c r="AH1077"/>
      <c r="AI1077"/>
    </row>
    <row r="1078" spans="1:35" ht="18" customHeight="1" x14ac:dyDescent="0.25">
      <c r="A1078" s="47" t="s">
        <v>2131</v>
      </c>
      <c r="B1078" s="78" t="s">
        <v>2133</v>
      </c>
      <c r="C1078" s="24">
        <v>10</v>
      </c>
      <c r="D1078" s="72"/>
      <c r="E1078" s="203"/>
      <c r="F1078" s="56"/>
      <c r="G1078" s="57"/>
      <c r="H1078" s="29">
        <v>19.399999999999999</v>
      </c>
      <c r="I1078" s="30">
        <v>19.52</v>
      </c>
      <c r="J1078" s="30"/>
      <c r="K1078" s="30" t="s">
        <v>2134</v>
      </c>
      <c r="L1078" s="87"/>
      <c r="M1078" s="44">
        <v>21.57</v>
      </c>
      <c r="N1078" s="30">
        <v>13.45</v>
      </c>
      <c r="O1078" s="31">
        <v>22.7</v>
      </c>
      <c r="P1078" s="142">
        <v>0.11</v>
      </c>
      <c r="Q1078" s="336">
        <f>O1078*(1-P1078)</f>
        <v>20.202999999999999</v>
      </c>
      <c r="R1078" s="14" t="s">
        <v>17</v>
      </c>
      <c r="S1078" s="64">
        <f>O1078*0.905</f>
        <v>20.543500000000002</v>
      </c>
      <c r="T1078" s="91">
        <v>1</v>
      </c>
      <c r="U1078" s="31"/>
      <c r="V1078" s="31">
        <v>2</v>
      </c>
      <c r="W1078" s="131"/>
      <c r="AD1078"/>
      <c r="AE1078"/>
      <c r="AF1078"/>
      <c r="AG1078"/>
      <c r="AH1078"/>
      <c r="AI1078"/>
    </row>
    <row r="1079" spans="1:35" ht="18" customHeight="1" x14ac:dyDescent="0.25">
      <c r="A1079" s="53" t="s">
        <v>2131</v>
      </c>
      <c r="B1079" s="78" t="s">
        <v>339</v>
      </c>
      <c r="C1079" s="24">
        <v>10</v>
      </c>
      <c r="D1079" s="72"/>
      <c r="E1079" s="40"/>
      <c r="F1079" s="56"/>
      <c r="G1079" s="57"/>
      <c r="H1079" s="29">
        <v>24</v>
      </c>
      <c r="I1079" s="30" t="s">
        <v>2135</v>
      </c>
      <c r="J1079" s="30"/>
      <c r="K1079" s="49">
        <v>14.4</v>
      </c>
      <c r="L1079" s="87">
        <v>24</v>
      </c>
      <c r="M1079" s="29" t="s">
        <v>35</v>
      </c>
      <c r="N1079" s="30" t="s">
        <v>35</v>
      </c>
      <c r="O1079" s="86">
        <v>26.7</v>
      </c>
      <c r="P1079" s="142">
        <v>0.11</v>
      </c>
      <c r="Q1079" s="336">
        <f>O1079*(1-P1079)</f>
        <v>23.762999999999998</v>
      </c>
      <c r="R1079" s="14" t="s">
        <v>17</v>
      </c>
      <c r="S1079" s="64">
        <f>O1079*0.905</f>
        <v>24.163499999999999</v>
      </c>
      <c r="T1079" s="135">
        <v>3</v>
      </c>
      <c r="U1079" s="86">
        <f>(S1079-K1079)*T1079</f>
        <v>29.290499999999994</v>
      </c>
      <c r="V1079" s="31">
        <v>2</v>
      </c>
      <c r="W1079" s="131"/>
      <c r="AD1079"/>
      <c r="AE1079"/>
      <c r="AF1079"/>
      <c r="AG1079"/>
      <c r="AH1079"/>
      <c r="AI1079"/>
    </row>
    <row r="1080" spans="1:35" ht="18" customHeight="1" x14ac:dyDescent="0.25">
      <c r="A1080" s="47" t="s">
        <v>2136</v>
      </c>
      <c r="B1080" s="23" t="s">
        <v>311</v>
      </c>
      <c r="C1080" s="24">
        <v>200</v>
      </c>
      <c r="D1080" s="25"/>
      <c r="E1080" s="36"/>
      <c r="F1080" s="56"/>
      <c r="G1080" s="28"/>
      <c r="H1080" s="134">
        <v>21</v>
      </c>
      <c r="I1080" s="30">
        <v>22.5</v>
      </c>
      <c r="J1080" s="30"/>
      <c r="K1080" s="30"/>
      <c r="L1080" s="158" t="s">
        <v>2137</v>
      </c>
      <c r="M1080" s="49">
        <v>27.34</v>
      </c>
      <c r="N1080" s="30" t="s">
        <v>35</v>
      </c>
      <c r="O1080" s="31">
        <v>27.74</v>
      </c>
      <c r="P1080" s="35"/>
      <c r="Q1080" s="168"/>
      <c r="R1080" s="14"/>
      <c r="S1080" s="14"/>
      <c r="T1080" s="65"/>
      <c r="U1080" s="31"/>
      <c r="V1080" s="31"/>
      <c r="W1080" s="131"/>
      <c r="AD1080"/>
      <c r="AE1080"/>
      <c r="AF1080"/>
      <c r="AG1080"/>
      <c r="AH1080"/>
      <c r="AI1080"/>
    </row>
    <row r="1081" spans="1:35" ht="18" customHeight="1" x14ac:dyDescent="0.25">
      <c r="A1081" s="47" t="s">
        <v>2138</v>
      </c>
      <c r="B1081" s="337" t="s">
        <v>2139</v>
      </c>
      <c r="C1081" s="24" t="s">
        <v>111</v>
      </c>
      <c r="D1081" s="72"/>
      <c r="E1081" s="40"/>
      <c r="F1081" s="72"/>
      <c r="G1081" s="28">
        <v>3</v>
      </c>
      <c r="H1081" s="29"/>
      <c r="I1081" s="30">
        <v>19.95</v>
      </c>
      <c r="J1081" s="30"/>
      <c r="K1081" s="338"/>
      <c r="L1081" s="30" t="s">
        <v>35</v>
      </c>
      <c r="M1081" s="30" t="s">
        <v>2140</v>
      </c>
      <c r="N1081" s="30" t="s">
        <v>38</v>
      </c>
      <c r="O1081" s="223"/>
      <c r="P1081" s="223"/>
      <c r="Q1081" s="221"/>
      <c r="R1081" s="14"/>
      <c r="S1081" s="14"/>
      <c r="T1081" s="289"/>
      <c r="U1081" s="289"/>
      <c r="V1081" s="31"/>
      <c r="W1081" s="172"/>
      <c r="AD1081"/>
      <c r="AE1081"/>
      <c r="AF1081"/>
      <c r="AG1081"/>
      <c r="AH1081"/>
      <c r="AI1081"/>
    </row>
    <row r="1082" spans="1:35" ht="18" customHeight="1" x14ac:dyDescent="0.25">
      <c r="A1082" s="53" t="s">
        <v>2138</v>
      </c>
      <c r="B1082" s="252" t="s">
        <v>2139</v>
      </c>
      <c r="C1082" s="24" t="s">
        <v>630</v>
      </c>
      <c r="D1082" s="72"/>
      <c r="E1082" s="40"/>
      <c r="F1082" s="72"/>
      <c r="G1082" s="57">
        <v>3</v>
      </c>
      <c r="H1082" s="29" t="s">
        <v>38</v>
      </c>
      <c r="I1082" s="30" t="s">
        <v>2141</v>
      </c>
      <c r="J1082" s="26">
        <v>15</v>
      </c>
      <c r="K1082" s="30">
        <v>25.1</v>
      </c>
      <c r="L1082" s="30" t="s">
        <v>38</v>
      </c>
      <c r="M1082" s="30">
        <v>18</v>
      </c>
      <c r="N1082" s="30" t="s">
        <v>38</v>
      </c>
      <c r="O1082" s="58"/>
      <c r="P1082" s="59"/>
      <c r="Q1082" s="60"/>
      <c r="R1082" s="14"/>
      <c r="S1082" s="14"/>
      <c r="T1082" s="34"/>
      <c r="U1082" s="14"/>
      <c r="V1082" s="31"/>
      <c r="W1082" s="19"/>
      <c r="AD1082"/>
      <c r="AE1082"/>
      <c r="AF1082"/>
      <c r="AG1082"/>
      <c r="AH1082"/>
      <c r="AI1082"/>
    </row>
    <row r="1083" spans="1:35" ht="18" customHeight="1" x14ac:dyDescent="0.25">
      <c r="A1083" s="53" t="s">
        <v>2142</v>
      </c>
      <c r="B1083" s="54">
        <v>500</v>
      </c>
      <c r="C1083" s="24">
        <v>30</v>
      </c>
      <c r="D1083" s="55"/>
      <c r="E1083" s="26"/>
      <c r="F1083" s="100"/>
      <c r="G1083" s="57"/>
      <c r="H1083" s="29" t="s">
        <v>2143</v>
      </c>
      <c r="I1083" s="30" t="s">
        <v>35</v>
      </c>
      <c r="J1083" s="30" t="s">
        <v>35</v>
      </c>
      <c r="K1083" s="30" t="s">
        <v>2144</v>
      </c>
      <c r="L1083" s="29" t="s">
        <v>38</v>
      </c>
      <c r="M1083" s="30" t="s">
        <v>35</v>
      </c>
      <c r="N1083" s="30" t="s">
        <v>35</v>
      </c>
      <c r="O1083" s="80"/>
      <c r="P1083" s="76"/>
      <c r="Q1083" s="77"/>
      <c r="R1083" s="14"/>
      <c r="S1083" s="14"/>
      <c r="T1083" s="81"/>
      <c r="U1083" s="82"/>
      <c r="V1083" s="54"/>
      <c r="W1083" s="83"/>
      <c r="AD1083"/>
      <c r="AE1083"/>
      <c r="AF1083"/>
      <c r="AG1083"/>
      <c r="AH1083"/>
      <c r="AI1083"/>
    </row>
    <row r="1084" spans="1:35" ht="18" customHeight="1" x14ac:dyDescent="0.25">
      <c r="A1084" s="47" t="s">
        <v>2145</v>
      </c>
      <c r="B1084" s="51" t="s">
        <v>187</v>
      </c>
      <c r="C1084" s="24">
        <v>28</v>
      </c>
      <c r="D1084" s="25"/>
      <c r="E1084" s="36"/>
      <c r="F1084" s="37"/>
      <c r="G1084" s="28">
        <v>120</v>
      </c>
      <c r="H1084" s="29">
        <v>0.76</v>
      </c>
      <c r="I1084" s="30">
        <v>0.78</v>
      </c>
      <c r="J1084" s="43" t="s">
        <v>38</v>
      </c>
      <c r="K1084" s="30">
        <v>0.78</v>
      </c>
      <c r="L1084" s="30" t="s">
        <v>2146</v>
      </c>
      <c r="M1084" s="87">
        <v>0.61</v>
      </c>
      <c r="N1084" s="113">
        <v>0.78</v>
      </c>
      <c r="O1084" s="31">
        <v>2</v>
      </c>
      <c r="P1084" s="35"/>
      <c r="Q1084" s="168"/>
      <c r="R1084" s="14"/>
      <c r="S1084" s="14"/>
      <c r="T1084" s="65"/>
      <c r="U1084" s="31"/>
      <c r="V1084" s="31"/>
      <c r="W1084" s="131"/>
      <c r="AD1084"/>
      <c r="AE1084"/>
      <c r="AF1084"/>
      <c r="AG1084"/>
      <c r="AH1084"/>
      <c r="AI1084"/>
    </row>
    <row r="1085" spans="1:35" ht="18" customHeight="1" x14ac:dyDescent="0.25">
      <c r="A1085" s="47" t="s">
        <v>2145</v>
      </c>
      <c r="B1085" s="51" t="s">
        <v>187</v>
      </c>
      <c r="C1085" s="24">
        <v>56</v>
      </c>
      <c r="D1085" s="25"/>
      <c r="E1085" s="36"/>
      <c r="F1085" s="37" t="s">
        <v>143</v>
      </c>
      <c r="G1085" s="28">
        <v>60</v>
      </c>
      <c r="H1085" s="29">
        <v>1.1100000000000001</v>
      </c>
      <c r="I1085" s="30">
        <v>1.0900000000000001</v>
      </c>
      <c r="J1085" s="113">
        <v>1.04</v>
      </c>
      <c r="K1085" s="30">
        <v>1.3</v>
      </c>
      <c r="L1085" s="87">
        <v>1.19</v>
      </c>
      <c r="M1085" s="43">
        <v>0.97</v>
      </c>
      <c r="N1085" s="30">
        <v>1.55</v>
      </c>
      <c r="O1085" s="31">
        <v>4</v>
      </c>
      <c r="P1085" s="35"/>
      <c r="Q1085" s="168"/>
      <c r="R1085" s="14"/>
      <c r="S1085" s="14"/>
      <c r="T1085" s="65"/>
      <c r="U1085" s="31"/>
      <c r="V1085" s="31"/>
      <c r="W1085" s="131"/>
      <c r="X1085" s="21">
        <v>0.3</v>
      </c>
      <c r="Y1085" s="21" t="s">
        <v>2147</v>
      </c>
      <c r="AD1085"/>
      <c r="AE1085"/>
      <c r="AF1085"/>
      <c r="AG1085"/>
      <c r="AH1085"/>
      <c r="AI1085"/>
    </row>
    <row r="1086" spans="1:35" ht="18" customHeight="1" x14ac:dyDescent="0.25">
      <c r="A1086" s="47" t="s">
        <v>2148</v>
      </c>
      <c r="B1086" s="51" t="s">
        <v>819</v>
      </c>
      <c r="C1086" s="24">
        <v>28</v>
      </c>
      <c r="D1086" s="25"/>
      <c r="E1086" s="36"/>
      <c r="F1086" s="37" t="s">
        <v>143</v>
      </c>
      <c r="G1086" s="28">
        <v>7</v>
      </c>
      <c r="H1086" s="29" t="s">
        <v>2149</v>
      </c>
      <c r="I1086" s="30">
        <v>1</v>
      </c>
      <c r="J1086" s="30" t="s">
        <v>780</v>
      </c>
      <c r="K1086" s="127">
        <v>1.25</v>
      </c>
      <c r="L1086" s="49">
        <v>0.95</v>
      </c>
      <c r="M1086" s="87" t="s">
        <v>2150</v>
      </c>
      <c r="N1086" s="30" t="s">
        <v>2151</v>
      </c>
      <c r="O1086" s="31"/>
      <c r="P1086" s="35"/>
      <c r="Q1086" s="168"/>
      <c r="R1086" s="14"/>
      <c r="S1086" s="14"/>
      <c r="T1086" s="65"/>
      <c r="U1086" s="31"/>
      <c r="V1086" s="31"/>
      <c r="W1086" s="131"/>
      <c r="AD1086" t="s">
        <v>2152</v>
      </c>
      <c r="AE1086" t="s">
        <v>2153</v>
      </c>
      <c r="AF1086"/>
      <c r="AG1086" s="102" t="s">
        <v>2154</v>
      </c>
      <c r="AH1086" t="s">
        <v>2155</v>
      </c>
      <c r="AI1086"/>
    </row>
    <row r="1087" spans="1:35" ht="18" customHeight="1" x14ac:dyDescent="0.25">
      <c r="A1087" s="47" t="s">
        <v>2148</v>
      </c>
      <c r="B1087" s="51" t="s">
        <v>1581</v>
      </c>
      <c r="C1087" s="24">
        <v>28</v>
      </c>
      <c r="D1087" s="25"/>
      <c r="E1087" s="36"/>
      <c r="F1087" s="37"/>
      <c r="G1087" s="154">
        <v>40</v>
      </c>
      <c r="H1087" s="29">
        <v>1.03</v>
      </c>
      <c r="I1087" s="30" t="s">
        <v>2071</v>
      </c>
      <c r="J1087" s="30">
        <v>0.92</v>
      </c>
      <c r="K1087" s="30">
        <v>1</v>
      </c>
      <c r="L1087" s="87" t="s">
        <v>38</v>
      </c>
      <c r="M1087" s="30" t="s">
        <v>38</v>
      </c>
      <c r="N1087" s="30" t="s">
        <v>2156</v>
      </c>
      <c r="O1087" s="31">
        <v>3.5</v>
      </c>
      <c r="P1087" s="35"/>
      <c r="Q1087" s="168"/>
      <c r="R1087" s="14"/>
      <c r="S1087" s="14"/>
      <c r="T1087" s="65"/>
      <c r="U1087" s="31"/>
      <c r="V1087" s="31"/>
      <c r="W1087" s="131"/>
      <c r="X1087" s="21">
        <v>18.75</v>
      </c>
      <c r="Y1087" s="21" t="s">
        <v>763</v>
      </c>
      <c r="AD1087"/>
      <c r="AE1087"/>
      <c r="AF1087"/>
      <c r="AG1087"/>
      <c r="AH1087"/>
      <c r="AI1087"/>
    </row>
    <row r="1088" spans="1:35" ht="18" customHeight="1" x14ac:dyDescent="0.25">
      <c r="A1088" s="47" t="s">
        <v>2148</v>
      </c>
      <c r="B1088" s="51" t="s">
        <v>1581</v>
      </c>
      <c r="C1088" s="24">
        <v>56</v>
      </c>
      <c r="D1088" s="25"/>
      <c r="E1088" s="36"/>
      <c r="F1088" s="37"/>
      <c r="G1088" s="28">
        <v>20</v>
      </c>
      <c r="H1088" s="29">
        <v>3.67</v>
      </c>
      <c r="I1088" s="30"/>
      <c r="J1088" s="26" t="s">
        <v>2157</v>
      </c>
      <c r="K1088" s="30" t="s">
        <v>35</v>
      </c>
      <c r="L1088" s="87" t="s">
        <v>38</v>
      </c>
      <c r="M1088" s="87" t="s">
        <v>38</v>
      </c>
      <c r="N1088" s="30">
        <v>2.0099999999999998</v>
      </c>
      <c r="O1088" s="31">
        <v>6.64</v>
      </c>
      <c r="P1088" s="35"/>
      <c r="Q1088" s="168"/>
      <c r="R1088" s="14"/>
      <c r="S1088" s="14"/>
      <c r="T1088" s="65"/>
      <c r="U1088" s="31"/>
      <c r="V1088" s="31"/>
      <c r="W1088" s="131"/>
      <c r="AD1088"/>
      <c r="AE1088"/>
      <c r="AF1088"/>
      <c r="AG1088"/>
      <c r="AH1088"/>
      <c r="AI1088"/>
    </row>
    <row r="1089" spans="1:35" ht="18" customHeight="1" x14ac:dyDescent="0.25">
      <c r="A1089" s="47" t="s">
        <v>2158</v>
      </c>
      <c r="B1089" s="51" t="s">
        <v>187</v>
      </c>
      <c r="C1089" s="24">
        <v>28</v>
      </c>
      <c r="D1089" s="25"/>
      <c r="E1089" s="36"/>
      <c r="F1089" s="37" t="s">
        <v>143</v>
      </c>
      <c r="G1089" s="154">
        <v>260</v>
      </c>
      <c r="H1089" s="30">
        <v>0.21</v>
      </c>
      <c r="I1089" s="30">
        <v>0.24</v>
      </c>
      <c r="J1089" s="30">
        <v>0.19</v>
      </c>
      <c r="K1089" s="30">
        <v>0.31</v>
      </c>
      <c r="L1089" s="49">
        <v>0.19</v>
      </c>
      <c r="M1089" s="30">
        <v>0.21</v>
      </c>
      <c r="N1089" s="30">
        <v>0.24</v>
      </c>
      <c r="O1089" s="31">
        <v>0.92</v>
      </c>
      <c r="P1089" s="35"/>
      <c r="Q1089" s="168"/>
      <c r="R1089" s="14"/>
      <c r="S1089" s="14"/>
      <c r="T1089" s="65"/>
      <c r="U1089" s="31"/>
      <c r="V1089" s="31"/>
      <c r="W1089" s="131"/>
      <c r="AD1089" s="102" t="s">
        <v>173</v>
      </c>
      <c r="AE1089" t="s">
        <v>2159</v>
      </c>
      <c r="AF1089"/>
      <c r="AG1089" s="102" t="s">
        <v>173</v>
      </c>
      <c r="AH1089" t="s">
        <v>2160</v>
      </c>
      <c r="AI1089"/>
    </row>
    <row r="1090" spans="1:35" ht="18" customHeight="1" x14ac:dyDescent="0.25">
      <c r="A1090" s="47" t="s">
        <v>2158</v>
      </c>
      <c r="B1090" s="51" t="s">
        <v>187</v>
      </c>
      <c r="C1090" s="24">
        <v>84</v>
      </c>
      <c r="D1090" s="25"/>
      <c r="E1090" s="36"/>
      <c r="F1090" s="37"/>
      <c r="G1090" s="154">
        <v>85</v>
      </c>
      <c r="H1090" s="30">
        <v>0.73</v>
      </c>
      <c r="I1090" s="30">
        <v>0.85</v>
      </c>
      <c r="J1090" s="30" t="s">
        <v>38</v>
      </c>
      <c r="K1090" s="30">
        <v>0.76</v>
      </c>
      <c r="L1090" s="202">
        <v>0.75</v>
      </c>
      <c r="M1090" s="87">
        <v>0.75</v>
      </c>
      <c r="N1090" s="29" t="s">
        <v>38</v>
      </c>
      <c r="O1090" s="31"/>
      <c r="P1090" s="35"/>
      <c r="Q1090" s="168"/>
      <c r="R1090" s="14"/>
      <c r="S1090" s="14"/>
      <c r="T1090" s="65"/>
      <c r="U1090" s="31"/>
      <c r="V1090" s="31"/>
      <c r="W1090" s="131"/>
      <c r="AD1090"/>
      <c r="AE1090"/>
      <c r="AF1090"/>
      <c r="AG1090"/>
      <c r="AH1090"/>
      <c r="AI1090"/>
    </row>
    <row r="1091" spans="1:35" ht="18" customHeight="1" x14ac:dyDescent="0.25">
      <c r="A1091" s="47" t="s">
        <v>2158</v>
      </c>
      <c r="B1091" s="51" t="s">
        <v>2161</v>
      </c>
      <c r="C1091" s="24">
        <v>56</v>
      </c>
      <c r="D1091" s="25"/>
      <c r="E1091" s="36"/>
      <c r="F1091" s="37" t="s">
        <v>143</v>
      </c>
      <c r="G1091" s="28">
        <v>10</v>
      </c>
      <c r="H1091" s="113">
        <v>0.7</v>
      </c>
      <c r="I1091" s="30">
        <v>1.19</v>
      </c>
      <c r="J1091" s="30">
        <v>0.45</v>
      </c>
      <c r="K1091" s="30">
        <v>0.62</v>
      </c>
      <c r="L1091" s="49">
        <v>0.42</v>
      </c>
      <c r="M1091" s="149">
        <v>0.44</v>
      </c>
      <c r="N1091" s="30">
        <v>0.53</v>
      </c>
      <c r="O1091" s="31">
        <v>1.1299999999999999</v>
      </c>
      <c r="P1091" s="35"/>
      <c r="Q1091" s="168"/>
      <c r="R1091" s="14"/>
      <c r="S1091" s="14"/>
      <c r="T1091" s="65"/>
      <c r="U1091" s="31"/>
      <c r="V1091" s="31"/>
      <c r="W1091" s="131"/>
      <c r="AD1091"/>
      <c r="AE1091"/>
      <c r="AF1091"/>
      <c r="AG1091"/>
      <c r="AH1091"/>
      <c r="AI1091"/>
    </row>
    <row r="1092" spans="1:35" ht="18" customHeight="1" x14ac:dyDescent="0.25">
      <c r="A1092" s="47" t="s">
        <v>2162</v>
      </c>
      <c r="B1092" s="39" t="s">
        <v>819</v>
      </c>
      <c r="C1092" s="24">
        <v>100</v>
      </c>
      <c r="D1092" s="25"/>
      <c r="E1092" s="36"/>
      <c r="F1092" s="339"/>
      <c r="G1092" s="154">
        <v>4</v>
      </c>
      <c r="H1092" s="29">
        <v>11.33</v>
      </c>
      <c r="I1092" s="30">
        <v>8.5500000000000007</v>
      </c>
      <c r="J1092" s="44">
        <v>9.3000000000000007</v>
      </c>
      <c r="K1092" s="30">
        <v>8.6300000000000008</v>
      </c>
      <c r="L1092" s="26">
        <v>8.35</v>
      </c>
      <c r="M1092" s="216">
        <v>8.58</v>
      </c>
      <c r="N1092" s="30">
        <v>11.01</v>
      </c>
      <c r="O1092" s="31">
        <v>12.24</v>
      </c>
      <c r="P1092" s="35"/>
      <c r="Q1092" s="168"/>
      <c r="R1092" s="14"/>
      <c r="S1092" s="14"/>
      <c r="T1092" s="65"/>
      <c r="U1092" s="31"/>
      <c r="V1092" s="31"/>
      <c r="W1092" s="131"/>
      <c r="AD1092"/>
      <c r="AE1092"/>
      <c r="AF1092"/>
      <c r="AG1092"/>
      <c r="AH1092"/>
      <c r="AI1092"/>
    </row>
    <row r="1093" spans="1:35" ht="18" customHeight="1" x14ac:dyDescent="0.25">
      <c r="A1093" s="47" t="s">
        <v>2163</v>
      </c>
      <c r="B1093" s="51" t="s">
        <v>99</v>
      </c>
      <c r="C1093" s="24">
        <v>24</v>
      </c>
      <c r="D1093" s="25"/>
      <c r="E1093" s="36"/>
      <c r="F1093" s="37"/>
      <c r="G1093" s="28">
        <v>20</v>
      </c>
      <c r="H1093" s="29">
        <v>1.0900000000000001</v>
      </c>
      <c r="I1093" s="29">
        <v>1.4</v>
      </c>
      <c r="J1093" s="43" t="s">
        <v>2164</v>
      </c>
      <c r="K1093" s="44">
        <v>3.19</v>
      </c>
      <c r="L1093" s="30" t="s">
        <v>2165</v>
      </c>
      <c r="M1093" s="30" t="s">
        <v>2166</v>
      </c>
      <c r="N1093" s="30" t="s">
        <v>35</v>
      </c>
      <c r="O1093" s="31">
        <f>1.39/24*100</f>
        <v>5.7916666666666661</v>
      </c>
      <c r="P1093" s="35"/>
      <c r="Q1093" s="168"/>
      <c r="R1093" s="14"/>
      <c r="S1093" s="14"/>
      <c r="T1093" s="65"/>
      <c r="U1093" s="31"/>
      <c r="V1093" s="31"/>
      <c r="W1093" s="131"/>
      <c r="AD1093"/>
      <c r="AE1093"/>
      <c r="AF1093"/>
      <c r="AG1093"/>
      <c r="AH1093"/>
      <c r="AI1093"/>
    </row>
    <row r="1094" spans="1:35" ht="18" customHeight="1" x14ac:dyDescent="0.25">
      <c r="A1094" s="47" t="s">
        <v>2167</v>
      </c>
      <c r="B1094" s="78" t="s">
        <v>40</v>
      </c>
      <c r="C1094" s="24">
        <v>56</v>
      </c>
      <c r="D1094" s="25"/>
      <c r="E1094" s="40"/>
      <c r="F1094" s="100"/>
      <c r="G1094" s="57"/>
      <c r="H1094" s="29">
        <v>4.8600000000000003</v>
      </c>
      <c r="I1094" s="30">
        <v>8.1</v>
      </c>
      <c r="J1094" s="26">
        <v>2.46</v>
      </c>
      <c r="K1094" s="30"/>
      <c r="L1094" s="87">
        <v>4.95</v>
      </c>
      <c r="M1094" s="30">
        <v>2.93</v>
      </c>
      <c r="N1094" s="29">
        <v>2.99</v>
      </c>
      <c r="O1094" s="31"/>
      <c r="P1094" s="35"/>
      <c r="Q1094" s="168"/>
      <c r="R1094" s="14"/>
      <c r="S1094" s="14"/>
      <c r="T1094" s="65"/>
      <c r="U1094" s="31"/>
      <c r="V1094" s="31"/>
      <c r="W1094" s="131"/>
      <c r="AD1094"/>
      <c r="AE1094"/>
      <c r="AF1094"/>
      <c r="AG1094"/>
      <c r="AH1094"/>
      <c r="AI1094"/>
    </row>
    <row r="1095" spans="1:35" ht="18" customHeight="1" x14ac:dyDescent="0.25">
      <c r="A1095" s="47" t="s">
        <v>2168</v>
      </c>
      <c r="B1095" s="51" t="s">
        <v>159</v>
      </c>
      <c r="C1095" s="24">
        <v>30</v>
      </c>
      <c r="D1095" s="25"/>
      <c r="E1095" s="36"/>
      <c r="F1095" s="37"/>
      <c r="G1095" s="28"/>
      <c r="H1095" s="29">
        <v>2.1</v>
      </c>
      <c r="I1095" s="30"/>
      <c r="J1095" s="30"/>
      <c r="K1095" s="30"/>
      <c r="L1095" s="87" t="s">
        <v>35</v>
      </c>
      <c r="M1095" s="30">
        <v>2.25</v>
      </c>
      <c r="N1095" s="29"/>
      <c r="O1095" s="31">
        <v>2.73</v>
      </c>
      <c r="P1095" s="35"/>
      <c r="Q1095" s="168"/>
      <c r="R1095" s="14"/>
      <c r="S1095" s="14"/>
      <c r="T1095" s="65"/>
      <c r="U1095" s="31"/>
      <c r="V1095" s="31"/>
      <c r="W1095" s="131"/>
      <c r="AD1095"/>
      <c r="AE1095"/>
      <c r="AF1095"/>
      <c r="AG1095"/>
      <c r="AH1095"/>
      <c r="AI1095"/>
    </row>
    <row r="1096" spans="1:35" ht="18" customHeight="1" x14ac:dyDescent="0.25">
      <c r="A1096" s="197" t="s">
        <v>2168</v>
      </c>
      <c r="B1096" s="51" t="s">
        <v>68</v>
      </c>
      <c r="C1096" s="24">
        <v>30</v>
      </c>
      <c r="D1096" s="25">
        <v>1</v>
      </c>
      <c r="E1096" s="36" t="s">
        <v>87</v>
      </c>
      <c r="F1096" s="37"/>
      <c r="G1096" s="28"/>
      <c r="H1096" s="29" t="s">
        <v>458</v>
      </c>
      <c r="I1096" s="340" t="s">
        <v>2169</v>
      </c>
      <c r="J1096" s="75">
        <v>2.9</v>
      </c>
      <c r="K1096" s="30" t="s">
        <v>64</v>
      </c>
      <c r="L1096" s="74" t="s">
        <v>38</v>
      </c>
      <c r="M1096" s="75" t="s">
        <v>38</v>
      </c>
      <c r="N1096" s="29" t="s">
        <v>35</v>
      </c>
      <c r="O1096" s="31">
        <v>5.36</v>
      </c>
      <c r="P1096" s="35"/>
      <c r="Q1096" s="168"/>
      <c r="R1096" s="14"/>
      <c r="S1096" s="14"/>
      <c r="T1096" s="65"/>
      <c r="U1096" s="31"/>
      <c r="V1096" s="31"/>
      <c r="W1096" s="131"/>
      <c r="AD1096" t="s" s="406">
        <v>3272</v>
      </c>
      <c r="AE1096" t="s">
        <v>3273</v>
      </c>
      <c r="AF1096"/>
      <c r="AG1096" t="s">
        <v>3274</v>
      </c>
      <c r="AH1096" t="s">
        <v>3275</v>
      </c>
      <c r="AI1096"/>
    </row>
    <row r="1097" spans="1:35" ht="18" customHeight="1" x14ac:dyDescent="0.25">
      <c r="A1097" s="47" t="s">
        <v>2170</v>
      </c>
      <c r="B1097" s="51" t="s">
        <v>385</v>
      </c>
      <c r="C1097" s="24">
        <v>150</v>
      </c>
      <c r="D1097" s="25"/>
      <c r="E1097" s="36"/>
      <c r="F1097" s="37"/>
      <c r="G1097" s="28"/>
      <c r="H1097" s="29" t="s">
        <v>38</v>
      </c>
      <c r="I1097" s="30">
        <v>8.8000000000000007</v>
      </c>
      <c r="J1097" s="30"/>
      <c r="K1097" s="30">
        <v>6.85</v>
      </c>
      <c r="L1097" s="87" t="s">
        <v>35</v>
      </c>
      <c r="M1097" s="49">
        <v>6.14</v>
      </c>
      <c r="N1097" s="29">
        <v>7.2</v>
      </c>
      <c r="O1097" s="31"/>
      <c r="P1097" s="35"/>
      <c r="Q1097" s="168"/>
      <c r="R1097" s="14"/>
      <c r="S1097" s="14"/>
      <c r="T1097" s="65"/>
      <c r="U1097" s="31"/>
      <c r="V1097" s="31"/>
      <c r="W1097" s="131"/>
      <c r="AD1097"/>
      <c r="AE1097"/>
      <c r="AF1097"/>
      <c r="AG1097"/>
      <c r="AH1097"/>
      <c r="AI1097"/>
    </row>
    <row r="1098" spans="1:35" ht="18" customHeight="1" x14ac:dyDescent="0.25">
      <c r="A1098" s="47" t="s">
        <v>2171</v>
      </c>
      <c r="B1098" s="51" t="s">
        <v>68</v>
      </c>
      <c r="C1098" s="24">
        <v>28</v>
      </c>
      <c r="D1098" s="25"/>
      <c r="E1098" s="36"/>
      <c r="F1098" s="37"/>
      <c r="G1098" s="28">
        <v>6</v>
      </c>
      <c r="H1098" s="29">
        <v>0.35</v>
      </c>
      <c r="I1098" s="30"/>
      <c r="J1098" s="26" t="s">
        <v>2172</v>
      </c>
      <c r="K1098" s="30">
        <v>0.41</v>
      </c>
      <c r="L1098" s="30">
        <v>0.41</v>
      </c>
      <c r="M1098" s="87" t="s">
        <v>38</v>
      </c>
      <c r="N1098" s="30" t="s">
        <v>2173</v>
      </c>
      <c r="O1098" s="31">
        <v>0.28999999999999998</v>
      </c>
      <c r="P1098" s="35"/>
      <c r="Q1098" s="168"/>
      <c r="R1098" s="14"/>
      <c r="S1098" s="14"/>
      <c r="T1098" s="65"/>
      <c r="U1098" s="31"/>
      <c r="V1098" s="31"/>
      <c r="W1098" s="131"/>
      <c r="AD1098"/>
      <c r="AE1098"/>
      <c r="AF1098"/>
      <c r="AG1098"/>
      <c r="AH1098"/>
      <c r="AI1098"/>
    </row>
    <row r="1099" spans="1:35" ht="18" customHeight="1" x14ac:dyDescent="0.25">
      <c r="A1099" s="53" t="s">
        <v>2174</v>
      </c>
      <c r="B1099" s="23" t="s">
        <v>68</v>
      </c>
      <c r="C1099" s="24">
        <v>1</v>
      </c>
      <c r="D1099" s="25"/>
      <c r="E1099" s="36"/>
      <c r="F1099" s="37"/>
      <c r="G1099" s="28"/>
      <c r="H1099" s="29">
        <v>13.1</v>
      </c>
      <c r="I1099" s="30" t="s">
        <v>2175</v>
      </c>
      <c r="J1099" s="30" t="s">
        <v>2176</v>
      </c>
      <c r="K1099" s="30">
        <v>13.13</v>
      </c>
      <c r="L1099" s="87" t="s">
        <v>35</v>
      </c>
      <c r="M1099" s="103" t="s">
        <v>35</v>
      </c>
      <c r="N1099" s="29"/>
      <c r="O1099" s="31">
        <v>13.26</v>
      </c>
      <c r="P1099" s="35"/>
      <c r="Q1099" s="168"/>
      <c r="R1099" s="14"/>
      <c r="S1099" s="66"/>
      <c r="T1099" s="65"/>
      <c r="U1099" s="31"/>
      <c r="V1099" s="31"/>
      <c r="W1099" s="131"/>
      <c r="AD1099"/>
      <c r="AE1099"/>
      <c r="AF1099"/>
      <c r="AG1099"/>
      <c r="AH1099"/>
      <c r="AI1099"/>
    </row>
    <row r="1100" spans="1:35" ht="18" customHeight="1" x14ac:dyDescent="0.25">
      <c r="A1100" s="197" t="s">
        <v>2177</v>
      </c>
      <c r="B1100" s="54" t="s">
        <v>71</v>
      </c>
      <c r="C1100" s="24">
        <v>28</v>
      </c>
      <c r="D1100" s="25">
        <v>2</v>
      </c>
      <c r="E1100" s="26"/>
      <c r="F1100" s="100"/>
      <c r="G1100" s="57"/>
      <c r="H1100" s="74" t="s">
        <v>2178</v>
      </c>
      <c r="I1100" s="30" t="s">
        <v>35</v>
      </c>
      <c r="J1100" s="75" t="s">
        <v>2179</v>
      </c>
      <c r="K1100" s="85" t="s">
        <v>38</v>
      </c>
      <c r="L1100" s="267" t="s">
        <v>2180</v>
      </c>
      <c r="M1100" s="30" t="s">
        <v>38</v>
      </c>
      <c r="N1100" s="75" t="s">
        <v>2181</v>
      </c>
      <c r="O1100" s="80"/>
      <c r="P1100" s="76"/>
      <c r="Q1100" s="77"/>
      <c r="R1100" s="14"/>
      <c r="S1100" s="14"/>
      <c r="T1100" s="65"/>
      <c r="U1100" s="82"/>
      <c r="V1100" s="31"/>
      <c r="W1100" s="67"/>
      <c r="AD1100" t="s">
        <v>3238</v>
      </c>
      <c r="AE1100" t="s">
        <v>2183</v>
      </c>
      <c r="AF1100"/>
      <c r="AG1100" t="s">
        <v>3276</v>
      </c>
      <c r="AH1100" t="s">
        <v>2185</v>
      </c>
      <c r="AI1100"/>
    </row>
    <row r="1101" spans="1:35" ht="18" customHeight="1" x14ac:dyDescent="0.25">
      <c r="A1101" s="47" t="s">
        <v>2186</v>
      </c>
      <c r="B1101" s="51" t="s">
        <v>37</v>
      </c>
      <c r="C1101" s="24">
        <v>28</v>
      </c>
      <c r="D1101" s="25">
        <v>1</v>
      </c>
      <c r="E1101" s="36"/>
      <c r="F1101" s="37"/>
      <c r="G1101" s="28">
        <v>1</v>
      </c>
      <c r="H1101" s="75">
        <v>2.75</v>
      </c>
      <c r="I1101" s="75">
        <v>1.6</v>
      </c>
      <c r="J1101" s="85" t="s">
        <v>1938</v>
      </c>
      <c r="K1101" s="85" t="s">
        <v>1717</v>
      </c>
      <c r="L1101" s="341" t="s">
        <v>38</v>
      </c>
      <c r="M1101" s="75" t="s">
        <v>38</v>
      </c>
      <c r="N1101" s="74" t="s">
        <v>2187</v>
      </c>
      <c r="O1101" s="31">
        <v>1.01</v>
      </c>
      <c r="P1101" s="35"/>
      <c r="Q1101" s="168"/>
      <c r="R1101" s="14"/>
      <c r="S1101" s="14"/>
      <c r="T1101" s="65"/>
      <c r="U1101" s="117"/>
      <c r="V1101" s="31"/>
      <c r="W1101" s="286"/>
      <c r="AD1101" t="s">
        <v>3277</v>
      </c>
      <c r="AE1101" t="s">
        <v>3278</v>
      </c>
      <c r="AF1101"/>
      <c r="AG1101" t="s">
        <v>3279</v>
      </c>
      <c r="AH1101" t="s">
        <v>3280</v>
      </c>
      <c r="AI1101"/>
    </row>
    <row r="1102" spans="1:35" ht="18" customHeight="1" x14ac:dyDescent="0.25">
      <c r="A1102" s="47" t="s">
        <v>2188</v>
      </c>
      <c r="B1102" s="51" t="s">
        <v>164</v>
      </c>
      <c r="C1102" s="24">
        <v>28</v>
      </c>
      <c r="D1102" s="25"/>
      <c r="E1102" s="36"/>
      <c r="F1102" s="37"/>
      <c r="G1102" s="28"/>
      <c r="H1102" s="29" t="s">
        <v>780</v>
      </c>
      <c r="I1102" s="30">
        <v>1.06</v>
      </c>
      <c r="J1102" s="30" t="s">
        <v>38</v>
      </c>
      <c r="K1102" s="30" t="s">
        <v>38</v>
      </c>
      <c r="L1102" s="87" t="s">
        <v>38</v>
      </c>
      <c r="M1102" s="44" t="s">
        <v>38</v>
      </c>
      <c r="N1102" s="29">
        <v>1.07</v>
      </c>
      <c r="O1102" s="31"/>
      <c r="P1102" s="35"/>
      <c r="Q1102" s="168"/>
      <c r="R1102" s="14"/>
      <c r="S1102" s="14"/>
      <c r="T1102" s="65"/>
      <c r="U1102" s="31"/>
      <c r="V1102" s="31"/>
      <c r="W1102" s="131"/>
      <c r="AD1102"/>
      <c r="AE1102"/>
      <c r="AF1102"/>
      <c r="AG1102"/>
      <c r="AH1102"/>
      <c r="AI1102"/>
    </row>
    <row r="1103" spans="1:35" ht="18" customHeight="1" x14ac:dyDescent="0.25">
      <c r="A1103" s="47" t="s">
        <v>2189</v>
      </c>
      <c r="B1103" s="176">
        <v>7.4999999999999997E-3</v>
      </c>
      <c r="C1103" s="24" t="s">
        <v>1125</v>
      </c>
      <c r="D1103" s="25"/>
      <c r="E1103" s="36"/>
      <c r="F1103" s="37"/>
      <c r="G1103" s="28"/>
      <c r="H1103" s="29" t="s">
        <v>35</v>
      </c>
      <c r="I1103" s="30" t="s">
        <v>35</v>
      </c>
      <c r="J1103" s="30"/>
      <c r="K1103" s="103" t="s">
        <v>35</v>
      </c>
      <c r="L1103" s="87" t="s">
        <v>35</v>
      </c>
      <c r="M1103" s="44" t="s">
        <v>35</v>
      </c>
      <c r="N1103" s="29" t="s">
        <v>35</v>
      </c>
      <c r="O1103" s="31"/>
      <c r="P1103" s="35"/>
      <c r="Q1103" s="168"/>
      <c r="R1103" s="14"/>
      <c r="S1103" s="14"/>
      <c r="T1103" s="65"/>
      <c r="U1103" s="31"/>
      <c r="V1103" s="31"/>
      <c r="W1103" s="131"/>
      <c r="AD1103"/>
      <c r="AE1103"/>
      <c r="AF1103"/>
      <c r="AG1103"/>
      <c r="AH1103"/>
      <c r="AI1103"/>
    </row>
    <row r="1104" spans="1:35" ht="18" customHeight="1" x14ac:dyDescent="0.25">
      <c r="A1104" s="47" t="s">
        <v>2190</v>
      </c>
      <c r="B1104" s="176">
        <v>7.4999999999999997E-3</v>
      </c>
      <c r="C1104" s="24" t="s">
        <v>426</v>
      </c>
      <c r="D1104" s="25"/>
      <c r="E1104" s="36"/>
      <c r="F1104" s="37"/>
      <c r="G1104" s="28"/>
      <c r="H1104" s="29"/>
      <c r="I1104" s="30" t="s">
        <v>63</v>
      </c>
      <c r="J1104" s="30" t="s">
        <v>35</v>
      </c>
      <c r="K1104" s="30">
        <v>5.81</v>
      </c>
      <c r="L1104" s="87" t="s">
        <v>38</v>
      </c>
      <c r="M1104" s="310">
        <v>4.55</v>
      </c>
      <c r="N1104" s="29" t="s">
        <v>38</v>
      </c>
      <c r="O1104" s="31">
        <v>5.04</v>
      </c>
      <c r="P1104" s="35"/>
      <c r="Q1104" s="168"/>
      <c r="R1104" s="14"/>
      <c r="S1104" s="14"/>
      <c r="T1104" s="65"/>
      <c r="U1104" s="31"/>
      <c r="V1104" s="31"/>
      <c r="W1104" s="131"/>
      <c r="AD1104"/>
      <c r="AE1104"/>
      <c r="AF1104"/>
      <c r="AG1104"/>
      <c r="AH1104"/>
      <c r="AI1104"/>
    </row>
    <row r="1105" spans="1:35" ht="18" customHeight="1" x14ac:dyDescent="0.25">
      <c r="A1105" s="47" t="s">
        <v>2190</v>
      </c>
      <c r="B1105" s="176">
        <v>7.4999999999999997E-3</v>
      </c>
      <c r="C1105" s="24" t="s">
        <v>1125</v>
      </c>
      <c r="D1105" s="25"/>
      <c r="E1105" s="36"/>
      <c r="F1105" s="37"/>
      <c r="G1105" s="28"/>
      <c r="H1105" s="29" t="s">
        <v>35</v>
      </c>
      <c r="I1105" s="30" t="s">
        <v>38</v>
      </c>
      <c r="J1105" s="30"/>
      <c r="K1105" s="30" t="s">
        <v>38</v>
      </c>
      <c r="L1105" s="87" t="s">
        <v>35</v>
      </c>
      <c r="M1105" s="49" t="s">
        <v>680</v>
      </c>
      <c r="N1105" s="29">
        <v>8.4</v>
      </c>
      <c r="O1105" s="31">
        <v>8.9499999999999993</v>
      </c>
      <c r="P1105" s="35"/>
      <c r="Q1105" s="168"/>
      <c r="R1105" s="14"/>
      <c r="S1105" s="14"/>
      <c r="T1105" s="65"/>
      <c r="U1105" s="31"/>
      <c r="V1105" s="31"/>
      <c r="W1105" s="131"/>
      <c r="AD1105"/>
      <c r="AE1105"/>
      <c r="AF1105"/>
      <c r="AG1105"/>
      <c r="AH1105"/>
      <c r="AI1105"/>
    </row>
    <row r="1106" spans="1:35" ht="18" customHeight="1" x14ac:dyDescent="0.25">
      <c r="A1106" s="47" t="s">
        <v>2191</v>
      </c>
      <c r="B1106" s="51" t="s">
        <v>51</v>
      </c>
      <c r="C1106" s="24" t="s">
        <v>111</v>
      </c>
      <c r="D1106" s="25"/>
      <c r="E1106" s="36"/>
      <c r="F1106" s="37"/>
      <c r="G1106" s="28"/>
      <c r="H1106" s="29">
        <v>62</v>
      </c>
      <c r="I1106" s="30">
        <v>34</v>
      </c>
      <c r="J1106" s="30">
        <v>29.81</v>
      </c>
      <c r="K1106" s="30">
        <v>39.56</v>
      </c>
      <c r="L1106" s="87">
        <v>50</v>
      </c>
      <c r="M1106" s="87">
        <v>43</v>
      </c>
      <c r="N1106" s="163">
        <v>29</v>
      </c>
      <c r="O1106" s="31">
        <v>19.61</v>
      </c>
      <c r="P1106" s="35"/>
      <c r="Q1106" s="168"/>
      <c r="R1106" s="14"/>
      <c r="S1106" s="14"/>
      <c r="T1106" s="65"/>
      <c r="U1106" s="31"/>
      <c r="V1106" s="31"/>
      <c r="W1106" s="131"/>
      <c r="AD1106"/>
      <c r="AE1106"/>
      <c r="AF1106"/>
      <c r="AG1106"/>
      <c r="AH1106"/>
      <c r="AI1106"/>
    </row>
    <row r="1107" spans="1:35" ht="18" customHeight="1" x14ac:dyDescent="0.25">
      <c r="A1107" s="47" t="s">
        <v>2192</v>
      </c>
      <c r="B1107" s="51" t="s">
        <v>51</v>
      </c>
      <c r="C1107" s="24">
        <v>21</v>
      </c>
      <c r="D1107" s="25"/>
      <c r="E1107" s="36"/>
      <c r="F1107" s="37"/>
      <c r="G1107" s="28">
        <v>1</v>
      </c>
      <c r="H1107" s="29">
        <v>1.35</v>
      </c>
      <c r="I1107" s="30" t="s">
        <v>38</v>
      </c>
      <c r="J1107" s="30">
        <v>0.48</v>
      </c>
      <c r="K1107" s="30">
        <v>0.6</v>
      </c>
      <c r="L1107" s="49">
        <v>0.53</v>
      </c>
      <c r="M1107" s="108">
        <v>1.22</v>
      </c>
      <c r="N1107" s="29">
        <v>0.53</v>
      </c>
      <c r="O1107" s="31">
        <v>0.37</v>
      </c>
      <c r="P1107" s="35"/>
      <c r="Q1107" s="168"/>
      <c r="R1107" s="14"/>
      <c r="S1107" s="14"/>
      <c r="T1107" s="65"/>
      <c r="U1107" s="31"/>
      <c r="V1107" s="31"/>
      <c r="W1107" s="131"/>
      <c r="AD1107"/>
      <c r="AE1107"/>
      <c r="AF1107"/>
      <c r="AG1107"/>
      <c r="AH1107"/>
      <c r="AI1107"/>
    </row>
    <row r="1108" spans="1:35" ht="18" customHeight="1" x14ac:dyDescent="0.25">
      <c r="A1108" s="47" t="s">
        <v>2192</v>
      </c>
      <c r="B1108" s="51" t="s">
        <v>55</v>
      </c>
      <c r="C1108" s="24">
        <v>21</v>
      </c>
      <c r="D1108" s="25"/>
      <c r="E1108" s="36"/>
      <c r="F1108" s="37"/>
      <c r="G1108" s="28">
        <v>6</v>
      </c>
      <c r="H1108" s="29"/>
      <c r="I1108" s="30"/>
      <c r="J1108" s="26">
        <v>0.41</v>
      </c>
      <c r="K1108" s="30">
        <v>0.9</v>
      </c>
      <c r="L1108" s="30">
        <v>0.55000000000000004</v>
      </c>
      <c r="M1108" s="30">
        <v>0.52</v>
      </c>
      <c r="N1108" s="30">
        <v>0.43</v>
      </c>
      <c r="O1108" s="31">
        <v>0.37</v>
      </c>
      <c r="P1108" s="35"/>
      <c r="Q1108" s="168"/>
      <c r="R1108" s="14"/>
      <c r="S1108" s="14"/>
      <c r="T1108" s="65"/>
      <c r="U1108" s="31"/>
      <c r="V1108" s="31"/>
      <c r="W1108" s="131"/>
      <c r="AD1108"/>
      <c r="AE1108"/>
      <c r="AF1108"/>
      <c r="AG1108"/>
      <c r="AH1108"/>
      <c r="AI1108"/>
    </row>
    <row r="1109" spans="1:35" ht="18" customHeight="1" x14ac:dyDescent="0.25">
      <c r="A1109" s="47" t="s">
        <v>2192</v>
      </c>
      <c r="B1109" s="51" t="s">
        <v>187</v>
      </c>
      <c r="C1109" s="24">
        <v>21</v>
      </c>
      <c r="D1109" s="25"/>
      <c r="E1109" s="26"/>
      <c r="F1109" s="157"/>
      <c r="G1109" s="28"/>
      <c r="H1109" s="29"/>
      <c r="I1109" s="30"/>
      <c r="J1109" s="26">
        <v>5.44</v>
      </c>
      <c r="K1109" s="30"/>
      <c r="L1109" s="30"/>
      <c r="M1109" s="30" t="s">
        <v>38</v>
      </c>
      <c r="N1109" s="30"/>
      <c r="O1109" s="31"/>
      <c r="P1109" s="35"/>
      <c r="Q1109" s="168"/>
      <c r="R1109" s="14"/>
      <c r="S1109" s="14"/>
      <c r="T1109" s="65"/>
      <c r="U1109" s="31"/>
      <c r="V1109" s="31"/>
      <c r="W1109" s="131"/>
      <c r="AD1109"/>
      <c r="AE1109"/>
      <c r="AF1109"/>
      <c r="AG1109"/>
      <c r="AH1109"/>
      <c r="AI1109"/>
    </row>
    <row r="1110" spans="1:35" ht="18" customHeight="1" x14ac:dyDescent="0.25">
      <c r="A1110" s="47" t="s">
        <v>2193</v>
      </c>
      <c r="B1110" s="54" t="s">
        <v>2194</v>
      </c>
      <c r="C1110" s="24">
        <v>60</v>
      </c>
      <c r="D1110" s="55"/>
      <c r="E1110" s="40"/>
      <c r="F1110" s="56"/>
      <c r="G1110" s="57"/>
      <c r="H1110" s="26">
        <v>39.49</v>
      </c>
      <c r="I1110" s="30" t="s">
        <v>38</v>
      </c>
      <c r="J1110" s="202" t="s">
        <v>38</v>
      </c>
      <c r="K1110" s="113" t="s">
        <v>35</v>
      </c>
      <c r="L1110" s="26">
        <v>39</v>
      </c>
      <c r="M1110" s="30">
        <v>41.88</v>
      </c>
      <c r="N1110" s="202">
        <v>39.49</v>
      </c>
      <c r="O1110" s="80">
        <v>42.95</v>
      </c>
      <c r="P1110" s="97"/>
      <c r="Q1110" s="98"/>
      <c r="R1110" s="14"/>
      <c r="S1110" s="14"/>
      <c r="T1110" s="119"/>
      <c r="U1110" s="14"/>
      <c r="V1110" s="54"/>
      <c r="W1110" s="67"/>
      <c r="AD1110"/>
      <c r="AE1110"/>
      <c r="AF1110"/>
      <c r="AG1110"/>
      <c r="AH1110"/>
      <c r="AI1110"/>
    </row>
    <row r="1111" spans="1:35" ht="18" customHeight="1" x14ac:dyDescent="0.25">
      <c r="A1111" s="22" t="s">
        <v>2195</v>
      </c>
      <c r="B1111" s="193" t="s">
        <v>540</v>
      </c>
      <c r="C1111" s="24">
        <v>4</v>
      </c>
      <c r="D1111" s="25"/>
      <c r="E1111" s="86"/>
      <c r="F1111" s="37"/>
      <c r="G1111" s="28"/>
      <c r="H1111" s="29"/>
      <c r="I1111" s="30"/>
      <c r="J1111" s="30" t="s">
        <v>38</v>
      </c>
      <c r="K1111" s="113" t="s">
        <v>44</v>
      </c>
      <c r="L1111" s="44"/>
      <c r="M1111" s="29" t="s">
        <v>2196</v>
      </c>
      <c r="N1111" s="29"/>
      <c r="O1111" s="31">
        <v>85.5</v>
      </c>
      <c r="P1111" s="45"/>
      <c r="Q1111" s="33"/>
      <c r="R1111" s="14"/>
      <c r="S1111" s="14"/>
      <c r="T1111" s="69"/>
      <c r="U1111" s="14"/>
      <c r="V1111" s="31"/>
      <c r="W1111" s="67"/>
      <c r="AD1111"/>
      <c r="AE1111"/>
      <c r="AF1111"/>
      <c r="AG1111"/>
      <c r="AH1111"/>
      <c r="AI1111"/>
    </row>
    <row r="1112" spans="1:35" ht="18" customHeight="1" x14ac:dyDescent="0.25">
      <c r="A1112" s="47" t="s">
        <v>2197</v>
      </c>
      <c r="B1112" s="23" t="s">
        <v>2198</v>
      </c>
      <c r="C1112" s="24" t="s">
        <v>1016</v>
      </c>
      <c r="D1112" s="72"/>
      <c r="E1112" s="36"/>
      <c r="F1112" s="37"/>
      <c r="G1112" s="28"/>
      <c r="H1112" s="29">
        <v>0.44</v>
      </c>
      <c r="I1112" s="30" t="s">
        <v>1300</v>
      </c>
      <c r="J1112" s="30" t="s">
        <v>2199</v>
      </c>
      <c r="K1112" s="30">
        <v>37.92</v>
      </c>
      <c r="L1112" s="49">
        <v>0.56999999999999995</v>
      </c>
      <c r="M1112" s="49" t="s">
        <v>1196</v>
      </c>
      <c r="N1112" s="29" t="s">
        <v>2200</v>
      </c>
      <c r="O1112" s="31">
        <v>0.27</v>
      </c>
      <c r="P1112" s="35">
        <v>0.11</v>
      </c>
      <c r="Q1112" s="168">
        <f>O1112*(1-P1112)</f>
        <v>0.24030000000000001</v>
      </c>
      <c r="R1112" s="14" t="s">
        <v>17</v>
      </c>
      <c r="S1112" s="64">
        <f>O1112*0.905</f>
        <v>0.24435000000000001</v>
      </c>
      <c r="T1112" s="91">
        <v>1</v>
      </c>
      <c r="U1112" s="31"/>
      <c r="V1112" s="31">
        <v>2</v>
      </c>
      <c r="W1112" s="131"/>
      <c r="AD1112"/>
      <c r="AE1112"/>
      <c r="AF1112"/>
      <c r="AG1112"/>
      <c r="AH1112"/>
      <c r="AI1112"/>
    </row>
    <row r="1113" spans="1:35" ht="18" customHeight="1" x14ac:dyDescent="0.25">
      <c r="A1113" s="47" t="s">
        <v>2197</v>
      </c>
      <c r="B1113" s="23" t="s">
        <v>2201</v>
      </c>
      <c r="C1113" s="24" t="s">
        <v>1016</v>
      </c>
      <c r="D1113" s="25"/>
      <c r="E1113" s="36"/>
      <c r="F1113" s="37"/>
      <c r="G1113" s="28">
        <v>12</v>
      </c>
      <c r="H1113" s="29">
        <v>0.82</v>
      </c>
      <c r="I1113" s="30" t="s">
        <v>38</v>
      </c>
      <c r="J1113" s="30"/>
      <c r="K1113" s="30">
        <v>0.84</v>
      </c>
      <c r="L1113" s="87" t="s">
        <v>38</v>
      </c>
      <c r="M1113" s="49">
        <v>0.83</v>
      </c>
      <c r="N1113" s="29" t="s">
        <v>2202</v>
      </c>
      <c r="O1113" s="31">
        <v>0.92</v>
      </c>
      <c r="P1113" s="35">
        <v>0.11</v>
      </c>
      <c r="Q1113" s="168">
        <f>O1113*(1-P1113)</f>
        <v>0.81880000000000008</v>
      </c>
      <c r="R1113" s="14" t="s">
        <v>17</v>
      </c>
      <c r="S1113" s="64">
        <f>O1113*0.905</f>
        <v>0.83260000000000001</v>
      </c>
      <c r="T1113" s="91">
        <v>1</v>
      </c>
      <c r="U1113" s="31"/>
      <c r="V1113" s="31">
        <v>2</v>
      </c>
      <c r="W1113" s="131"/>
      <c r="AD1113"/>
      <c r="AE1113"/>
      <c r="AF1113"/>
      <c r="AG1113"/>
      <c r="AH1113"/>
      <c r="AI1113"/>
    </row>
    <row r="1114" spans="1:35" ht="18" customHeight="1" x14ac:dyDescent="0.25">
      <c r="A1114" s="47" t="s">
        <v>2197</v>
      </c>
      <c r="B1114" s="23" t="s">
        <v>2203</v>
      </c>
      <c r="C1114" s="24" t="s">
        <v>1016</v>
      </c>
      <c r="D1114" s="25"/>
      <c r="E1114" s="36"/>
      <c r="F1114" s="37"/>
      <c r="G1114" s="28"/>
      <c r="H1114" s="29">
        <v>1.1499999999999999</v>
      </c>
      <c r="I1114" s="108" t="s">
        <v>2149</v>
      </c>
      <c r="J1114" s="30" t="s">
        <v>38</v>
      </c>
      <c r="K1114" s="30">
        <v>1.29</v>
      </c>
      <c r="L1114" s="87" t="s">
        <v>38</v>
      </c>
      <c r="M1114" s="49">
        <v>0.9</v>
      </c>
      <c r="N1114" s="29" t="s">
        <v>2151</v>
      </c>
      <c r="O1114" s="31">
        <v>0.75</v>
      </c>
      <c r="P1114" s="35">
        <v>0.11</v>
      </c>
      <c r="Q1114" s="168">
        <f>O1114*(1-P1114)</f>
        <v>0.66749999999999998</v>
      </c>
      <c r="R1114" s="14" t="s">
        <v>17</v>
      </c>
      <c r="S1114" s="64">
        <f>O1114*0.905</f>
        <v>0.67874999999999996</v>
      </c>
      <c r="T1114" s="91">
        <v>1</v>
      </c>
      <c r="U1114" s="31"/>
      <c r="V1114" s="31">
        <v>2</v>
      </c>
      <c r="W1114" s="131"/>
      <c r="AD1114"/>
      <c r="AE1114"/>
      <c r="AF1114"/>
      <c r="AG1114"/>
      <c r="AH1114"/>
      <c r="AI1114"/>
    </row>
    <row r="1115" spans="1:35" ht="18" customHeight="1" x14ac:dyDescent="0.25">
      <c r="A1115" s="53" t="s">
        <v>2204</v>
      </c>
      <c r="B1115" s="54" t="s">
        <v>99</v>
      </c>
      <c r="C1115" s="24">
        <v>100</v>
      </c>
      <c r="D1115" s="72"/>
      <c r="E1115" s="40"/>
      <c r="F1115" s="56"/>
      <c r="G1115" s="57"/>
      <c r="H1115" s="29">
        <v>39.770000000000003</v>
      </c>
      <c r="I1115" s="30">
        <v>39</v>
      </c>
      <c r="J1115" s="30"/>
      <c r="K1115" s="30">
        <v>37.950000000000003</v>
      </c>
      <c r="L1115" s="87">
        <v>38.29</v>
      </c>
      <c r="M1115" s="49">
        <v>39.29</v>
      </c>
      <c r="N1115" s="30" t="s">
        <v>35</v>
      </c>
      <c r="O1115" s="31"/>
      <c r="P1115" s="35"/>
      <c r="Q1115" s="168"/>
      <c r="R1115" s="14"/>
      <c r="S1115" s="14"/>
      <c r="T1115" s="65"/>
      <c r="U1115" s="31"/>
      <c r="V1115" s="31"/>
      <c r="W1115" s="131"/>
      <c r="AD1115"/>
      <c r="AE1115"/>
      <c r="AF1115"/>
      <c r="AG1115"/>
      <c r="AH1115"/>
      <c r="AI1115"/>
    </row>
    <row r="1116" spans="1:35" ht="18" customHeight="1" x14ac:dyDescent="0.25">
      <c r="A1116" s="47" t="s">
        <v>2205</v>
      </c>
      <c r="B1116" s="78" t="s">
        <v>164</v>
      </c>
      <c r="C1116" s="24">
        <v>2</v>
      </c>
      <c r="D1116" s="72"/>
      <c r="E1116" s="40"/>
      <c r="F1116" s="56"/>
      <c r="G1116" s="57"/>
      <c r="H1116" s="29" t="s">
        <v>2206</v>
      </c>
      <c r="I1116" s="30"/>
      <c r="J1116" s="26">
        <v>4.3</v>
      </c>
      <c r="K1116" s="30">
        <v>4.5</v>
      </c>
      <c r="L1116" s="87" t="s">
        <v>38</v>
      </c>
      <c r="M1116" s="29">
        <v>4.5</v>
      </c>
      <c r="N1116" s="29" t="s">
        <v>35</v>
      </c>
      <c r="O1116" s="31">
        <v>4.24</v>
      </c>
      <c r="P1116" s="35"/>
      <c r="Q1116" s="168"/>
      <c r="R1116" s="14"/>
      <c r="S1116" s="14"/>
      <c r="T1116" s="65"/>
      <c r="U1116" s="31"/>
      <c r="V1116" s="31"/>
      <c r="W1116" s="131"/>
      <c r="AD1116"/>
      <c r="AE1116"/>
      <c r="AF1116"/>
      <c r="AG1116"/>
      <c r="AH1116"/>
      <c r="AI1116"/>
    </row>
    <row r="1117" spans="1:35" ht="18" customHeight="1" x14ac:dyDescent="0.25">
      <c r="A1117" s="53" t="s">
        <v>2207</v>
      </c>
      <c r="B1117" s="54"/>
      <c r="C1117" s="24">
        <v>12</v>
      </c>
      <c r="D1117" s="55"/>
      <c r="E1117" s="26"/>
      <c r="F1117" s="100"/>
      <c r="G1117" s="57"/>
      <c r="H1117" s="29" t="s">
        <v>38</v>
      </c>
      <c r="I1117" s="30" t="s">
        <v>35</v>
      </c>
      <c r="J1117" s="30">
        <v>0.47</v>
      </c>
      <c r="K1117" s="30">
        <v>3.57</v>
      </c>
      <c r="L1117" s="87" t="s">
        <v>38</v>
      </c>
      <c r="M1117" s="30" t="s">
        <v>38</v>
      </c>
      <c r="N1117" s="30" t="s">
        <v>35</v>
      </c>
      <c r="O1117" s="80"/>
      <c r="P1117" s="76"/>
      <c r="Q1117" s="77"/>
      <c r="R1117" s="14"/>
      <c r="S1117" s="14"/>
      <c r="T1117" s="119"/>
      <c r="U1117" s="120"/>
      <c r="V1117" s="54"/>
      <c r="W1117" s="83"/>
      <c r="AD1117"/>
      <c r="AE1117"/>
      <c r="AF1117"/>
      <c r="AG1117"/>
      <c r="AH1117"/>
      <c r="AI1117"/>
    </row>
    <row r="1118" spans="1:35" ht="18" customHeight="1" x14ac:dyDescent="0.25">
      <c r="A1118" s="53" t="s">
        <v>2207</v>
      </c>
      <c r="B1118" s="54"/>
      <c r="C1118" s="24">
        <v>24</v>
      </c>
      <c r="D1118" s="55"/>
      <c r="E1118" s="26"/>
      <c r="F1118" s="100"/>
      <c r="G1118" s="57"/>
      <c r="H1118" s="29" t="s">
        <v>38</v>
      </c>
      <c r="I1118" s="30" t="s">
        <v>35</v>
      </c>
      <c r="J1118" s="30"/>
      <c r="K1118" s="30" t="s">
        <v>38</v>
      </c>
      <c r="L1118" s="87" t="s">
        <v>38</v>
      </c>
      <c r="M1118" s="30" t="s">
        <v>38</v>
      </c>
      <c r="N1118" s="30" t="s">
        <v>35</v>
      </c>
      <c r="O1118" s="80"/>
      <c r="P1118" s="76"/>
      <c r="Q1118" s="77"/>
      <c r="R1118" s="14"/>
      <c r="S1118" s="14"/>
      <c r="T1118" s="119"/>
      <c r="U1118" s="120"/>
      <c r="V1118" s="54"/>
      <c r="W1118" s="83"/>
      <c r="AD1118"/>
      <c r="AE1118"/>
      <c r="AF1118"/>
      <c r="AG1118"/>
      <c r="AH1118"/>
      <c r="AI1118"/>
    </row>
    <row r="1119" spans="1:35" ht="18" customHeight="1" x14ac:dyDescent="0.25">
      <c r="A1119" s="47" t="s">
        <v>2208</v>
      </c>
      <c r="B1119" s="78" t="s">
        <v>164</v>
      </c>
      <c r="C1119" s="24">
        <v>2</v>
      </c>
      <c r="D1119" s="72"/>
      <c r="E1119" s="203"/>
      <c r="F1119" s="56"/>
      <c r="G1119" s="57"/>
      <c r="H1119" s="29" t="s">
        <v>38</v>
      </c>
      <c r="I1119" s="30"/>
      <c r="J1119" s="30"/>
      <c r="K1119" s="44" t="s">
        <v>35</v>
      </c>
      <c r="L1119" s="87"/>
      <c r="M1119" s="44" t="s">
        <v>35</v>
      </c>
      <c r="N1119" s="29" t="s">
        <v>35</v>
      </c>
      <c r="O1119" s="31"/>
      <c r="P1119" s="35"/>
      <c r="Q1119" s="168"/>
      <c r="R1119" s="14"/>
      <c r="S1119" s="14"/>
      <c r="T1119" s="65"/>
      <c r="U1119" s="31"/>
      <c r="V1119" s="31"/>
      <c r="W1119" s="131"/>
      <c r="AD1119"/>
      <c r="AE1119"/>
      <c r="AF1119"/>
      <c r="AG1119"/>
      <c r="AH1119"/>
      <c r="AI1119"/>
    </row>
    <row r="1120" spans="1:35" ht="18" customHeight="1" x14ac:dyDescent="0.25">
      <c r="A1120" s="47" t="s">
        <v>2209</v>
      </c>
      <c r="B1120" s="51" t="s">
        <v>37</v>
      </c>
      <c r="C1120" s="24">
        <v>56</v>
      </c>
      <c r="D1120" s="25"/>
      <c r="E1120" s="36"/>
      <c r="F1120" s="37"/>
      <c r="G1120" s="28"/>
      <c r="H1120" s="29">
        <v>18.600000000000001</v>
      </c>
      <c r="I1120" s="30">
        <v>17.5</v>
      </c>
      <c r="J1120" s="30">
        <v>16.47</v>
      </c>
      <c r="K1120" s="44">
        <v>18.350000000000001</v>
      </c>
      <c r="L1120" s="87" t="s">
        <v>38</v>
      </c>
      <c r="M1120" s="30" t="s">
        <v>1592</v>
      </c>
      <c r="N1120" s="49">
        <v>16.39</v>
      </c>
      <c r="O1120" s="31">
        <v>14.32</v>
      </c>
      <c r="P1120" s="35"/>
      <c r="Q1120" s="168"/>
      <c r="R1120" s="14"/>
      <c r="S1120" s="14"/>
      <c r="T1120" s="65"/>
      <c r="U1120" s="31"/>
      <c r="V1120" s="31"/>
      <c r="W1120" s="131"/>
      <c r="AD1120"/>
      <c r="AE1120"/>
      <c r="AF1120"/>
      <c r="AG1120"/>
      <c r="AH1120"/>
      <c r="AI1120"/>
    </row>
    <row r="1121" spans="1:35" ht="18" customHeight="1" x14ac:dyDescent="0.25">
      <c r="A1121" s="47" t="s">
        <v>2210</v>
      </c>
      <c r="B1121" s="51" t="s">
        <v>280</v>
      </c>
      <c r="C1121" s="24">
        <v>30</v>
      </c>
      <c r="D1121" s="25">
        <v>1</v>
      </c>
      <c r="E1121" s="36"/>
      <c r="F1121" s="37"/>
      <c r="G1121" s="28">
        <v>2</v>
      </c>
      <c r="H1121" s="74" t="s">
        <v>2211</v>
      </c>
      <c r="I1121" s="75" t="s">
        <v>38</v>
      </c>
      <c r="J1121" s="198" t="s">
        <v>38</v>
      </c>
      <c r="K1121" s="166" t="s">
        <v>950</v>
      </c>
      <c r="L1121" s="198" t="s">
        <v>38</v>
      </c>
      <c r="M1121" s="198" t="s">
        <v>38</v>
      </c>
      <c r="N1121" s="74" t="s">
        <v>38</v>
      </c>
      <c r="O1121" s="31">
        <v>1.67</v>
      </c>
      <c r="P1121" s="35"/>
      <c r="Q1121" s="168"/>
      <c r="R1121" s="14"/>
      <c r="S1121" s="14"/>
      <c r="T1121" s="65"/>
      <c r="U1121" s="31"/>
      <c r="V1121" s="31"/>
      <c r="W1121" s="131"/>
      <c r="AD1121" t="s">
        <v>3281</v>
      </c>
      <c r="AE1121" t="s">
        <v>3282</v>
      </c>
      <c r="AF1121"/>
      <c r="AG1121" t="s" s="406">
        <v>3283</v>
      </c>
      <c r="AH1121" t="s">
        <v>3284</v>
      </c>
      <c r="AI1121"/>
    </row>
    <row r="1122" spans="1:35" ht="18" customHeight="1" x14ac:dyDescent="0.25">
      <c r="A1122" s="47" t="s">
        <v>2210</v>
      </c>
      <c r="B1122" s="51" t="s">
        <v>276</v>
      </c>
      <c r="C1122" s="24">
        <v>30</v>
      </c>
      <c r="D1122" s="25"/>
      <c r="E1122" s="36"/>
      <c r="F1122" s="37"/>
      <c r="G1122" s="28">
        <v>2</v>
      </c>
      <c r="H1122" s="29" t="s">
        <v>952</v>
      </c>
      <c r="I1122" s="30">
        <v>1.88</v>
      </c>
      <c r="J1122" s="30">
        <v>1.24</v>
      </c>
      <c r="K1122" s="44">
        <v>1.62</v>
      </c>
      <c r="L1122" s="30">
        <v>1.4</v>
      </c>
      <c r="M1122" s="26">
        <v>1.2</v>
      </c>
      <c r="N1122" s="29">
        <v>1.32</v>
      </c>
      <c r="O1122" s="31">
        <v>4.32</v>
      </c>
      <c r="P1122" s="35"/>
      <c r="Q1122" s="168"/>
      <c r="R1122" s="14"/>
      <c r="S1122" s="14"/>
      <c r="T1122" s="65"/>
      <c r="U1122" s="31"/>
      <c r="V1122" s="31"/>
      <c r="W1122" s="131"/>
      <c r="AD1122"/>
      <c r="AE1122"/>
      <c r="AF1122"/>
      <c r="AG1122"/>
      <c r="AH1122"/>
      <c r="AI1122"/>
    </row>
    <row r="1123" spans="1:35" ht="18" customHeight="1" x14ac:dyDescent="0.25">
      <c r="A1123" s="47" t="s">
        <v>2210</v>
      </c>
      <c r="B1123" s="51" t="s">
        <v>2212</v>
      </c>
      <c r="C1123" s="24">
        <v>30</v>
      </c>
      <c r="D1123" s="25">
        <v>2</v>
      </c>
      <c r="E1123" s="36"/>
      <c r="F1123" s="37"/>
      <c r="G1123" s="28">
        <v>3</v>
      </c>
      <c r="H1123" s="29" t="s">
        <v>38</v>
      </c>
      <c r="I1123" s="30" t="s">
        <v>38</v>
      </c>
      <c r="J1123" s="75" t="s">
        <v>38</v>
      </c>
      <c r="K1123" s="30" t="s">
        <v>1686</v>
      </c>
      <c r="L1123" s="240" t="s">
        <v>2213</v>
      </c>
      <c r="M1123" s="75" t="s">
        <v>38</v>
      </c>
      <c r="N1123" s="30" t="s">
        <v>38</v>
      </c>
      <c r="O1123" s="31">
        <v>1.67</v>
      </c>
      <c r="P1123" s="35"/>
      <c r="Q1123" s="168"/>
      <c r="R1123" s="14"/>
      <c r="S1123" s="14"/>
      <c r="T1123" s="65"/>
      <c r="U1123" s="31"/>
      <c r="V1123" s="31"/>
      <c r="W1123" s="131"/>
      <c r="AA1123" s="145"/>
      <c r="AD1123" t="s">
        <v>3285</v>
      </c>
      <c r="AE1123" t="s">
        <v>2215</v>
      </c>
      <c r="AF1123"/>
      <c r="AG1123" t="s" s="406">
        <v>3286</v>
      </c>
      <c r="AH1123" t="s">
        <v>2217</v>
      </c>
      <c r="AI1123"/>
    </row>
    <row r="1124" spans="1:35" ht="18" customHeight="1" x14ac:dyDescent="0.25">
      <c r="A1124" s="47" t="s">
        <v>2218</v>
      </c>
      <c r="B1124" s="51" t="s">
        <v>280</v>
      </c>
      <c r="C1124" s="24">
        <v>28</v>
      </c>
      <c r="D1124" s="25"/>
      <c r="E1124" s="36"/>
      <c r="F1124" s="37" t="s">
        <v>143</v>
      </c>
      <c r="G1124" s="154">
        <v>24</v>
      </c>
      <c r="H1124" s="29">
        <v>1.05</v>
      </c>
      <c r="I1124" s="213"/>
      <c r="J1124" s="30">
        <v>0.76</v>
      </c>
      <c r="K1124" s="30">
        <v>0.85</v>
      </c>
      <c r="L1124" s="87" t="s">
        <v>38</v>
      </c>
      <c r="M1124" s="26">
        <v>0.61</v>
      </c>
      <c r="N1124" s="29" t="s">
        <v>38</v>
      </c>
      <c r="O1124" s="31">
        <v>2.0099999999999998</v>
      </c>
      <c r="P1124" s="35"/>
      <c r="Q1124" s="168"/>
      <c r="R1124" s="14"/>
      <c r="S1124" s="14"/>
      <c r="T1124" s="65"/>
      <c r="U1124" s="31"/>
      <c r="V1124" s="31"/>
      <c r="W1124" s="131"/>
      <c r="AD1124"/>
      <c r="AE1124"/>
      <c r="AF1124"/>
      <c r="AG1124"/>
      <c r="AH1124"/>
      <c r="AI1124"/>
    </row>
    <row r="1125" spans="1:35" ht="18" customHeight="1" x14ac:dyDescent="0.25">
      <c r="A1125" s="197" t="s">
        <v>2218</v>
      </c>
      <c r="B1125" s="51" t="s">
        <v>276</v>
      </c>
      <c r="C1125" s="24">
        <v>28</v>
      </c>
      <c r="D1125" s="25"/>
      <c r="E1125" s="36"/>
      <c r="F1125" s="37" t="s">
        <v>143</v>
      </c>
      <c r="G1125" s="28">
        <v>22</v>
      </c>
      <c r="H1125" s="74">
        <v>0.81</v>
      </c>
      <c r="I1125" s="30" t="s">
        <v>38</v>
      </c>
      <c r="J1125" s="75">
        <v>1.5</v>
      </c>
      <c r="K1125" s="75">
        <v>1.2</v>
      </c>
      <c r="L1125" s="240">
        <v>0.69</v>
      </c>
      <c r="M1125" s="74">
        <v>0.75</v>
      </c>
      <c r="N1125" s="75">
        <v>0.76</v>
      </c>
      <c r="O1125" s="31">
        <v>1.08</v>
      </c>
      <c r="P1125" s="35"/>
      <c r="Q1125" s="168"/>
      <c r="R1125" s="14"/>
      <c r="S1125" s="14"/>
      <c r="T1125" s="65"/>
      <c r="U1125" s="31"/>
      <c r="V1125" s="31"/>
      <c r="W1125" s="131"/>
      <c r="AD1125"/>
      <c r="AE1125"/>
      <c r="AF1125"/>
      <c r="AG1125"/>
      <c r="AH1125"/>
      <c r="AI1125"/>
    </row>
    <row r="1126" spans="1:35" ht="18" customHeight="1" x14ac:dyDescent="0.25">
      <c r="A1126" s="47" t="s">
        <v>2219</v>
      </c>
      <c r="B1126" s="51" t="s">
        <v>2212</v>
      </c>
      <c r="C1126" s="24">
        <v>28</v>
      </c>
      <c r="D1126" s="25"/>
      <c r="E1126" s="36"/>
      <c r="F1126" s="37" t="s">
        <v>143</v>
      </c>
      <c r="G1126" s="28">
        <v>16</v>
      </c>
      <c r="H1126" s="29" t="s">
        <v>1711</v>
      </c>
      <c r="I1126" s="29" t="s">
        <v>196</v>
      </c>
      <c r="J1126" s="30">
        <v>1.03</v>
      </c>
      <c r="K1126" s="30">
        <v>1.08</v>
      </c>
      <c r="L1126" s="87">
        <v>0.96</v>
      </c>
      <c r="M1126" s="49">
        <v>0.94</v>
      </c>
      <c r="N1126" s="30">
        <v>1.07</v>
      </c>
      <c r="O1126" s="31">
        <v>4.49</v>
      </c>
      <c r="P1126" s="35"/>
      <c r="Q1126" s="168"/>
      <c r="R1126" s="14"/>
      <c r="S1126" s="14"/>
      <c r="T1126" s="65"/>
      <c r="U1126" s="31"/>
      <c r="V1126" s="31"/>
      <c r="W1126" s="131"/>
      <c r="AD1126"/>
      <c r="AE1126"/>
      <c r="AF1126"/>
      <c r="AG1126"/>
      <c r="AH1126"/>
      <c r="AI1126"/>
    </row>
    <row r="1127" spans="1:35" ht="18" customHeight="1" x14ac:dyDescent="0.25">
      <c r="A1127" s="47" t="s">
        <v>2220</v>
      </c>
      <c r="B1127" s="51">
        <v>50</v>
      </c>
      <c r="C1127" s="24">
        <v>1</v>
      </c>
      <c r="D1127" s="25"/>
      <c r="E1127" s="36"/>
      <c r="F1127" s="48"/>
      <c r="G1127" s="28">
        <v>10</v>
      </c>
      <c r="H1127" s="29" t="s">
        <v>38</v>
      </c>
      <c r="I1127" s="30" t="s">
        <v>35</v>
      </c>
      <c r="J1127" s="30" t="s">
        <v>35</v>
      </c>
      <c r="K1127" s="44" t="s">
        <v>35</v>
      </c>
      <c r="L1127" s="87" t="s">
        <v>35</v>
      </c>
      <c r="M1127" s="30" t="s">
        <v>35</v>
      </c>
      <c r="N1127" s="30" t="s">
        <v>35</v>
      </c>
      <c r="O1127" s="31">
        <v>9.99</v>
      </c>
      <c r="P1127" s="35"/>
      <c r="Q1127" s="50"/>
      <c r="R1127" s="14"/>
      <c r="S1127" s="14"/>
      <c r="T1127" s="34"/>
      <c r="U1127" s="14"/>
      <c r="V1127" s="31"/>
      <c r="W1127" s="19"/>
      <c r="AD1127"/>
      <c r="AE1127"/>
      <c r="AF1127"/>
      <c r="AG1127"/>
      <c r="AH1127"/>
      <c r="AI1127"/>
    </row>
    <row r="1128" spans="1:35" ht="18" customHeight="1" x14ac:dyDescent="0.25">
      <c r="A1128" s="47" t="s">
        <v>2221</v>
      </c>
      <c r="B1128" s="51" t="s">
        <v>37</v>
      </c>
      <c r="C1128" s="24">
        <v>30</v>
      </c>
      <c r="D1128" s="25"/>
      <c r="E1128" s="36"/>
      <c r="F1128" s="148"/>
      <c r="G1128" s="28">
        <v>3</v>
      </c>
      <c r="H1128" s="29">
        <v>3.21</v>
      </c>
      <c r="I1128" s="30">
        <v>2.19</v>
      </c>
      <c r="J1128" s="26">
        <v>1.6</v>
      </c>
      <c r="K1128" s="30">
        <v>2.0499999999999998</v>
      </c>
      <c r="L1128" s="87">
        <v>1.95</v>
      </c>
      <c r="M1128" s="30">
        <v>3.65</v>
      </c>
      <c r="N1128" s="30">
        <v>1.84</v>
      </c>
      <c r="O1128" s="31">
        <v>8.19</v>
      </c>
      <c r="P1128" s="35"/>
      <c r="Q1128" s="168"/>
      <c r="R1128" s="14"/>
      <c r="S1128" s="14"/>
      <c r="T1128" s="65"/>
      <c r="U1128" s="31"/>
      <c r="V1128" s="31"/>
      <c r="W1128" s="131"/>
      <c r="AD1128" s="102" t="s">
        <v>2222</v>
      </c>
      <c r="AE1128" t="s">
        <v>2223</v>
      </c>
      <c r="AF1128"/>
      <c r="AG1128" t="s">
        <v>2224</v>
      </c>
      <c r="AH1128" t="s">
        <v>2225</v>
      </c>
      <c r="AI1128"/>
    </row>
    <row r="1129" spans="1:35" ht="18" customHeight="1" x14ac:dyDescent="0.25">
      <c r="A1129" s="47" t="s">
        <v>2226</v>
      </c>
      <c r="B1129" s="35">
        <v>1E-3</v>
      </c>
      <c r="C1129" s="24" t="s">
        <v>214</v>
      </c>
      <c r="D1129" s="25"/>
      <c r="E1129" s="36"/>
      <c r="F1129" s="37"/>
      <c r="G1129" s="28"/>
      <c r="H1129" s="30">
        <v>8.33</v>
      </c>
      <c r="I1129" s="30"/>
      <c r="J1129" s="26">
        <v>7.9</v>
      </c>
      <c r="K1129" s="30">
        <v>9.15</v>
      </c>
      <c r="L1129" s="87">
        <v>9</v>
      </c>
      <c r="M1129" s="30">
        <v>8.15</v>
      </c>
      <c r="N1129" s="30">
        <v>8.4</v>
      </c>
      <c r="O1129" s="31">
        <v>3.45</v>
      </c>
      <c r="P1129" s="35"/>
      <c r="Q1129" s="168"/>
      <c r="R1129" s="14"/>
      <c r="S1129" s="14"/>
      <c r="T1129" s="65"/>
      <c r="U1129" s="31"/>
      <c r="V1129" s="31"/>
      <c r="W1129" s="131"/>
      <c r="AD1129"/>
      <c r="AE1129"/>
      <c r="AF1129"/>
      <c r="AG1129"/>
      <c r="AH1129"/>
      <c r="AI1129"/>
    </row>
    <row r="1130" spans="1:35" ht="18" customHeight="1" x14ac:dyDescent="0.25">
      <c r="A1130" s="47" t="s">
        <v>2226</v>
      </c>
      <c r="B1130" s="35">
        <v>1E-3</v>
      </c>
      <c r="C1130" s="24" t="s">
        <v>426</v>
      </c>
      <c r="D1130" s="25"/>
      <c r="E1130" s="36"/>
      <c r="F1130" s="37"/>
      <c r="G1130" s="28">
        <v>2</v>
      </c>
      <c r="H1130" s="29">
        <v>4.5999999999999996</v>
      </c>
      <c r="I1130" s="30">
        <v>4.4400000000000004</v>
      </c>
      <c r="J1130" s="30" t="s">
        <v>457</v>
      </c>
      <c r="K1130" s="30" t="s">
        <v>2227</v>
      </c>
      <c r="L1130" s="87" t="s">
        <v>38</v>
      </c>
      <c r="M1130" s="87" t="s">
        <v>596</v>
      </c>
      <c r="N1130" s="49" t="s">
        <v>2228</v>
      </c>
      <c r="O1130" s="31"/>
      <c r="P1130" s="35"/>
      <c r="Q1130" s="168"/>
      <c r="R1130" s="14"/>
      <c r="S1130" s="14"/>
      <c r="T1130" s="65"/>
      <c r="U1130" s="31"/>
      <c r="V1130" s="31"/>
      <c r="W1130" s="131"/>
      <c r="AD1130"/>
      <c r="AE1130"/>
      <c r="AF1130"/>
      <c r="AG1130"/>
      <c r="AH1130"/>
      <c r="AI1130"/>
    </row>
    <row r="1131" spans="1:35" ht="18" customHeight="1" x14ac:dyDescent="0.25">
      <c r="A1131" s="47" t="s">
        <v>2229</v>
      </c>
      <c r="B1131" s="51" t="s">
        <v>577</v>
      </c>
      <c r="C1131" s="24" t="s">
        <v>2230</v>
      </c>
      <c r="D1131" s="25"/>
      <c r="E1131" s="36"/>
      <c r="F1131" s="148"/>
      <c r="G1131" s="154">
        <v>20</v>
      </c>
      <c r="H1131" s="29" t="s">
        <v>1905</v>
      </c>
      <c r="I1131" s="30" t="s">
        <v>2231</v>
      </c>
      <c r="J1131" s="30" t="s">
        <v>284</v>
      </c>
      <c r="K1131" s="30" t="s">
        <v>38</v>
      </c>
      <c r="L1131" s="29" t="s">
        <v>38</v>
      </c>
      <c r="M1131" s="26">
        <v>3.97</v>
      </c>
      <c r="N1131" s="29" t="s">
        <v>38</v>
      </c>
      <c r="O1131" s="31">
        <v>4.3899999999999997</v>
      </c>
      <c r="P1131" s="35"/>
      <c r="Q1131" s="168"/>
      <c r="R1131" s="14"/>
      <c r="S1131" s="14"/>
      <c r="T1131" s="65"/>
      <c r="U1131" s="31"/>
      <c r="V1131" s="31"/>
      <c r="W1131" s="131"/>
      <c r="AD1131"/>
      <c r="AE1131"/>
      <c r="AF1131"/>
      <c r="AG1131"/>
      <c r="AH1131"/>
      <c r="AI1131"/>
    </row>
    <row r="1132" spans="1:35" ht="18" customHeight="1" x14ac:dyDescent="0.25">
      <c r="A1132" s="47" t="s">
        <v>2232</v>
      </c>
      <c r="B1132" s="51"/>
      <c r="C1132" s="24" t="s">
        <v>214</v>
      </c>
      <c r="D1132" s="25"/>
      <c r="E1132" s="36"/>
      <c r="F1132" s="148"/>
      <c r="G1132" s="154"/>
      <c r="H1132" s="29">
        <v>10.4</v>
      </c>
      <c r="I1132" s="30">
        <v>9.39</v>
      </c>
      <c r="J1132" s="30">
        <v>8.48</v>
      </c>
      <c r="K1132" s="30">
        <v>9.15</v>
      </c>
      <c r="L1132" s="29">
        <v>8.7899999999999991</v>
      </c>
      <c r="M1132" s="26">
        <v>8.1999999999999993</v>
      </c>
      <c r="N1132" s="29"/>
      <c r="O1132" s="31"/>
      <c r="P1132" s="35"/>
      <c r="Q1132" s="168"/>
      <c r="R1132" s="14"/>
      <c r="S1132" s="14"/>
      <c r="T1132" s="65"/>
      <c r="U1132" s="31"/>
      <c r="V1132" s="31"/>
      <c r="W1132" s="131"/>
      <c r="AD1132"/>
      <c r="AE1132"/>
      <c r="AF1132"/>
      <c r="AG1132"/>
      <c r="AH1132"/>
      <c r="AI1132"/>
    </row>
    <row r="1133" spans="1:35" ht="18" customHeight="1" x14ac:dyDescent="0.25">
      <c r="A1133" s="47" t="s">
        <v>2232</v>
      </c>
      <c r="B1133" s="51"/>
      <c r="C1133" s="24" t="s">
        <v>426</v>
      </c>
      <c r="D1133" s="25"/>
      <c r="E1133" s="36"/>
      <c r="F1133" s="37"/>
      <c r="G1133" s="28">
        <v>2</v>
      </c>
      <c r="H1133" s="49">
        <v>3.55</v>
      </c>
      <c r="I1133" s="30" t="s">
        <v>35</v>
      </c>
      <c r="J1133" s="30">
        <v>4.08</v>
      </c>
      <c r="K1133" s="30" t="s">
        <v>2233</v>
      </c>
      <c r="L1133" s="84" t="s">
        <v>2234</v>
      </c>
      <c r="M1133" s="26" t="s">
        <v>2235</v>
      </c>
      <c r="N1133" s="84">
        <v>3.56</v>
      </c>
      <c r="O1133" s="31">
        <v>4.04</v>
      </c>
      <c r="P1133" s="35"/>
      <c r="Q1133" s="168"/>
      <c r="R1133" s="14"/>
      <c r="S1133" s="14"/>
      <c r="T1133" s="65"/>
      <c r="U1133" s="31"/>
      <c r="V1133" s="31"/>
      <c r="W1133" s="131"/>
      <c r="AD1133"/>
      <c r="AE1133"/>
      <c r="AF1133"/>
      <c r="AG1133"/>
      <c r="AH1133"/>
      <c r="AI1133"/>
    </row>
    <row r="1134" spans="1:35" ht="18" customHeight="1" x14ac:dyDescent="0.25">
      <c r="A1134" s="47" t="s">
        <v>2236</v>
      </c>
      <c r="B1134" s="51" t="s">
        <v>609</v>
      </c>
      <c r="C1134" s="24">
        <v>28</v>
      </c>
      <c r="D1134" s="25"/>
      <c r="E1134" s="36"/>
      <c r="F1134" s="37"/>
      <c r="G1134" s="28">
        <v>2</v>
      </c>
      <c r="H1134" s="29">
        <v>0.49</v>
      </c>
      <c r="I1134" s="30">
        <v>0.49</v>
      </c>
      <c r="J1134" s="30">
        <v>0.5</v>
      </c>
      <c r="K1134" s="30">
        <v>0.72</v>
      </c>
      <c r="L1134" s="30">
        <v>0.45</v>
      </c>
      <c r="M1134" s="26">
        <v>0.44</v>
      </c>
      <c r="N1134" s="29">
        <v>0.54</v>
      </c>
      <c r="O1134" s="31">
        <v>1.1499999999999999</v>
      </c>
      <c r="P1134" s="35"/>
      <c r="Q1134" s="168"/>
      <c r="R1134" s="14"/>
      <c r="S1134" s="14"/>
      <c r="T1134" s="65"/>
      <c r="U1134" s="31"/>
      <c r="V1134" s="31"/>
      <c r="W1134" s="131"/>
      <c r="AD1134"/>
      <c r="AE1134"/>
      <c r="AF1134"/>
      <c r="AG1134"/>
      <c r="AH1134"/>
      <c r="AI1134"/>
    </row>
    <row r="1135" spans="1:35" ht="18" customHeight="1" x14ac:dyDescent="0.25">
      <c r="A1135" s="47" t="s">
        <v>2236</v>
      </c>
      <c r="B1135" s="51" t="s">
        <v>159</v>
      </c>
      <c r="C1135" s="24">
        <v>28</v>
      </c>
      <c r="D1135" s="25">
        <v>2</v>
      </c>
      <c r="E1135" s="36"/>
      <c r="F1135" s="37"/>
      <c r="G1135" s="28">
        <v>6</v>
      </c>
      <c r="H1135" s="30" t="s">
        <v>1723</v>
      </c>
      <c r="I1135" s="30" t="s">
        <v>1769</v>
      </c>
      <c r="J1135" s="75" t="s">
        <v>38</v>
      </c>
      <c r="K1135" s="30">
        <v>0.83</v>
      </c>
      <c r="L1135" s="75" t="s">
        <v>38</v>
      </c>
      <c r="M1135" s="75" t="s">
        <v>38</v>
      </c>
      <c r="N1135" s="30" t="s">
        <v>2237</v>
      </c>
      <c r="O1135" s="31">
        <v>1.81</v>
      </c>
      <c r="P1135" s="35"/>
      <c r="Q1135" s="168"/>
      <c r="R1135" s="14"/>
      <c r="S1135" s="14"/>
      <c r="T1135" s="65"/>
      <c r="U1135" s="31"/>
      <c r="V1135" s="31"/>
      <c r="W1135" s="131"/>
      <c r="AD1135" t="s">
        <v>3287</v>
      </c>
      <c r="AE1135" t="s">
        <v>3288</v>
      </c>
      <c r="AF1135"/>
      <c r="AG1135" t="s">
        <v>3289</v>
      </c>
      <c r="AH1135" t="s">
        <v>3290</v>
      </c>
      <c r="AI1135"/>
    </row>
    <row r="1136" spans="1:35" ht="18" customHeight="1" x14ac:dyDescent="0.25">
      <c r="A1136" s="47" t="s">
        <v>2238</v>
      </c>
      <c r="B1136" s="51" t="s">
        <v>609</v>
      </c>
      <c r="C1136" s="24">
        <v>28</v>
      </c>
      <c r="D1136" s="25"/>
      <c r="E1136" s="36"/>
      <c r="F1136" s="37"/>
      <c r="G1136" s="28">
        <v>1</v>
      </c>
      <c r="H1136" s="29">
        <v>6.38</v>
      </c>
      <c r="I1136" s="30">
        <v>6.25</v>
      </c>
      <c r="J1136" s="30" t="s">
        <v>35</v>
      </c>
      <c r="K1136" s="30">
        <v>6.49</v>
      </c>
      <c r="L1136" s="29">
        <v>6.25</v>
      </c>
      <c r="M1136" s="26">
        <v>5.84</v>
      </c>
      <c r="N1136" s="29">
        <v>6.33</v>
      </c>
      <c r="O1136" s="31">
        <v>4.5999999999999996</v>
      </c>
      <c r="P1136" s="35"/>
      <c r="Q1136" s="168"/>
      <c r="R1136" s="14"/>
      <c r="S1136" s="14"/>
      <c r="T1136" s="65"/>
      <c r="U1136" s="31"/>
      <c r="V1136" s="31"/>
      <c r="W1136" s="131"/>
      <c r="AD1136"/>
      <c r="AE1136"/>
      <c r="AF1136"/>
      <c r="AG1136"/>
      <c r="AH1136"/>
      <c r="AI1136"/>
    </row>
    <row r="1137" spans="1:35" ht="18" customHeight="1" x14ac:dyDescent="0.25">
      <c r="A1137" s="47" t="s">
        <v>2239</v>
      </c>
      <c r="B1137" s="51" t="s">
        <v>68</v>
      </c>
      <c r="C1137" s="24">
        <v>28</v>
      </c>
      <c r="D1137" s="25"/>
      <c r="E1137" s="36"/>
      <c r="F1137" s="226"/>
      <c r="G1137" s="112">
        <v>32</v>
      </c>
      <c r="H1137" s="29">
        <v>1.25</v>
      </c>
      <c r="I1137" s="30">
        <v>1.27</v>
      </c>
      <c r="J1137" s="113" t="s">
        <v>38</v>
      </c>
      <c r="K1137" s="30">
        <v>1.45</v>
      </c>
      <c r="L1137" s="29" t="s">
        <v>38</v>
      </c>
      <c r="M1137" s="29" t="s">
        <v>38</v>
      </c>
      <c r="N1137" s="30" t="s">
        <v>1097</v>
      </c>
      <c r="O1137" s="31">
        <v>1.34</v>
      </c>
      <c r="P1137" s="35"/>
      <c r="Q1137" s="168"/>
      <c r="R1137" s="14"/>
      <c r="S1137" s="66"/>
      <c r="T1137" s="65"/>
      <c r="U1137" s="31"/>
      <c r="V1137" s="31"/>
      <c r="W1137" s="131"/>
      <c r="AD1137"/>
      <c r="AE1137"/>
      <c r="AF1137"/>
      <c r="AG1137"/>
      <c r="AH1137"/>
      <c r="AI1137"/>
    </row>
    <row r="1138" spans="1:35" ht="18" customHeight="1" x14ac:dyDescent="0.25">
      <c r="A1138" s="47" t="s">
        <v>2240</v>
      </c>
      <c r="B1138" s="51" t="s">
        <v>193</v>
      </c>
      <c r="C1138" s="24">
        <v>1</v>
      </c>
      <c r="D1138" s="25"/>
      <c r="E1138" s="36"/>
      <c r="F1138" s="37"/>
      <c r="G1138" s="112">
        <v>3</v>
      </c>
      <c r="H1138" s="29">
        <v>3.77</v>
      </c>
      <c r="I1138" s="30" t="s">
        <v>484</v>
      </c>
      <c r="J1138" s="26">
        <v>3.1</v>
      </c>
      <c r="K1138" s="30">
        <v>3.84</v>
      </c>
      <c r="L1138" s="30">
        <v>3.45</v>
      </c>
      <c r="M1138" s="87">
        <v>3.6</v>
      </c>
      <c r="N1138" s="30">
        <v>3.68</v>
      </c>
      <c r="O1138" s="31"/>
      <c r="P1138" s="35"/>
      <c r="Q1138" s="168"/>
      <c r="R1138" s="14"/>
      <c r="S1138" s="66"/>
      <c r="T1138" s="65"/>
      <c r="U1138" s="31"/>
      <c r="V1138" s="31"/>
      <c r="W1138" s="131"/>
      <c r="AD1138"/>
      <c r="AE1138"/>
      <c r="AF1138"/>
      <c r="AG1138"/>
      <c r="AH1138"/>
      <c r="AI1138"/>
    </row>
    <row r="1139" spans="1:35" ht="18" customHeight="1" x14ac:dyDescent="0.25">
      <c r="A1139" s="47" t="s">
        <v>2241</v>
      </c>
      <c r="B1139" s="39" t="s">
        <v>2242</v>
      </c>
      <c r="C1139" s="24" t="s">
        <v>111</v>
      </c>
      <c r="D1139" s="25"/>
      <c r="E1139" s="36"/>
      <c r="F1139" s="37"/>
      <c r="G1139" s="28">
        <v>7</v>
      </c>
      <c r="H1139" s="29" t="s">
        <v>2243</v>
      </c>
      <c r="I1139" s="30">
        <v>1.1299999999999999</v>
      </c>
      <c r="J1139" s="26">
        <v>0.99</v>
      </c>
      <c r="K1139" s="30">
        <v>1.4</v>
      </c>
      <c r="L1139" s="30">
        <v>1.1399999999999999</v>
      </c>
      <c r="M1139" s="30" t="s">
        <v>38</v>
      </c>
      <c r="N1139" s="29">
        <v>1.1599999999999999</v>
      </c>
      <c r="O1139" s="31">
        <v>1.89</v>
      </c>
      <c r="P1139" s="35"/>
      <c r="Q1139" s="168"/>
      <c r="R1139" s="14"/>
      <c r="S1139" s="14"/>
      <c r="T1139" s="65"/>
      <c r="U1139" s="31"/>
      <c r="V1139" s="31"/>
      <c r="W1139" s="131"/>
      <c r="AD1139" s="102" t="s">
        <v>2244</v>
      </c>
      <c r="AE1139" t="s">
        <v>2245</v>
      </c>
      <c r="AF1139"/>
      <c r="AG1139" t="s">
        <v>2246</v>
      </c>
      <c r="AH1139" t="s">
        <v>2247</v>
      </c>
      <c r="AI1139"/>
    </row>
    <row r="1140" spans="1:35" ht="18" customHeight="1" x14ac:dyDescent="0.25">
      <c r="A1140" s="47" t="s">
        <v>2241</v>
      </c>
      <c r="B1140" s="39" t="s">
        <v>2242</v>
      </c>
      <c r="C1140" s="24" t="s">
        <v>386</v>
      </c>
      <c r="D1140" s="25"/>
      <c r="E1140" s="36"/>
      <c r="F1140" s="37"/>
      <c r="G1140" s="28">
        <v>1</v>
      </c>
      <c r="H1140" s="29" t="s">
        <v>1071</v>
      </c>
      <c r="I1140" s="26">
        <v>3.63</v>
      </c>
      <c r="J1140" s="30">
        <v>3.72</v>
      </c>
      <c r="K1140" s="30">
        <v>4.25</v>
      </c>
      <c r="L1140" s="84" t="s">
        <v>38</v>
      </c>
      <c r="M1140" s="30" t="s">
        <v>38</v>
      </c>
      <c r="N1140" s="30">
        <v>4.49</v>
      </c>
      <c r="O1140" s="31"/>
      <c r="P1140" s="35"/>
      <c r="Q1140" s="168"/>
      <c r="R1140" s="14"/>
      <c r="S1140" s="14"/>
      <c r="T1140" s="65"/>
      <c r="U1140" s="31"/>
      <c r="V1140" s="31"/>
      <c r="W1140" s="131"/>
      <c r="AD1140"/>
      <c r="AE1140"/>
      <c r="AF1140"/>
      <c r="AG1140"/>
      <c r="AH1140"/>
      <c r="AI1140"/>
    </row>
    <row r="1141" spans="1:35" ht="18" customHeight="1" x14ac:dyDescent="0.25">
      <c r="A1141" s="47" t="s">
        <v>2241</v>
      </c>
      <c r="B1141" s="39" t="s">
        <v>2242</v>
      </c>
      <c r="C1141" s="24" t="s">
        <v>59</v>
      </c>
      <c r="D1141" s="25"/>
      <c r="E1141" s="36"/>
      <c r="F1141" s="37"/>
      <c r="G1141" s="112"/>
      <c r="H1141" s="29">
        <v>38.5</v>
      </c>
      <c r="I1141" s="30">
        <v>6.01</v>
      </c>
      <c r="J1141" s="30"/>
      <c r="K1141" s="44">
        <v>6.42</v>
      </c>
      <c r="L1141" s="87" t="s">
        <v>35</v>
      </c>
      <c r="M1141" s="49">
        <v>6.28</v>
      </c>
      <c r="N1141" s="29" t="s">
        <v>35</v>
      </c>
      <c r="O1141" s="31"/>
      <c r="P1141" s="35"/>
      <c r="Q1141" s="168"/>
      <c r="R1141" s="14"/>
      <c r="S1141" s="14"/>
      <c r="T1141" s="65"/>
      <c r="U1141" s="31"/>
      <c r="V1141" s="31"/>
      <c r="W1141" s="131"/>
      <c r="AD1141"/>
      <c r="AE1141"/>
      <c r="AF1141"/>
      <c r="AG1141"/>
      <c r="AH1141"/>
      <c r="AI1141"/>
    </row>
    <row r="1142" spans="1:35" ht="18" customHeight="1" x14ac:dyDescent="0.25">
      <c r="A1142" s="47" t="s">
        <v>2248</v>
      </c>
      <c r="B1142" s="39" t="s">
        <v>55</v>
      </c>
      <c r="C1142" s="24">
        <v>5</v>
      </c>
      <c r="D1142" s="25"/>
      <c r="E1142" s="36"/>
      <c r="F1142" s="37"/>
      <c r="G1142" s="112"/>
      <c r="H1142" s="29"/>
      <c r="I1142" s="30">
        <v>2.14</v>
      </c>
      <c r="J1142" s="30">
        <v>2.09</v>
      </c>
      <c r="K1142" s="44"/>
      <c r="L1142" s="87">
        <v>2.19</v>
      </c>
      <c r="M1142" s="87" t="s">
        <v>2249</v>
      </c>
      <c r="N1142" s="49">
        <v>1.97</v>
      </c>
      <c r="O1142" s="31"/>
      <c r="P1142" s="35"/>
      <c r="Q1142" s="168"/>
      <c r="R1142" s="14"/>
      <c r="S1142" s="14"/>
      <c r="T1142" s="65"/>
      <c r="U1142" s="31"/>
      <c r="V1142" s="31"/>
      <c r="W1142" s="131"/>
      <c r="AD1142"/>
      <c r="AE1142"/>
      <c r="AF1142"/>
      <c r="AG1142"/>
      <c r="AH1142"/>
      <c r="AI1142"/>
    </row>
    <row r="1143" spans="1:35" ht="18" customHeight="1" x14ac:dyDescent="0.25">
      <c r="A1143" s="47" t="s">
        <v>2250</v>
      </c>
      <c r="B1143" s="54" t="s">
        <v>51</v>
      </c>
      <c r="C1143" s="24">
        <v>28</v>
      </c>
      <c r="D1143" s="25"/>
      <c r="E1143" s="26"/>
      <c r="F1143" s="100"/>
      <c r="G1143" s="57"/>
      <c r="H1143" s="29">
        <v>7.26</v>
      </c>
      <c r="I1143" s="30" t="s">
        <v>2251</v>
      </c>
      <c r="J1143" s="30">
        <v>5.45</v>
      </c>
      <c r="K1143" s="30">
        <v>5.45</v>
      </c>
      <c r="L1143" s="84"/>
      <c r="M1143" s="30">
        <v>5.57</v>
      </c>
      <c r="N1143" s="30">
        <v>4.9800000000000004</v>
      </c>
      <c r="O1143" s="80"/>
      <c r="P1143" s="76"/>
      <c r="Q1143" s="77"/>
      <c r="R1143" s="14"/>
      <c r="S1143" s="14"/>
      <c r="T1143" s="65"/>
      <c r="U1143" s="82"/>
      <c r="V1143" s="31"/>
      <c r="W1143" s="67"/>
      <c r="AD1143"/>
      <c r="AE1143"/>
      <c r="AF1143"/>
      <c r="AG1143"/>
      <c r="AH1143"/>
      <c r="AI1143"/>
    </row>
    <row r="1144" spans="1:35" ht="18" customHeight="1" x14ac:dyDescent="0.25">
      <c r="A1144" s="47" t="s">
        <v>2252</v>
      </c>
      <c r="B1144" s="230">
        <v>0.02</v>
      </c>
      <c r="C1144" s="24" t="s">
        <v>1123</v>
      </c>
      <c r="D1144" s="25"/>
      <c r="E1144" s="36"/>
      <c r="F1144" s="37"/>
      <c r="G1144" s="112"/>
      <c r="H1144" s="29"/>
      <c r="I1144" s="30"/>
      <c r="J1144" s="30">
        <v>7.31</v>
      </c>
      <c r="K1144" s="44">
        <v>7.85</v>
      </c>
      <c r="L1144" s="87"/>
      <c r="M1144" s="49">
        <v>6.98</v>
      </c>
      <c r="N1144" s="29"/>
      <c r="O1144" s="31"/>
      <c r="P1144" s="35"/>
      <c r="Q1144" s="168"/>
      <c r="R1144" s="14"/>
      <c r="S1144" s="14"/>
      <c r="T1144" s="65"/>
      <c r="U1144" s="31"/>
      <c r="V1144" s="31"/>
      <c r="W1144" s="131"/>
      <c r="AD1144"/>
      <c r="AE1144"/>
      <c r="AF1144"/>
      <c r="AG1144"/>
      <c r="AH1144"/>
      <c r="AI1144"/>
    </row>
    <row r="1145" spans="1:35" ht="18" customHeight="1" x14ac:dyDescent="0.25">
      <c r="A1145" s="47" t="s">
        <v>2253</v>
      </c>
      <c r="B1145" s="51" t="s">
        <v>40</v>
      </c>
      <c r="C1145" s="24">
        <v>100</v>
      </c>
      <c r="D1145" s="25"/>
      <c r="E1145" s="36"/>
      <c r="F1145" s="37"/>
      <c r="G1145" s="28">
        <v>1</v>
      </c>
      <c r="H1145" s="29"/>
      <c r="I1145" s="30"/>
      <c r="J1145" s="30" t="s">
        <v>1704</v>
      </c>
      <c r="K1145" s="30">
        <v>6.5</v>
      </c>
      <c r="L1145" s="87"/>
      <c r="M1145" s="49">
        <v>5.3</v>
      </c>
      <c r="N1145" s="29" t="s">
        <v>38</v>
      </c>
      <c r="O1145" s="31"/>
      <c r="P1145" s="35"/>
      <c r="Q1145" s="168"/>
      <c r="R1145" s="14"/>
      <c r="S1145" s="14"/>
      <c r="T1145" s="65"/>
      <c r="U1145" s="31"/>
      <c r="V1145" s="31"/>
      <c r="W1145" s="131"/>
      <c r="AD1145"/>
      <c r="AE1145"/>
      <c r="AF1145"/>
      <c r="AG1145"/>
      <c r="AH1145"/>
      <c r="AI1145"/>
    </row>
    <row r="1146" spans="1:35" ht="18" customHeight="1" x14ac:dyDescent="0.25">
      <c r="A1146" s="47" t="s">
        <v>2254</v>
      </c>
      <c r="B1146" s="51" t="s">
        <v>187</v>
      </c>
      <c r="C1146" s="24">
        <v>50</v>
      </c>
      <c r="D1146" s="25"/>
      <c r="E1146" s="36"/>
      <c r="F1146" s="37"/>
      <c r="G1146" s="28">
        <v>10</v>
      </c>
      <c r="H1146" s="30">
        <v>6.51</v>
      </c>
      <c r="I1146" s="30">
        <v>6</v>
      </c>
      <c r="J1146" s="30">
        <v>5.86</v>
      </c>
      <c r="K1146" s="30">
        <v>6.81</v>
      </c>
      <c r="L1146" s="26">
        <v>5.5</v>
      </c>
      <c r="M1146" s="30">
        <v>5.92</v>
      </c>
      <c r="N1146" s="30">
        <v>6.24</v>
      </c>
      <c r="O1146" s="31">
        <v>6.24</v>
      </c>
      <c r="P1146" s="35"/>
      <c r="Q1146" s="168"/>
      <c r="R1146" s="14"/>
      <c r="S1146" s="14"/>
      <c r="T1146" s="65"/>
      <c r="U1146" s="31"/>
      <c r="V1146" s="31"/>
      <c r="W1146" s="131"/>
      <c r="AD1146"/>
      <c r="AE1146"/>
      <c r="AF1146"/>
      <c r="AG1146"/>
      <c r="AH1146"/>
      <c r="AI1146"/>
    </row>
    <row r="1147" spans="1:35" ht="18" customHeight="1" x14ac:dyDescent="0.25">
      <c r="A1147" s="53" t="s">
        <v>2255</v>
      </c>
      <c r="B1147" s="54" t="s">
        <v>2256</v>
      </c>
      <c r="C1147" s="24">
        <v>120</v>
      </c>
      <c r="D1147" s="55"/>
      <c r="E1147" s="26"/>
      <c r="F1147" s="100"/>
      <c r="G1147" s="57"/>
      <c r="H1147" s="29" t="s">
        <v>35</v>
      </c>
      <c r="I1147" s="30" t="s">
        <v>35</v>
      </c>
      <c r="J1147" s="30" t="s">
        <v>35</v>
      </c>
      <c r="K1147" s="30"/>
      <c r="L1147" s="87" t="s">
        <v>35</v>
      </c>
      <c r="M1147" s="87" t="s">
        <v>35</v>
      </c>
      <c r="N1147" s="87"/>
      <c r="O1147" s="80"/>
      <c r="P1147" s="76"/>
      <c r="Q1147" s="77"/>
      <c r="R1147" s="14"/>
      <c r="S1147" s="14"/>
      <c r="T1147" s="119"/>
      <c r="U1147" s="120"/>
      <c r="V1147" s="54"/>
      <c r="W1147" s="83"/>
      <c r="AD1147"/>
      <c r="AE1147"/>
      <c r="AF1147"/>
      <c r="AG1147"/>
      <c r="AH1147"/>
      <c r="AI1147"/>
    </row>
    <row r="1148" spans="1:35" ht="18" customHeight="1" x14ac:dyDescent="0.25">
      <c r="A1148" s="47" t="s">
        <v>2257</v>
      </c>
      <c r="B1148" s="78" t="s">
        <v>2258</v>
      </c>
      <c r="C1148" s="24">
        <v>100</v>
      </c>
      <c r="D1148" s="72"/>
      <c r="E1148" s="40"/>
      <c r="F1148" s="56"/>
      <c r="G1148" s="57">
        <v>1</v>
      </c>
      <c r="H1148" s="29" t="s">
        <v>38</v>
      </c>
      <c r="I1148" s="30" t="s">
        <v>38</v>
      </c>
      <c r="J1148" s="30" t="s">
        <v>35</v>
      </c>
      <c r="K1148" s="43">
        <v>7.88</v>
      </c>
      <c r="L1148" s="87" t="s">
        <v>35</v>
      </c>
      <c r="M1148" s="87">
        <v>8.15</v>
      </c>
      <c r="N1148" s="29" t="s">
        <v>35</v>
      </c>
      <c r="O1148" s="31">
        <v>9.11</v>
      </c>
      <c r="P1148" s="35"/>
      <c r="Q1148" s="168"/>
      <c r="R1148" s="14"/>
      <c r="S1148" s="14"/>
      <c r="T1148" s="65"/>
      <c r="U1148" s="31"/>
      <c r="V1148" s="31"/>
      <c r="W1148" s="131"/>
      <c r="AD1148"/>
      <c r="AE1148"/>
      <c r="AF1148"/>
      <c r="AG1148"/>
      <c r="AH1148"/>
      <c r="AI1148"/>
    </row>
    <row r="1149" spans="1:35" ht="18" customHeight="1" x14ac:dyDescent="0.25">
      <c r="A1149" s="47" t="s">
        <v>2259</v>
      </c>
      <c r="B1149" s="78" t="s">
        <v>2258</v>
      </c>
      <c r="C1149" s="24">
        <v>100</v>
      </c>
      <c r="D1149" s="72"/>
      <c r="E1149" s="36"/>
      <c r="F1149" s="56"/>
      <c r="G1149" s="57">
        <v>5</v>
      </c>
      <c r="H1149" s="49" t="s">
        <v>2260</v>
      </c>
      <c r="I1149" s="30" t="s">
        <v>35</v>
      </c>
      <c r="J1149" s="108"/>
      <c r="K1149" s="30" t="s">
        <v>35</v>
      </c>
      <c r="L1149" s="87">
        <v>3.5</v>
      </c>
      <c r="M1149" s="44" t="s">
        <v>35</v>
      </c>
      <c r="N1149" s="29" t="s">
        <v>35</v>
      </c>
      <c r="O1149" s="31">
        <v>3.55</v>
      </c>
      <c r="P1149" s="35">
        <v>0.05</v>
      </c>
      <c r="Q1149" s="168">
        <f>O1149*(1-P1149)</f>
        <v>3.3724999999999996</v>
      </c>
      <c r="R1149" s="14"/>
      <c r="S1149" s="14"/>
      <c r="T1149" s="65"/>
      <c r="U1149" s="31"/>
      <c r="V1149" s="31"/>
      <c r="W1149" s="131"/>
      <c r="AD1149"/>
      <c r="AE1149"/>
      <c r="AF1149"/>
      <c r="AG1149"/>
      <c r="AH1149"/>
      <c r="AI1149"/>
    </row>
    <row r="1150" spans="1:35" ht="18" customHeight="1" x14ac:dyDescent="0.25">
      <c r="A1150" s="47" t="s">
        <v>2261</v>
      </c>
      <c r="B1150" s="54"/>
      <c r="C1150" s="24">
        <v>50</v>
      </c>
      <c r="D1150" s="72"/>
      <c r="E1150" s="72"/>
      <c r="F1150" s="56"/>
      <c r="G1150" s="57">
        <v>2</v>
      </c>
      <c r="H1150" s="29" t="s">
        <v>35</v>
      </c>
      <c r="I1150" s="30">
        <v>9.25</v>
      </c>
      <c r="J1150" s="26">
        <v>8.15</v>
      </c>
      <c r="K1150" s="30">
        <v>8.4600000000000009</v>
      </c>
      <c r="L1150" s="87">
        <v>8.3800000000000008</v>
      </c>
      <c r="M1150" s="29">
        <v>8.24</v>
      </c>
      <c r="N1150" s="29" t="s">
        <v>35</v>
      </c>
      <c r="O1150" s="31">
        <v>9.5</v>
      </c>
      <c r="P1150" s="35"/>
      <c r="Q1150" s="168"/>
      <c r="R1150" s="14"/>
      <c r="S1150" s="14"/>
      <c r="T1150" s="65"/>
      <c r="U1150" s="31"/>
      <c r="V1150" s="31"/>
      <c r="W1150" s="131"/>
      <c r="AD1150"/>
      <c r="AE1150"/>
      <c r="AF1150"/>
      <c r="AG1150"/>
      <c r="AH1150"/>
      <c r="AI1150"/>
    </row>
    <row r="1151" spans="1:35" ht="18" customHeight="1" x14ac:dyDescent="0.25">
      <c r="A1151" s="47" t="s">
        <v>2262</v>
      </c>
      <c r="B1151" s="23" t="s">
        <v>2263</v>
      </c>
      <c r="C1151" s="24">
        <v>40</v>
      </c>
      <c r="D1151" s="25"/>
      <c r="E1151" s="36"/>
      <c r="F1151" s="37"/>
      <c r="G1151" s="28"/>
      <c r="H1151" s="29">
        <v>12.95</v>
      </c>
      <c r="I1151" s="30" t="s">
        <v>38</v>
      </c>
      <c r="J1151" s="30"/>
      <c r="K1151" s="30" t="s">
        <v>35</v>
      </c>
      <c r="L1151" s="49">
        <v>13</v>
      </c>
      <c r="M1151" s="44" t="s">
        <v>35</v>
      </c>
      <c r="N1151" s="29" t="s">
        <v>35</v>
      </c>
      <c r="O1151" s="86">
        <v>13.6</v>
      </c>
      <c r="P1151" s="342">
        <v>0.11</v>
      </c>
      <c r="Q1151" s="168">
        <f>O1151*(1-P1151)</f>
        <v>12.103999999999999</v>
      </c>
      <c r="R1151" s="14" t="s">
        <v>17</v>
      </c>
      <c r="S1151" s="64">
        <f>O1151*0.905</f>
        <v>12.308</v>
      </c>
      <c r="T1151" s="91">
        <v>1</v>
      </c>
      <c r="U1151" s="31"/>
      <c r="V1151" s="31">
        <v>2</v>
      </c>
      <c r="W1151" s="131"/>
      <c r="AD1151"/>
      <c r="AE1151"/>
      <c r="AF1151"/>
      <c r="AG1151"/>
      <c r="AH1151"/>
      <c r="AI1151"/>
    </row>
    <row r="1152" spans="1:35" ht="18" customHeight="1" x14ac:dyDescent="0.25">
      <c r="A1152" s="47" t="s">
        <v>2264</v>
      </c>
      <c r="B1152" s="54" t="s">
        <v>37</v>
      </c>
      <c r="C1152" s="24">
        <v>84</v>
      </c>
      <c r="D1152" s="55"/>
      <c r="E1152" s="40"/>
      <c r="F1152" s="96"/>
      <c r="G1152" s="57">
        <v>1</v>
      </c>
      <c r="H1152" s="26">
        <v>7.44</v>
      </c>
      <c r="I1152" s="30">
        <v>10.64</v>
      </c>
      <c r="J1152" s="30" t="s">
        <v>38</v>
      </c>
      <c r="K1152" s="30">
        <v>10.76</v>
      </c>
      <c r="L1152" s="84" t="s">
        <v>38</v>
      </c>
      <c r="M1152" s="30">
        <v>9.6300000000000008</v>
      </c>
      <c r="N1152" s="30">
        <v>9.8000000000000007</v>
      </c>
      <c r="O1152" s="80"/>
      <c r="P1152" s="97"/>
      <c r="Q1152" s="98"/>
      <c r="R1152" s="14"/>
      <c r="S1152" s="14"/>
      <c r="T1152" s="81"/>
      <c r="U1152" s="82"/>
      <c r="V1152" s="54"/>
      <c r="W1152" s="64"/>
      <c r="AD1152"/>
      <c r="AE1152"/>
      <c r="AF1152"/>
      <c r="AG1152"/>
      <c r="AH1152"/>
      <c r="AI1152"/>
    </row>
    <row r="1153" spans="1:35" ht="18" customHeight="1" x14ac:dyDescent="0.25">
      <c r="A1153" s="47" t="s">
        <v>2265</v>
      </c>
      <c r="B1153" s="68" t="s">
        <v>37</v>
      </c>
      <c r="C1153" s="24">
        <v>100</v>
      </c>
      <c r="D1153" s="25"/>
      <c r="E1153" s="36"/>
      <c r="F1153" s="37"/>
      <c r="G1153" s="28"/>
      <c r="H1153" s="29" t="s">
        <v>38</v>
      </c>
      <c r="I1153" s="30" t="s">
        <v>2266</v>
      </c>
      <c r="J1153" s="108" t="s">
        <v>668</v>
      </c>
      <c r="K1153" s="30" t="s">
        <v>2267</v>
      </c>
      <c r="L1153" s="87" t="s">
        <v>1361</v>
      </c>
      <c r="M1153" s="49" t="s">
        <v>2268</v>
      </c>
      <c r="N1153" s="30" t="s">
        <v>38</v>
      </c>
      <c r="O1153" s="31">
        <v>39.29</v>
      </c>
      <c r="P1153" s="35"/>
      <c r="Q1153" s="168"/>
      <c r="R1153" s="14"/>
      <c r="S1153" s="132"/>
      <c r="T1153" s="65"/>
      <c r="U1153" s="31"/>
      <c r="V1153" s="31"/>
      <c r="W1153" s="131"/>
      <c r="AD1153"/>
      <c r="AE1153"/>
      <c r="AF1153"/>
      <c r="AG1153"/>
      <c r="AH1153"/>
      <c r="AI1153"/>
    </row>
    <row r="1154" spans="1:35" ht="18" customHeight="1" x14ac:dyDescent="0.25">
      <c r="A1154" s="47" t="s">
        <v>2269</v>
      </c>
      <c r="B1154" s="54" t="s">
        <v>663</v>
      </c>
      <c r="C1154" s="24">
        <v>56</v>
      </c>
      <c r="D1154" s="55"/>
      <c r="E1154" s="26"/>
      <c r="F1154" s="56"/>
      <c r="G1154" s="57"/>
      <c r="H1154" s="29">
        <v>6.12</v>
      </c>
      <c r="I1154" s="30">
        <v>2.59</v>
      </c>
      <c r="J1154" s="30" t="s">
        <v>2270</v>
      </c>
      <c r="K1154" s="30">
        <v>8.75</v>
      </c>
      <c r="L1154" s="87" t="s">
        <v>38</v>
      </c>
      <c r="M1154" s="49">
        <v>7.49</v>
      </c>
      <c r="N1154" s="29"/>
      <c r="O1154" s="31"/>
      <c r="P1154" s="35"/>
      <c r="Q1154" s="168"/>
      <c r="R1154" s="14"/>
      <c r="S1154" s="14"/>
      <c r="T1154" s="65"/>
      <c r="U1154" s="31"/>
      <c r="V1154" s="31"/>
      <c r="W1154" s="131"/>
      <c r="AD1154"/>
      <c r="AE1154"/>
      <c r="AF1154"/>
      <c r="AG1154"/>
      <c r="AH1154"/>
      <c r="AI1154"/>
    </row>
    <row r="1155" spans="1:35" ht="18" customHeight="1" x14ac:dyDescent="0.25">
      <c r="A1155" s="47" t="s">
        <v>2271</v>
      </c>
      <c r="B1155" s="51" t="s">
        <v>187</v>
      </c>
      <c r="C1155" s="24">
        <v>56</v>
      </c>
      <c r="D1155" s="25"/>
      <c r="E1155" s="36"/>
      <c r="F1155" s="37"/>
      <c r="G1155" s="28">
        <v>1</v>
      </c>
      <c r="H1155" s="29">
        <v>3.81</v>
      </c>
      <c r="I1155" s="30">
        <v>3.78</v>
      </c>
      <c r="J1155" s="26">
        <v>3.58</v>
      </c>
      <c r="K1155" s="30">
        <v>3.84</v>
      </c>
      <c r="L1155" s="29" t="s">
        <v>1649</v>
      </c>
      <c r="M1155" s="26" t="s">
        <v>2272</v>
      </c>
      <c r="N1155" s="113">
        <v>3.71</v>
      </c>
      <c r="O1155" s="31"/>
      <c r="P1155" s="35"/>
      <c r="Q1155" s="168"/>
      <c r="R1155" s="14"/>
      <c r="S1155" s="14"/>
      <c r="T1155" s="65"/>
      <c r="U1155" s="31"/>
      <c r="V1155" s="31"/>
      <c r="W1155" s="131"/>
      <c r="AD1155"/>
      <c r="AE1155"/>
      <c r="AF1155"/>
      <c r="AG1155"/>
      <c r="AH1155"/>
      <c r="AI1155"/>
    </row>
    <row r="1156" spans="1:35" ht="18" customHeight="1" x14ac:dyDescent="0.25">
      <c r="A1156" s="47" t="s">
        <v>2271</v>
      </c>
      <c r="B1156" s="51" t="s">
        <v>40</v>
      </c>
      <c r="C1156" s="24">
        <v>56</v>
      </c>
      <c r="D1156" s="25"/>
      <c r="E1156" s="36"/>
      <c r="F1156" s="37"/>
      <c r="G1156" s="28">
        <v>2</v>
      </c>
      <c r="H1156" s="29">
        <v>2.59</v>
      </c>
      <c r="I1156" s="26">
        <v>2.2999999999999998</v>
      </c>
      <c r="J1156" s="30">
        <v>1.71</v>
      </c>
      <c r="K1156" s="30">
        <v>2.39</v>
      </c>
      <c r="L1156" s="87" t="s">
        <v>38</v>
      </c>
      <c r="M1156" s="29">
        <v>1.72</v>
      </c>
      <c r="N1156" s="29" t="s">
        <v>1563</v>
      </c>
      <c r="O1156" s="31">
        <v>4.1100000000000003</v>
      </c>
      <c r="P1156" s="35"/>
      <c r="Q1156" s="168"/>
      <c r="R1156" s="14"/>
      <c r="S1156" s="14"/>
      <c r="T1156" s="65"/>
      <c r="U1156" s="31"/>
      <c r="V1156" s="31"/>
      <c r="W1156" s="131"/>
      <c r="AD1156"/>
      <c r="AE1156"/>
      <c r="AF1156"/>
      <c r="AG1156"/>
      <c r="AH1156"/>
      <c r="AI1156"/>
    </row>
    <row r="1157" spans="1:35" ht="18" customHeight="1" x14ac:dyDescent="0.25">
      <c r="A1157" s="47" t="s">
        <v>2273</v>
      </c>
      <c r="B1157" s="51" t="s">
        <v>40</v>
      </c>
      <c r="C1157" s="24">
        <v>28</v>
      </c>
      <c r="D1157" s="25"/>
      <c r="E1157" s="36"/>
      <c r="F1157" s="37"/>
      <c r="G1157" s="28">
        <v>6</v>
      </c>
      <c r="H1157" s="29"/>
      <c r="I1157" s="30"/>
      <c r="J1157" s="26">
        <v>0.4</v>
      </c>
      <c r="K1157" s="30">
        <v>0.5</v>
      </c>
      <c r="L1157" s="30">
        <v>0.47</v>
      </c>
      <c r="M1157" s="30">
        <v>0.41</v>
      </c>
      <c r="N1157" s="30">
        <v>0.42</v>
      </c>
      <c r="O1157" s="31">
        <v>0.56000000000000005</v>
      </c>
      <c r="P1157" s="35"/>
      <c r="Q1157" s="168"/>
      <c r="R1157" s="14"/>
      <c r="S1157" s="14"/>
      <c r="T1157" s="65"/>
      <c r="U1157" s="31"/>
      <c r="V1157" s="31"/>
      <c r="W1157" s="131"/>
      <c r="AD1157"/>
      <c r="AE1157"/>
      <c r="AF1157"/>
      <c r="AG1157"/>
      <c r="AH1157"/>
      <c r="AI1157"/>
    </row>
    <row r="1158" spans="1:35" ht="18" customHeight="1" x14ac:dyDescent="0.25">
      <c r="A1158" s="47" t="s">
        <v>2274</v>
      </c>
      <c r="B1158" s="51" t="s">
        <v>187</v>
      </c>
      <c r="C1158" s="24">
        <v>28</v>
      </c>
      <c r="D1158" s="25"/>
      <c r="E1158" s="36"/>
      <c r="F1158" s="37"/>
      <c r="G1158" s="28">
        <v>16</v>
      </c>
      <c r="H1158" s="29" t="s">
        <v>38</v>
      </c>
      <c r="I1158" s="30">
        <v>0.9</v>
      </c>
      <c r="J1158" s="73">
        <v>0.75</v>
      </c>
      <c r="K1158" s="30">
        <v>0.91</v>
      </c>
      <c r="L1158" s="75">
        <v>0.9</v>
      </c>
      <c r="M1158" s="75">
        <v>0.78</v>
      </c>
      <c r="N1158" s="29">
        <v>0.8</v>
      </c>
      <c r="O1158" s="31"/>
      <c r="P1158" s="35"/>
      <c r="Q1158" s="168"/>
      <c r="R1158" s="14"/>
      <c r="S1158" s="66"/>
      <c r="T1158" s="65"/>
      <c r="U1158" s="31"/>
      <c r="V1158" s="31"/>
      <c r="W1158" s="131"/>
      <c r="AD1158"/>
      <c r="AE1158"/>
      <c r="AF1158"/>
      <c r="AG1158"/>
      <c r="AH1158"/>
      <c r="AI1158"/>
    </row>
    <row r="1159" spans="1:35" ht="18" customHeight="1" x14ac:dyDescent="0.25">
      <c r="A1159" s="190" t="s">
        <v>2275</v>
      </c>
      <c r="B1159" s="54" t="s">
        <v>99</v>
      </c>
      <c r="C1159" s="24">
        <v>6</v>
      </c>
      <c r="D1159" s="55"/>
      <c r="E1159" s="26"/>
      <c r="F1159" s="100"/>
      <c r="G1159" s="57"/>
      <c r="H1159" s="29">
        <v>24.55</v>
      </c>
      <c r="I1159" s="30" t="s">
        <v>2276</v>
      </c>
      <c r="J1159" s="30" t="s">
        <v>38</v>
      </c>
      <c r="K1159" s="26">
        <v>9.82</v>
      </c>
      <c r="L1159" s="87" t="s">
        <v>38</v>
      </c>
      <c r="M1159" s="30">
        <v>24.55</v>
      </c>
      <c r="N1159" s="30" t="s">
        <v>2277</v>
      </c>
      <c r="O1159" s="80"/>
      <c r="P1159" s="76"/>
      <c r="Q1159" s="77"/>
      <c r="R1159" s="14"/>
      <c r="S1159" s="132"/>
      <c r="T1159" s="81"/>
      <c r="U1159" s="82"/>
      <c r="V1159" s="54"/>
      <c r="W1159" s="83"/>
      <c r="AD1159"/>
      <c r="AE1159"/>
      <c r="AF1159"/>
      <c r="AG1159"/>
      <c r="AH1159"/>
      <c r="AI1159"/>
    </row>
    <row r="1160" spans="1:35" ht="18" customHeight="1" x14ac:dyDescent="0.25">
      <c r="A1160" s="47" t="s">
        <v>2278</v>
      </c>
      <c r="B1160" s="51" t="s">
        <v>99</v>
      </c>
      <c r="C1160" s="24">
        <v>6</v>
      </c>
      <c r="D1160" s="25"/>
      <c r="E1160" s="36"/>
      <c r="F1160" s="37"/>
      <c r="G1160" s="28">
        <v>3</v>
      </c>
      <c r="H1160" s="29">
        <v>1.51</v>
      </c>
      <c r="I1160" s="30">
        <v>1.94</v>
      </c>
      <c r="J1160" s="214">
        <v>1.01</v>
      </c>
      <c r="K1160" s="30">
        <v>2.99</v>
      </c>
      <c r="L1160" s="87">
        <v>2.2000000000000002</v>
      </c>
      <c r="M1160" s="26">
        <v>0.96</v>
      </c>
      <c r="N1160" s="87">
        <v>1.34</v>
      </c>
      <c r="O1160" s="31">
        <v>1.35</v>
      </c>
      <c r="P1160" s="35"/>
      <c r="Q1160" s="168"/>
      <c r="R1160" s="14"/>
      <c r="S1160" s="14"/>
      <c r="T1160" s="65"/>
      <c r="U1160" s="31"/>
      <c r="V1160" s="31"/>
      <c r="W1160" s="131"/>
      <c r="AD1160"/>
      <c r="AE1160"/>
      <c r="AF1160"/>
      <c r="AG1160"/>
      <c r="AH1160"/>
      <c r="AI1160"/>
    </row>
    <row r="1161" spans="1:35" ht="18" customHeight="1" x14ac:dyDescent="0.25">
      <c r="A1161" s="47" t="s">
        <v>2279</v>
      </c>
      <c r="B1161" s="23" t="s">
        <v>577</v>
      </c>
      <c r="C1161" s="24">
        <v>140</v>
      </c>
      <c r="D1161" s="25"/>
      <c r="E1161" s="36"/>
      <c r="F1161" s="26" t="s">
        <v>2280</v>
      </c>
      <c r="G1161" s="28">
        <v>4</v>
      </c>
      <c r="H1161" s="29" t="s">
        <v>2281</v>
      </c>
      <c r="I1161" s="30" t="s">
        <v>2282</v>
      </c>
      <c r="J1161" s="26">
        <v>6.9</v>
      </c>
      <c r="K1161" s="30" t="s">
        <v>2283</v>
      </c>
      <c r="L1161" s="87" t="s">
        <v>38</v>
      </c>
      <c r="M1161" s="29" t="s">
        <v>38</v>
      </c>
      <c r="N1161" s="29" t="s">
        <v>38</v>
      </c>
      <c r="O1161" s="31">
        <v>7.68</v>
      </c>
      <c r="P1161" s="35">
        <v>0.05</v>
      </c>
      <c r="Q1161" s="168">
        <f>O1161*(1-P1161)</f>
        <v>7.2959999999999994</v>
      </c>
      <c r="R1161" s="14"/>
      <c r="S1161" s="14"/>
      <c r="T1161" s="65"/>
      <c r="U1161" s="31"/>
      <c r="V1161" s="31"/>
      <c r="W1161" s="131"/>
      <c r="AD1161" s="102" t="s">
        <v>2284</v>
      </c>
      <c r="AE1161" t="s">
        <v>2285</v>
      </c>
      <c r="AF1161"/>
      <c r="AG1161" t="s">
        <v>2286</v>
      </c>
      <c r="AH1161" t="s">
        <v>2287</v>
      </c>
      <c r="AI1161"/>
    </row>
    <row r="1162" spans="1:35" ht="18" customHeight="1" x14ac:dyDescent="0.25">
      <c r="A1162" s="53" t="s">
        <v>2288</v>
      </c>
      <c r="B1162" s="23" t="s">
        <v>37</v>
      </c>
      <c r="C1162" s="24" t="s">
        <v>2289</v>
      </c>
      <c r="D1162" s="25"/>
      <c r="E1162" s="36"/>
      <c r="F1162" s="37"/>
      <c r="G1162" s="28"/>
      <c r="H1162" s="29">
        <v>86.24</v>
      </c>
      <c r="I1162" s="30"/>
      <c r="J1162" s="26">
        <v>84.58</v>
      </c>
      <c r="K1162" s="30"/>
      <c r="L1162" s="87" t="s">
        <v>35</v>
      </c>
      <c r="M1162" s="44" t="s">
        <v>2290</v>
      </c>
      <c r="N1162" s="44" t="s">
        <v>38</v>
      </c>
      <c r="O1162" s="31"/>
      <c r="P1162" s="45"/>
      <c r="Q1162" s="33"/>
      <c r="R1162" s="14"/>
      <c r="S1162" s="66"/>
      <c r="T1162" s="34"/>
      <c r="U1162" s="14"/>
      <c r="V1162" s="31"/>
      <c r="W1162" s="19"/>
      <c r="AD1162"/>
      <c r="AE1162"/>
      <c r="AF1162"/>
      <c r="AG1162"/>
      <c r="AH1162"/>
      <c r="AI1162"/>
    </row>
    <row r="1163" spans="1:35" ht="18" customHeight="1" x14ac:dyDescent="0.25">
      <c r="A1163" s="47" t="s">
        <v>2291</v>
      </c>
      <c r="B1163" s="51" t="s">
        <v>99</v>
      </c>
      <c r="C1163" s="24">
        <v>28</v>
      </c>
      <c r="D1163" s="25"/>
      <c r="E1163" s="36"/>
      <c r="F1163" s="37"/>
      <c r="G1163" s="28"/>
      <c r="H1163" s="29" t="s">
        <v>668</v>
      </c>
      <c r="I1163" s="30" t="s">
        <v>38</v>
      </c>
      <c r="J1163" s="26">
        <v>10.7</v>
      </c>
      <c r="K1163" s="30" t="s">
        <v>35</v>
      </c>
      <c r="L1163" s="87">
        <v>10.9</v>
      </c>
      <c r="M1163" s="343">
        <v>11.12</v>
      </c>
      <c r="N1163" s="29">
        <v>12.9</v>
      </c>
      <c r="O1163" s="31">
        <v>61.29</v>
      </c>
      <c r="P1163" s="35"/>
      <c r="Q1163" s="168"/>
      <c r="R1163" s="14"/>
      <c r="S1163" s="14"/>
      <c r="T1163" s="65"/>
      <c r="U1163" s="31"/>
      <c r="V1163" s="31"/>
      <c r="W1163" s="131"/>
      <c r="AD1163"/>
      <c r="AE1163"/>
      <c r="AF1163"/>
      <c r="AG1163"/>
      <c r="AH1163"/>
      <c r="AI1163"/>
    </row>
    <row r="1164" spans="1:35" ht="18" customHeight="1" x14ac:dyDescent="0.25">
      <c r="A1164" s="47" t="s">
        <v>2291</v>
      </c>
      <c r="B1164" s="51" t="s">
        <v>159</v>
      </c>
      <c r="C1164" s="24">
        <v>28</v>
      </c>
      <c r="D1164" s="25"/>
      <c r="E1164" s="36"/>
      <c r="F1164" s="37"/>
      <c r="G1164" s="28">
        <v>1</v>
      </c>
      <c r="H1164" s="29">
        <v>1.1299999999999999</v>
      </c>
      <c r="I1164" s="30">
        <v>1.32</v>
      </c>
      <c r="J1164" s="26">
        <v>0.89</v>
      </c>
      <c r="K1164" s="30">
        <v>1.6</v>
      </c>
      <c r="L1164" s="30">
        <v>1.05</v>
      </c>
      <c r="M1164" s="30">
        <v>0.95</v>
      </c>
      <c r="N1164" s="30" t="s">
        <v>1760</v>
      </c>
      <c r="O1164" s="31">
        <v>1.1299999999999999</v>
      </c>
      <c r="P1164" s="35"/>
      <c r="Q1164" s="168"/>
      <c r="R1164" s="14"/>
      <c r="S1164" s="14"/>
      <c r="T1164" s="65"/>
      <c r="U1164" s="31"/>
      <c r="V1164" s="31"/>
      <c r="W1164" s="131"/>
      <c r="AD1164"/>
      <c r="AE1164"/>
      <c r="AF1164"/>
      <c r="AG1164"/>
      <c r="AH1164"/>
      <c r="AI1164"/>
    </row>
    <row r="1165" spans="1:35" ht="18" customHeight="1" x14ac:dyDescent="0.25">
      <c r="A1165" s="47" t="s">
        <v>2292</v>
      </c>
      <c r="B1165" s="51"/>
      <c r="C1165" s="24" t="s">
        <v>2293</v>
      </c>
      <c r="D1165" s="25"/>
      <c r="E1165" s="36"/>
      <c r="F1165" s="37"/>
      <c r="G1165" s="28">
        <v>14</v>
      </c>
      <c r="H1165" s="29" t="s">
        <v>2294</v>
      </c>
      <c r="I1165" s="26">
        <v>28.5</v>
      </c>
      <c r="J1165" s="30">
        <v>30.3</v>
      </c>
      <c r="K1165" s="30" t="s">
        <v>2295</v>
      </c>
      <c r="L1165" s="29" t="s">
        <v>35</v>
      </c>
      <c r="M1165" s="30" t="s">
        <v>38</v>
      </c>
      <c r="N1165" s="30" t="s">
        <v>35</v>
      </c>
      <c r="O1165" s="31">
        <v>30.62</v>
      </c>
      <c r="P1165" s="35"/>
      <c r="Q1165" s="168"/>
      <c r="R1165" s="14"/>
      <c r="S1165" s="14"/>
      <c r="T1165" s="65"/>
      <c r="U1165" s="31"/>
      <c r="V1165" s="31"/>
      <c r="W1165" s="131"/>
      <c r="AD1165"/>
      <c r="AE1165"/>
      <c r="AF1165"/>
      <c r="AG1165"/>
      <c r="AH1165"/>
      <c r="AI1165"/>
    </row>
    <row r="1166" spans="1:35" ht="18" customHeight="1" x14ac:dyDescent="0.25">
      <c r="A1166" s="47" t="s">
        <v>2296</v>
      </c>
      <c r="B1166" s="23"/>
      <c r="C1166" s="24" t="s">
        <v>2293</v>
      </c>
      <c r="D1166" s="25"/>
      <c r="E1166" s="36"/>
      <c r="F1166" s="37"/>
      <c r="G1166" s="28"/>
      <c r="H1166" s="29" t="s">
        <v>1582</v>
      </c>
      <c r="I1166" s="30">
        <v>24.78</v>
      </c>
      <c r="J1166" s="30">
        <v>24.5</v>
      </c>
      <c r="K1166" s="30">
        <v>24.57</v>
      </c>
      <c r="L1166" s="87" t="s">
        <v>2297</v>
      </c>
      <c r="M1166" s="29" t="s">
        <v>2298</v>
      </c>
      <c r="N1166" s="87">
        <v>22.75</v>
      </c>
      <c r="O1166" s="31"/>
      <c r="P1166" s="90"/>
      <c r="Q1166" s="50"/>
      <c r="R1166" s="14"/>
      <c r="S1166" s="64"/>
      <c r="T1166" s="91"/>
      <c r="U1166" s="14"/>
      <c r="V1166" s="31"/>
      <c r="W1166" s="67"/>
      <c r="AD1166"/>
      <c r="AE1166"/>
      <c r="AF1166"/>
      <c r="AG1166"/>
      <c r="AH1166"/>
      <c r="AI1166"/>
    </row>
    <row r="1167" spans="1:35" ht="18" customHeight="1" x14ac:dyDescent="0.25">
      <c r="A1167" s="53" t="s">
        <v>2299</v>
      </c>
      <c r="B1167" s="78" t="s">
        <v>2300</v>
      </c>
      <c r="C1167" s="24">
        <v>1</v>
      </c>
      <c r="D1167" s="72"/>
      <c r="E1167" s="26"/>
      <c r="F1167" s="26" t="s">
        <v>2280</v>
      </c>
      <c r="G1167" s="57"/>
      <c r="H1167" s="29">
        <v>83.43</v>
      </c>
      <c r="I1167" s="30" t="s">
        <v>2301</v>
      </c>
      <c r="J1167" s="26">
        <v>79.25</v>
      </c>
      <c r="K1167" s="30">
        <v>82.6</v>
      </c>
      <c r="L1167" s="87" t="s">
        <v>2302</v>
      </c>
      <c r="M1167" s="30">
        <v>82.6</v>
      </c>
      <c r="N1167" s="30"/>
      <c r="O1167" s="80">
        <v>83.43</v>
      </c>
      <c r="P1167" s="76"/>
      <c r="Q1167" s="77"/>
      <c r="R1167" s="14"/>
      <c r="S1167" s="14"/>
      <c r="T1167" s="34"/>
      <c r="U1167" s="14"/>
      <c r="V1167" s="31"/>
      <c r="W1167" s="19"/>
      <c r="AD1167"/>
      <c r="AE1167"/>
      <c r="AF1167"/>
      <c r="AG1167"/>
      <c r="AH1167"/>
      <c r="AI1167"/>
    </row>
    <row r="1168" spans="1:35" ht="18" customHeight="1" x14ac:dyDescent="0.25">
      <c r="A1168" s="47" t="s">
        <v>2303</v>
      </c>
      <c r="B1168" s="51" t="s">
        <v>68</v>
      </c>
      <c r="C1168" s="24">
        <v>60</v>
      </c>
      <c r="D1168" s="25"/>
      <c r="E1168" s="36"/>
      <c r="F1168" s="37"/>
      <c r="G1168" s="28">
        <v>4</v>
      </c>
      <c r="H1168" s="29">
        <v>1.4</v>
      </c>
      <c r="I1168" s="30">
        <v>1.35</v>
      </c>
      <c r="J1168" s="73">
        <v>1.29</v>
      </c>
      <c r="K1168" s="75">
        <v>1.8</v>
      </c>
      <c r="L1168" s="30">
        <v>1.5</v>
      </c>
      <c r="M1168" s="344">
        <v>1.38</v>
      </c>
      <c r="N1168" s="75">
        <v>1.39</v>
      </c>
      <c r="O1168" s="31">
        <v>3.29</v>
      </c>
      <c r="P1168" s="35"/>
      <c r="Q1168" s="168"/>
      <c r="R1168" s="14"/>
      <c r="S1168" s="14"/>
      <c r="T1168" s="65"/>
      <c r="U1168" s="31"/>
      <c r="V1168" s="31"/>
      <c r="W1168" s="131"/>
      <c r="AD1168"/>
      <c r="AE1168"/>
      <c r="AF1168"/>
      <c r="AG1168"/>
      <c r="AH1168"/>
      <c r="AI1168"/>
    </row>
    <row r="1169" spans="1:35" ht="18" customHeight="1" x14ac:dyDescent="0.25">
      <c r="A1169" s="47" t="s">
        <v>2303</v>
      </c>
      <c r="B1169" s="51" t="s">
        <v>322</v>
      </c>
      <c r="C1169" s="24">
        <v>60</v>
      </c>
      <c r="D1169" s="25"/>
      <c r="E1169" s="36"/>
      <c r="F1169" s="37"/>
      <c r="G1169" s="28">
        <v>1</v>
      </c>
      <c r="H1169" s="29">
        <v>3.77</v>
      </c>
      <c r="I1169" s="30">
        <v>2.2599999999999998</v>
      </c>
      <c r="J1169" s="30">
        <v>1.97</v>
      </c>
      <c r="K1169" s="30">
        <v>4.8899999999999997</v>
      </c>
      <c r="L1169" s="87">
        <v>2.2599999999999998</v>
      </c>
      <c r="M1169" s="87">
        <v>1.99</v>
      </c>
      <c r="N1169" s="49">
        <v>1.75</v>
      </c>
      <c r="O1169" s="31">
        <v>7.87</v>
      </c>
      <c r="P1169" s="35"/>
      <c r="Q1169" s="168"/>
      <c r="R1169" s="14"/>
      <c r="S1169" s="14"/>
      <c r="T1169" s="65"/>
      <c r="U1169" s="31"/>
      <c r="V1169" s="31"/>
      <c r="W1169" s="131"/>
      <c r="AD1169"/>
      <c r="AE1169"/>
      <c r="AF1169"/>
      <c r="AG1169"/>
      <c r="AH1169"/>
      <c r="AI1169"/>
    </row>
    <row r="1170" spans="1:35" ht="18" customHeight="1" x14ac:dyDescent="0.25">
      <c r="A1170" s="47" t="s">
        <v>2304</v>
      </c>
      <c r="B1170" s="109" t="s">
        <v>280</v>
      </c>
      <c r="C1170" s="24">
        <v>20</v>
      </c>
      <c r="D1170" s="25"/>
      <c r="E1170" s="36"/>
      <c r="F1170" s="37"/>
      <c r="G1170" s="28"/>
      <c r="H1170" s="29">
        <v>17.600000000000001</v>
      </c>
      <c r="I1170" s="30" t="s">
        <v>35</v>
      </c>
      <c r="J1170" s="30">
        <v>18.899999999999999</v>
      </c>
      <c r="K1170" s="30">
        <v>18.63</v>
      </c>
      <c r="L1170" s="49">
        <v>18</v>
      </c>
      <c r="M1170" s="44">
        <v>19.690000000000001</v>
      </c>
      <c r="N1170" s="29" t="s">
        <v>38</v>
      </c>
      <c r="O1170" s="31">
        <v>13.5</v>
      </c>
      <c r="P1170" s="35"/>
      <c r="Q1170" s="168"/>
      <c r="R1170" s="14"/>
      <c r="S1170" s="14"/>
      <c r="T1170" s="65"/>
      <c r="U1170" s="31"/>
      <c r="V1170" s="31"/>
      <c r="W1170" s="131"/>
      <c r="AD1170"/>
      <c r="AE1170"/>
      <c r="AF1170"/>
      <c r="AG1170"/>
      <c r="AH1170"/>
      <c r="AI1170"/>
    </row>
    <row r="1171" spans="1:35" ht="18" customHeight="1" x14ac:dyDescent="0.25">
      <c r="A1171" s="47" t="s">
        <v>2304</v>
      </c>
      <c r="B1171" s="39" t="s">
        <v>280</v>
      </c>
      <c r="C1171" s="24">
        <v>36</v>
      </c>
      <c r="D1171" s="25"/>
      <c r="E1171" s="36"/>
      <c r="F1171" s="37"/>
      <c r="G1171" s="28"/>
      <c r="H1171" s="29" t="s">
        <v>668</v>
      </c>
      <c r="I1171" s="30" t="s">
        <v>38</v>
      </c>
      <c r="J1171" s="30">
        <v>29.99</v>
      </c>
      <c r="K1171" s="30">
        <v>31.71</v>
      </c>
      <c r="L1171" s="87" t="s">
        <v>38</v>
      </c>
      <c r="M1171" s="44">
        <v>33.380000000000003</v>
      </c>
      <c r="N1171" s="29" t="s">
        <v>38</v>
      </c>
      <c r="O1171" s="31"/>
      <c r="P1171" s="35"/>
      <c r="Q1171" s="168"/>
      <c r="R1171" s="14"/>
      <c r="S1171" s="14"/>
      <c r="T1171" s="65"/>
      <c r="U1171" s="31"/>
      <c r="V1171" s="31"/>
      <c r="W1171" s="131"/>
      <c r="AD1171"/>
      <c r="AE1171"/>
      <c r="AF1171"/>
      <c r="AG1171"/>
      <c r="AH1171"/>
      <c r="AI1171"/>
    </row>
    <row r="1172" spans="1:35" ht="18" customHeight="1" x14ac:dyDescent="0.25">
      <c r="A1172" s="53" t="s">
        <v>2304</v>
      </c>
      <c r="B1172" s="54" t="s">
        <v>280</v>
      </c>
      <c r="C1172" s="24">
        <v>4</v>
      </c>
      <c r="D1172" s="25"/>
      <c r="E1172" s="26"/>
      <c r="F1172" s="100"/>
      <c r="G1172" s="57"/>
      <c r="H1172" s="29" t="s">
        <v>668</v>
      </c>
      <c r="I1172" s="30" t="s">
        <v>38</v>
      </c>
      <c r="J1172" s="30" t="s">
        <v>38</v>
      </c>
      <c r="K1172" s="30">
        <v>5.38</v>
      </c>
      <c r="L1172" s="87" t="s">
        <v>38</v>
      </c>
      <c r="M1172" s="30" t="s">
        <v>38</v>
      </c>
      <c r="N1172" s="30" t="s">
        <v>38</v>
      </c>
      <c r="O1172" s="80">
        <v>13.5</v>
      </c>
      <c r="P1172" s="76"/>
      <c r="Q1172" s="77"/>
      <c r="R1172" s="14"/>
      <c r="S1172" s="14"/>
      <c r="T1172" s="119"/>
      <c r="U1172" s="303"/>
      <c r="V1172" s="54"/>
      <c r="W1172" s="67"/>
      <c r="AD1172"/>
      <c r="AE1172"/>
      <c r="AF1172"/>
      <c r="AG1172"/>
      <c r="AH1172"/>
      <c r="AI1172"/>
    </row>
    <row r="1173" spans="1:35" ht="18" customHeight="1" x14ac:dyDescent="0.25">
      <c r="A1173" s="47" t="s">
        <v>2305</v>
      </c>
      <c r="B1173" s="109" t="s">
        <v>68</v>
      </c>
      <c r="C1173" s="24">
        <v>7</v>
      </c>
      <c r="D1173" s="25"/>
      <c r="E1173" s="36"/>
      <c r="F1173" s="37"/>
      <c r="G1173" s="28"/>
      <c r="H1173" s="29" t="s">
        <v>2306</v>
      </c>
      <c r="I1173" s="30">
        <v>10.43</v>
      </c>
      <c r="J1173" s="30">
        <v>9.1300000000000008</v>
      </c>
      <c r="K1173" s="30">
        <v>10.29</v>
      </c>
      <c r="L1173" s="87" t="s">
        <v>38</v>
      </c>
      <c r="M1173" s="29">
        <v>10.63</v>
      </c>
      <c r="N1173" s="29" t="s">
        <v>38</v>
      </c>
      <c r="O1173" s="31">
        <v>9.17</v>
      </c>
      <c r="P1173" s="35"/>
      <c r="Q1173" s="168"/>
      <c r="R1173" s="14"/>
      <c r="S1173" s="14"/>
      <c r="T1173" s="65"/>
      <c r="U1173" s="31"/>
      <c r="V1173" s="31"/>
      <c r="W1173" s="131"/>
      <c r="AD1173"/>
      <c r="AE1173"/>
      <c r="AF1173"/>
      <c r="AG1173"/>
      <c r="AH1173"/>
      <c r="AI1173"/>
    </row>
    <row r="1174" spans="1:35" ht="18" customHeight="1" x14ac:dyDescent="0.25">
      <c r="A1174" s="47" t="s">
        <v>2305</v>
      </c>
      <c r="B1174" s="109" t="s">
        <v>280</v>
      </c>
      <c r="C1174" s="24">
        <v>7</v>
      </c>
      <c r="D1174" s="25"/>
      <c r="E1174" s="36"/>
      <c r="F1174" s="37"/>
      <c r="G1174" s="28"/>
      <c r="H1174" s="29">
        <v>9.5</v>
      </c>
      <c r="I1174" s="30">
        <v>9.9499999999999993</v>
      </c>
      <c r="J1174" s="30">
        <v>9.3699999999999992</v>
      </c>
      <c r="K1174" s="30">
        <v>10.29</v>
      </c>
      <c r="L1174" s="87" t="s">
        <v>38</v>
      </c>
      <c r="M1174" s="345">
        <v>11.43</v>
      </c>
      <c r="N1174" s="29">
        <v>9.89</v>
      </c>
      <c r="O1174" s="31">
        <v>9.17</v>
      </c>
      <c r="P1174" s="35"/>
      <c r="Q1174" s="168"/>
      <c r="R1174" s="14"/>
      <c r="S1174" s="14"/>
      <c r="T1174" s="65"/>
      <c r="U1174" s="31"/>
      <c r="V1174" s="31"/>
      <c r="W1174" s="131"/>
      <c r="AD1174"/>
      <c r="AE1174"/>
      <c r="AF1174"/>
      <c r="AG1174"/>
      <c r="AH1174"/>
      <c r="AI1174"/>
    </row>
    <row r="1175" spans="1:35" ht="18" customHeight="1" x14ac:dyDescent="0.25">
      <c r="A1175" s="47" t="s">
        <v>2305</v>
      </c>
      <c r="B1175" s="109" t="s">
        <v>71</v>
      </c>
      <c r="C1175" s="24">
        <v>7</v>
      </c>
      <c r="D1175" s="25"/>
      <c r="E1175" s="36"/>
      <c r="F1175" s="37"/>
      <c r="G1175" s="28"/>
      <c r="H1175" s="29">
        <v>10.29</v>
      </c>
      <c r="I1175" s="30">
        <v>8.59</v>
      </c>
      <c r="J1175" s="26">
        <v>8.6</v>
      </c>
      <c r="K1175" s="30">
        <v>10.29</v>
      </c>
      <c r="L1175" s="44">
        <v>9.9</v>
      </c>
      <c r="M1175" s="44">
        <v>10.63</v>
      </c>
      <c r="N1175" s="44">
        <v>9.35</v>
      </c>
      <c r="O1175" s="31">
        <v>9.17</v>
      </c>
      <c r="P1175" s="35"/>
      <c r="Q1175" s="168"/>
      <c r="R1175" s="14"/>
      <c r="S1175" s="14"/>
      <c r="T1175" s="65"/>
      <c r="U1175" s="31"/>
      <c r="V1175" s="31"/>
      <c r="W1175" s="131"/>
      <c r="AD1175"/>
      <c r="AE1175"/>
      <c r="AF1175"/>
      <c r="AG1175"/>
      <c r="AH1175"/>
      <c r="AI1175"/>
    </row>
    <row r="1176" spans="1:35" ht="18" customHeight="1" x14ac:dyDescent="0.25">
      <c r="A1176" s="47" t="s">
        <v>2305</v>
      </c>
      <c r="B1176" s="51" t="s">
        <v>71</v>
      </c>
      <c r="C1176" s="24">
        <v>14</v>
      </c>
      <c r="D1176" s="25"/>
      <c r="E1176" s="36"/>
      <c r="F1176" s="37"/>
      <c r="G1176" s="28"/>
      <c r="H1176" s="29">
        <v>18.72</v>
      </c>
      <c r="I1176" s="30" t="s">
        <v>35</v>
      </c>
      <c r="J1176" s="30" t="s">
        <v>38</v>
      </c>
      <c r="K1176" s="30">
        <v>17.78</v>
      </c>
      <c r="L1176" s="26" t="s">
        <v>2307</v>
      </c>
      <c r="M1176" s="29">
        <v>17.41</v>
      </c>
      <c r="N1176" s="29" t="s">
        <v>2308</v>
      </c>
      <c r="O1176" s="31">
        <v>18.72</v>
      </c>
      <c r="P1176" s="35"/>
      <c r="Q1176" s="168"/>
      <c r="R1176" s="14"/>
      <c r="S1176" s="14"/>
      <c r="T1176" s="65"/>
      <c r="U1176" s="31"/>
      <c r="V1176" s="31"/>
      <c r="W1176" s="131"/>
      <c r="AD1176"/>
      <c r="AE1176"/>
      <c r="AF1176"/>
      <c r="AG1176"/>
      <c r="AH1176"/>
      <c r="AI1176"/>
    </row>
    <row r="1177" spans="1:35" ht="18" customHeight="1" x14ac:dyDescent="0.25">
      <c r="A1177" s="47" t="s">
        <v>2309</v>
      </c>
      <c r="B1177" s="109" t="s">
        <v>201</v>
      </c>
      <c r="C1177" s="24" t="s">
        <v>2310</v>
      </c>
      <c r="D1177" s="25"/>
      <c r="E1177" s="36"/>
      <c r="F1177" s="37"/>
      <c r="G1177" s="28"/>
      <c r="H1177" s="29" t="s">
        <v>2311</v>
      </c>
      <c r="I1177" s="30">
        <v>20.27</v>
      </c>
      <c r="J1177" s="30">
        <v>21.39</v>
      </c>
      <c r="K1177" s="30">
        <v>20.28</v>
      </c>
      <c r="L1177" s="87" t="s">
        <v>38</v>
      </c>
      <c r="M1177" s="49">
        <v>20.95</v>
      </c>
      <c r="N1177" s="29">
        <v>21.35</v>
      </c>
      <c r="O1177" s="31">
        <v>17.61</v>
      </c>
      <c r="P1177" s="35"/>
      <c r="Q1177" s="168"/>
      <c r="R1177" s="14"/>
      <c r="S1177" s="14"/>
      <c r="T1177" s="65"/>
      <c r="U1177" s="31"/>
      <c r="V1177" s="31"/>
      <c r="W1177" s="131"/>
      <c r="AD1177"/>
      <c r="AE1177"/>
      <c r="AF1177"/>
      <c r="AG1177"/>
      <c r="AH1177"/>
      <c r="AI1177"/>
    </row>
    <row r="1178" spans="1:35" ht="18" customHeight="1" x14ac:dyDescent="0.25">
      <c r="A1178" s="47" t="s">
        <v>2312</v>
      </c>
      <c r="B1178" s="109" t="s">
        <v>201</v>
      </c>
      <c r="C1178" s="24" t="s">
        <v>2313</v>
      </c>
      <c r="D1178" s="25"/>
      <c r="E1178" s="36"/>
      <c r="F1178" s="37"/>
      <c r="G1178" s="28"/>
      <c r="H1178" s="29">
        <v>11.96</v>
      </c>
      <c r="I1178" s="30"/>
      <c r="J1178" s="30">
        <v>12.5</v>
      </c>
      <c r="K1178" s="30">
        <v>12.53</v>
      </c>
      <c r="L1178" s="49">
        <v>11.9</v>
      </c>
      <c r="M1178" s="113">
        <v>13.24</v>
      </c>
      <c r="N1178" s="49">
        <v>11.26</v>
      </c>
      <c r="O1178" s="31">
        <v>11.15</v>
      </c>
      <c r="P1178" s="35"/>
      <c r="Q1178" s="168"/>
      <c r="R1178" s="14"/>
      <c r="S1178" s="14"/>
      <c r="T1178" s="65"/>
      <c r="U1178" s="31"/>
      <c r="V1178" s="31"/>
      <c r="W1178" s="131"/>
      <c r="AD1178"/>
      <c r="AE1178"/>
      <c r="AF1178"/>
      <c r="AG1178"/>
      <c r="AH1178"/>
      <c r="AI1178"/>
    </row>
    <row r="1179" spans="1:35" ht="18" customHeight="1" x14ac:dyDescent="0.25">
      <c r="A1179" s="53" t="s">
        <v>2314</v>
      </c>
      <c r="B1179" s="54" t="s">
        <v>2315</v>
      </c>
      <c r="C1179" s="24">
        <v>7</v>
      </c>
      <c r="D1179" s="55"/>
      <c r="E1179" s="26"/>
      <c r="F1179" s="100"/>
      <c r="G1179" s="57"/>
      <c r="H1179" s="29"/>
      <c r="I1179" s="30" t="s">
        <v>35</v>
      </c>
      <c r="J1179" s="26">
        <v>8.6199999999999992</v>
      </c>
      <c r="K1179" s="30">
        <v>9.17</v>
      </c>
      <c r="L1179" s="87">
        <v>8.98</v>
      </c>
      <c r="M1179" s="346">
        <v>8.9700000000000006</v>
      </c>
      <c r="N1179" s="30">
        <v>9.08</v>
      </c>
      <c r="O1179" s="80"/>
      <c r="P1179" s="76"/>
      <c r="Q1179" s="77"/>
      <c r="R1179" s="14"/>
      <c r="S1179" s="14"/>
      <c r="T1179" s="81"/>
      <c r="U1179" s="82"/>
      <c r="V1179" s="54"/>
      <c r="W1179" s="83"/>
      <c r="AD1179"/>
      <c r="AE1179"/>
      <c r="AF1179"/>
      <c r="AG1179"/>
      <c r="AH1179"/>
      <c r="AI1179"/>
    </row>
    <row r="1180" spans="1:35" ht="18" customHeight="1" x14ac:dyDescent="0.25">
      <c r="A1180" s="53" t="s">
        <v>2314</v>
      </c>
      <c r="B1180" s="54" t="s">
        <v>2315</v>
      </c>
      <c r="C1180" s="24">
        <v>21</v>
      </c>
      <c r="D1180" s="55"/>
      <c r="E1180" s="26"/>
      <c r="F1180" s="100"/>
      <c r="G1180" s="57"/>
      <c r="H1180" s="29" t="s">
        <v>38</v>
      </c>
      <c r="I1180" s="30"/>
      <c r="J1180" s="30">
        <v>22.78</v>
      </c>
      <c r="K1180" s="30">
        <v>22.79</v>
      </c>
      <c r="L1180" s="87" t="s">
        <v>38</v>
      </c>
      <c r="M1180" s="49">
        <v>22.67</v>
      </c>
      <c r="N1180" s="30"/>
      <c r="O1180" s="80"/>
      <c r="P1180" s="76"/>
      <c r="Q1180" s="77"/>
      <c r="R1180" s="14"/>
      <c r="S1180" s="14"/>
      <c r="T1180" s="81"/>
      <c r="U1180" s="82"/>
      <c r="V1180" s="54"/>
      <c r="W1180" s="83"/>
      <c r="AD1180"/>
      <c r="AE1180"/>
      <c r="AF1180"/>
      <c r="AG1180"/>
      <c r="AH1180"/>
      <c r="AI1180"/>
    </row>
    <row r="1181" spans="1:35" ht="18" customHeight="1" x14ac:dyDescent="0.25">
      <c r="A1181" s="53" t="s">
        <v>2316</v>
      </c>
      <c r="B1181" s="54" t="s">
        <v>159</v>
      </c>
      <c r="C1181" s="24">
        <v>90</v>
      </c>
      <c r="D1181" s="55"/>
      <c r="E1181" s="26"/>
      <c r="F1181" s="100"/>
      <c r="G1181" s="57"/>
      <c r="H1181" s="29" t="s">
        <v>2317</v>
      </c>
      <c r="I1181" s="30">
        <v>49.99</v>
      </c>
      <c r="J1181" s="26">
        <v>42.4</v>
      </c>
      <c r="K1181" s="30">
        <v>46.65</v>
      </c>
      <c r="L1181" s="87">
        <v>43.69</v>
      </c>
      <c r="M1181" s="84">
        <v>42.67</v>
      </c>
      <c r="N1181" s="84">
        <v>43.8</v>
      </c>
      <c r="O1181" s="80"/>
      <c r="P1181" s="76"/>
      <c r="Q1181" s="77"/>
      <c r="R1181" s="14"/>
      <c r="S1181" s="14"/>
      <c r="T1181" s="119"/>
      <c r="U1181" s="14"/>
      <c r="V1181" s="54"/>
      <c r="W1181" s="67"/>
      <c r="AD1181"/>
      <c r="AE1181"/>
      <c r="AF1181"/>
      <c r="AG1181"/>
      <c r="AH1181"/>
      <c r="AI1181"/>
    </row>
    <row r="1182" spans="1:35" ht="18" customHeight="1" x14ac:dyDescent="0.25">
      <c r="A1182" s="53" t="s">
        <v>2316</v>
      </c>
      <c r="B1182" s="54" t="s">
        <v>68</v>
      </c>
      <c r="C1182" s="24">
        <v>90</v>
      </c>
      <c r="D1182" s="55">
        <v>1</v>
      </c>
      <c r="E1182" s="73" t="s">
        <v>278</v>
      </c>
      <c r="F1182" s="100"/>
      <c r="G1182" s="57"/>
      <c r="H1182" s="74">
        <v>59.1</v>
      </c>
      <c r="I1182" s="29">
        <v>56.6</v>
      </c>
      <c r="J1182" s="75">
        <v>57</v>
      </c>
      <c r="K1182" s="73">
        <v>56.68</v>
      </c>
      <c r="L1182" s="29" t="s">
        <v>38</v>
      </c>
      <c r="M1182" s="75">
        <v>58.82</v>
      </c>
      <c r="N1182" s="75" t="s">
        <v>2318</v>
      </c>
      <c r="O1182" s="80"/>
      <c r="P1182" s="76"/>
      <c r="Q1182" s="77"/>
      <c r="R1182" s="14"/>
      <c r="S1182" s="14"/>
      <c r="T1182" s="119"/>
      <c r="U1182" s="14"/>
      <c r="V1182" s="54"/>
      <c r="W1182" s="67"/>
      <c r="AD1182" t="s">
        <v>3291</v>
      </c>
      <c r="AE1182" t="s">
        <v>3292</v>
      </c>
      <c r="AF1182"/>
      <c r="AG1182" t="s" s="406">
        <v>3293</v>
      </c>
      <c r="AH1182" t="s">
        <v>3294</v>
      </c>
      <c r="AI1182"/>
    </row>
    <row r="1183" spans="1:35" ht="18" customHeight="1" x14ac:dyDescent="0.25">
      <c r="A1183" s="47" t="s">
        <v>2319</v>
      </c>
      <c r="B1183" s="23" t="s">
        <v>68</v>
      </c>
      <c r="C1183" s="24">
        <v>56</v>
      </c>
      <c r="D1183" s="25"/>
      <c r="E1183" s="36"/>
      <c r="F1183" s="37"/>
      <c r="G1183" s="28"/>
      <c r="H1183" s="29" t="s">
        <v>38</v>
      </c>
      <c r="I1183" s="30">
        <v>4.8899999999999997</v>
      </c>
      <c r="J1183" s="30">
        <v>5.99</v>
      </c>
      <c r="K1183" s="30" t="s">
        <v>38</v>
      </c>
      <c r="L1183" s="87" t="s">
        <v>38</v>
      </c>
      <c r="M1183" s="29">
        <v>9.23</v>
      </c>
      <c r="N1183" s="29" t="s">
        <v>38</v>
      </c>
      <c r="O1183" s="31">
        <v>9.23</v>
      </c>
      <c r="P1183" s="35"/>
      <c r="Q1183" s="168"/>
      <c r="R1183" s="14"/>
      <c r="S1183" s="14"/>
      <c r="T1183" s="65"/>
      <c r="U1183" s="31"/>
      <c r="V1183" s="31"/>
      <c r="W1183" s="131"/>
      <c r="AD1183"/>
      <c r="AE1183"/>
      <c r="AF1183"/>
      <c r="AG1183"/>
      <c r="AH1183"/>
      <c r="AI1183"/>
    </row>
    <row r="1184" spans="1:35" ht="18" customHeight="1" x14ac:dyDescent="0.25">
      <c r="A1184" s="53" t="s">
        <v>2319</v>
      </c>
      <c r="B1184" s="54" t="s">
        <v>322</v>
      </c>
      <c r="C1184" s="24">
        <v>56</v>
      </c>
      <c r="D1184" s="25"/>
      <c r="E1184" s="36"/>
      <c r="F1184" s="37"/>
      <c r="G1184" s="28"/>
      <c r="H1184" s="29">
        <v>3.88</v>
      </c>
      <c r="I1184" s="30">
        <v>4.3499999999999996</v>
      </c>
      <c r="J1184" s="26">
        <v>2.82</v>
      </c>
      <c r="K1184" s="44">
        <v>3.65</v>
      </c>
      <c r="L1184" s="30">
        <v>4.5</v>
      </c>
      <c r="M1184" s="30" t="s">
        <v>38</v>
      </c>
      <c r="N1184" s="29">
        <v>3.62</v>
      </c>
      <c r="O1184" s="31">
        <v>10.06</v>
      </c>
      <c r="P1184" s="35"/>
      <c r="Q1184" s="168"/>
      <c r="R1184" s="14"/>
      <c r="S1184" s="14"/>
      <c r="T1184" s="65"/>
      <c r="U1184" s="31"/>
      <c r="V1184" s="31"/>
      <c r="W1184" s="131"/>
      <c r="AD1184"/>
      <c r="AE1184"/>
      <c r="AF1184"/>
      <c r="AG1184"/>
      <c r="AH1184"/>
      <c r="AI1184"/>
    </row>
    <row r="1185" spans="1:35" ht="18" customHeight="1" x14ac:dyDescent="0.25">
      <c r="A1185" s="47" t="s">
        <v>2320</v>
      </c>
      <c r="B1185" s="109" t="s">
        <v>2315</v>
      </c>
      <c r="C1185" s="24">
        <v>7</v>
      </c>
      <c r="D1185" s="25"/>
      <c r="E1185" s="36"/>
      <c r="F1185" s="37"/>
      <c r="G1185" s="28"/>
      <c r="H1185" s="29">
        <v>18.79</v>
      </c>
      <c r="I1185" s="108"/>
      <c r="J1185" s="30" t="s">
        <v>2321</v>
      </c>
      <c r="K1185" s="26" t="s">
        <v>2322</v>
      </c>
      <c r="L1185" s="49">
        <v>10.25</v>
      </c>
      <c r="M1185" s="343" t="s">
        <v>2323</v>
      </c>
      <c r="N1185" s="29">
        <v>17.489999999999998</v>
      </c>
      <c r="O1185" s="31"/>
      <c r="P1185" s="35"/>
      <c r="Q1185" s="168"/>
      <c r="R1185" s="14"/>
      <c r="S1185" s="14"/>
      <c r="T1185" s="65"/>
      <c r="U1185" s="31"/>
      <c r="V1185" s="31"/>
      <c r="W1185" s="131"/>
      <c r="AD1185"/>
      <c r="AE1185"/>
      <c r="AF1185"/>
      <c r="AG1185"/>
      <c r="AH1185"/>
      <c r="AI1185"/>
    </row>
    <row r="1186" spans="1:35" ht="18" customHeight="1" x14ac:dyDescent="0.25">
      <c r="A1186" s="47" t="s">
        <v>2324</v>
      </c>
      <c r="B1186" s="109" t="s">
        <v>2325</v>
      </c>
      <c r="C1186" s="24">
        <v>7</v>
      </c>
      <c r="D1186" s="25"/>
      <c r="E1186" s="36"/>
      <c r="F1186" s="37"/>
      <c r="G1186" s="28"/>
      <c r="H1186" s="29">
        <v>11.48</v>
      </c>
      <c r="I1186" s="213">
        <v>10.3</v>
      </c>
      <c r="J1186" s="26">
        <v>10</v>
      </c>
      <c r="K1186" s="30"/>
      <c r="L1186" s="158">
        <v>10.33</v>
      </c>
      <c r="M1186" s="29">
        <v>10.62</v>
      </c>
      <c r="N1186" s="29" t="s">
        <v>2326</v>
      </c>
      <c r="O1186" s="31">
        <v>8.9700000000000006</v>
      </c>
      <c r="P1186" s="35"/>
      <c r="Q1186" s="168"/>
      <c r="R1186" s="14"/>
      <c r="S1186" s="14"/>
      <c r="T1186" s="65"/>
      <c r="U1186" s="31"/>
      <c r="V1186" s="31"/>
      <c r="W1186" s="131"/>
      <c r="AD1186"/>
      <c r="AE1186"/>
      <c r="AF1186"/>
      <c r="AG1186"/>
      <c r="AH1186"/>
      <c r="AI1186"/>
    </row>
    <row r="1187" spans="1:35" ht="18" customHeight="1" x14ac:dyDescent="0.25">
      <c r="A1187" s="47" t="s">
        <v>2327</v>
      </c>
      <c r="B1187" s="51" t="s">
        <v>164</v>
      </c>
      <c r="C1187" s="24">
        <v>30</v>
      </c>
      <c r="D1187" s="25"/>
      <c r="E1187" s="36"/>
      <c r="F1187" s="37"/>
      <c r="G1187" s="28">
        <v>2</v>
      </c>
      <c r="H1187" s="29">
        <v>2.14</v>
      </c>
      <c r="I1187" s="30" t="s">
        <v>38</v>
      </c>
      <c r="J1187" s="30">
        <v>1.77</v>
      </c>
      <c r="K1187" s="30">
        <v>1.86</v>
      </c>
      <c r="L1187" s="75">
        <v>1.58</v>
      </c>
      <c r="M1187" s="118">
        <v>1.58</v>
      </c>
      <c r="N1187" s="30">
        <v>2.15</v>
      </c>
      <c r="O1187" s="31"/>
      <c r="P1187" s="35"/>
      <c r="Q1187" s="168"/>
      <c r="R1187" s="14"/>
      <c r="S1187" s="14"/>
      <c r="T1187" s="65"/>
      <c r="U1187" s="31"/>
      <c r="V1187" s="31"/>
      <c r="W1187" s="131"/>
      <c r="AD1187"/>
      <c r="AE1187"/>
      <c r="AF1187"/>
      <c r="AG1187"/>
      <c r="AH1187"/>
      <c r="AI1187"/>
    </row>
    <row r="1188" spans="1:35" ht="18" customHeight="1" x14ac:dyDescent="0.25">
      <c r="A1188" s="47" t="s">
        <v>2328</v>
      </c>
      <c r="B1188" s="51" t="s">
        <v>164</v>
      </c>
      <c r="C1188" s="24">
        <v>28</v>
      </c>
      <c r="D1188" s="25"/>
      <c r="E1188" s="36"/>
      <c r="F1188" s="37"/>
      <c r="G1188" s="28">
        <v>3</v>
      </c>
      <c r="H1188" s="29">
        <v>11.35</v>
      </c>
      <c r="I1188" s="30"/>
      <c r="J1188" s="30">
        <v>7.8</v>
      </c>
      <c r="K1188" s="30"/>
      <c r="L1188" s="29"/>
      <c r="M1188" s="29">
        <v>10.38</v>
      </c>
      <c r="N1188" s="29">
        <v>11.29</v>
      </c>
      <c r="O1188" s="31">
        <v>7.9</v>
      </c>
      <c r="P1188" s="35"/>
      <c r="Q1188" s="168"/>
      <c r="R1188" s="14"/>
      <c r="S1188" s="14"/>
      <c r="T1188" s="65"/>
      <c r="U1188" s="31"/>
      <c r="V1188" s="31"/>
      <c r="W1188" s="131"/>
      <c r="AD1188"/>
      <c r="AE1188"/>
      <c r="AF1188"/>
      <c r="AG1188"/>
      <c r="AH1188"/>
      <c r="AI1188"/>
    </row>
    <row r="1189" spans="1:35" ht="18" customHeight="1" x14ac:dyDescent="0.25">
      <c r="A1189" s="47" t="s">
        <v>2327</v>
      </c>
      <c r="B1189" s="51" t="s">
        <v>37</v>
      </c>
      <c r="C1189" s="24">
        <v>30</v>
      </c>
      <c r="D1189" s="25"/>
      <c r="E1189" s="36"/>
      <c r="F1189" s="37"/>
      <c r="G1189" s="28">
        <v>0</v>
      </c>
      <c r="H1189" s="30">
        <v>2.0699999999999998</v>
      </c>
      <c r="I1189" s="30" t="s">
        <v>35</v>
      </c>
      <c r="J1189" s="30">
        <v>2.1</v>
      </c>
      <c r="K1189" s="30">
        <v>2.25</v>
      </c>
      <c r="L1189" s="49">
        <v>1.55</v>
      </c>
      <c r="M1189" s="29">
        <v>1.57</v>
      </c>
      <c r="N1189" s="29">
        <v>2.08</v>
      </c>
      <c r="O1189" s="31"/>
      <c r="P1189" s="35"/>
      <c r="Q1189" s="168"/>
      <c r="R1189" s="14"/>
      <c r="S1189" s="14"/>
      <c r="T1189" s="65"/>
      <c r="U1189" s="31"/>
      <c r="V1189" s="31"/>
      <c r="W1189" s="131"/>
      <c r="AD1189"/>
      <c r="AE1189"/>
      <c r="AF1189"/>
      <c r="AG1189"/>
      <c r="AH1189"/>
      <c r="AI1189"/>
    </row>
    <row r="1190" spans="1:35" ht="18" customHeight="1" x14ac:dyDescent="0.25">
      <c r="A1190" s="47" t="s">
        <v>2329</v>
      </c>
      <c r="B1190" s="51" t="s">
        <v>37</v>
      </c>
      <c r="C1190" s="24">
        <v>28</v>
      </c>
      <c r="D1190" s="25"/>
      <c r="E1190" s="36"/>
      <c r="F1190" s="37"/>
      <c r="G1190" s="28">
        <v>0</v>
      </c>
      <c r="H1190" s="29">
        <v>11.67</v>
      </c>
      <c r="I1190" s="30"/>
      <c r="J1190" s="202"/>
      <c r="K1190" s="44"/>
      <c r="L1190" s="87"/>
      <c r="M1190" s="29">
        <v>12.23</v>
      </c>
      <c r="N1190" s="29">
        <v>11.2</v>
      </c>
      <c r="O1190" s="31">
        <v>3.5</v>
      </c>
      <c r="P1190" s="35"/>
      <c r="Q1190" s="168"/>
      <c r="R1190" s="14"/>
      <c r="S1190" s="14"/>
      <c r="T1190" s="65"/>
      <c r="U1190" s="31"/>
      <c r="V1190" s="31"/>
      <c r="W1190" s="131"/>
      <c r="AD1190"/>
      <c r="AE1190"/>
      <c r="AF1190"/>
      <c r="AG1190"/>
      <c r="AH1190"/>
      <c r="AI1190"/>
    </row>
    <row r="1191" spans="1:35" ht="18" customHeight="1" x14ac:dyDescent="0.25">
      <c r="A1191" s="47" t="s">
        <v>2330</v>
      </c>
      <c r="B1191" s="23" t="s">
        <v>1684</v>
      </c>
      <c r="C1191" s="24" t="s">
        <v>405</v>
      </c>
      <c r="D1191" s="25"/>
      <c r="E1191" s="36"/>
      <c r="F1191" s="37"/>
      <c r="G1191" s="28"/>
      <c r="H1191" s="29" t="s">
        <v>2331</v>
      </c>
      <c r="I1191" s="30" t="s">
        <v>1747</v>
      </c>
      <c r="J1191" s="30"/>
      <c r="K1191" s="44">
        <v>2.58</v>
      </c>
      <c r="L1191" s="87" t="s">
        <v>35</v>
      </c>
      <c r="M1191" s="141">
        <v>6.45</v>
      </c>
      <c r="N1191" s="29" t="s">
        <v>2332</v>
      </c>
      <c r="O1191" s="31">
        <v>3.1</v>
      </c>
      <c r="P1191" s="35"/>
      <c r="Q1191" s="168"/>
      <c r="R1191" s="14"/>
      <c r="S1191" s="14"/>
      <c r="T1191" s="65"/>
      <c r="U1191" s="31"/>
      <c r="V1191" s="31"/>
      <c r="W1191" s="131"/>
      <c r="AD1191"/>
      <c r="AE1191"/>
      <c r="AF1191"/>
      <c r="AG1191"/>
      <c r="AH1191"/>
      <c r="AI1191"/>
    </row>
    <row r="1192" spans="1:35" ht="18" customHeight="1" x14ac:dyDescent="0.25">
      <c r="A1192" s="47" t="s">
        <v>2333</v>
      </c>
      <c r="B1192" s="54">
        <v>0.02</v>
      </c>
      <c r="C1192" s="24" t="s">
        <v>426</v>
      </c>
      <c r="D1192" s="25"/>
      <c r="E1192" s="26"/>
      <c r="F1192" s="100"/>
      <c r="G1192" s="57"/>
      <c r="H1192" s="29"/>
      <c r="I1192" s="30">
        <v>3.85</v>
      </c>
      <c r="J1192" s="108">
        <v>3.18</v>
      </c>
      <c r="K1192" s="30"/>
      <c r="L1192" s="84">
        <v>3.77</v>
      </c>
      <c r="M1192" s="30">
        <v>3.54</v>
      </c>
      <c r="N1192" s="30">
        <v>3.6</v>
      </c>
      <c r="O1192" s="80"/>
      <c r="P1192" s="76"/>
      <c r="Q1192" s="77"/>
      <c r="R1192" s="14"/>
      <c r="S1192" s="14"/>
      <c r="T1192" s="65"/>
      <c r="U1192" s="82"/>
      <c r="V1192" s="31"/>
      <c r="W1192" s="67"/>
      <c r="AD1192"/>
      <c r="AE1192"/>
      <c r="AF1192"/>
      <c r="AG1192"/>
      <c r="AH1192"/>
      <c r="AI1192"/>
    </row>
    <row r="1193" spans="1:35" ht="18" customHeight="1" x14ac:dyDescent="0.25">
      <c r="A1193" s="47" t="s">
        <v>2334</v>
      </c>
      <c r="B1193" s="51" t="s">
        <v>159</v>
      </c>
      <c r="C1193" s="24">
        <v>30</v>
      </c>
      <c r="D1193" s="25"/>
      <c r="E1193" s="36"/>
      <c r="F1193" s="37"/>
      <c r="G1193" s="28">
        <v>4</v>
      </c>
      <c r="H1193" s="320" t="s">
        <v>2335</v>
      </c>
      <c r="I1193" s="30" t="s">
        <v>2336</v>
      </c>
      <c r="J1193" s="30">
        <v>5.17</v>
      </c>
      <c r="K1193" s="30">
        <v>5.28</v>
      </c>
      <c r="L1193" s="87">
        <v>5.25</v>
      </c>
      <c r="M1193" s="26">
        <v>5.17</v>
      </c>
      <c r="N1193" s="29">
        <v>5.43</v>
      </c>
      <c r="O1193" s="31">
        <v>2.08</v>
      </c>
      <c r="P1193" s="35"/>
      <c r="Q1193" s="168"/>
      <c r="R1193" s="14"/>
      <c r="S1193" s="14"/>
      <c r="T1193" s="65"/>
      <c r="U1193" s="31"/>
      <c r="V1193" s="31"/>
      <c r="W1193" s="131"/>
      <c r="AD1193" s="102" t="s">
        <v>2337</v>
      </c>
      <c r="AE1193" t="s">
        <v>2338</v>
      </c>
      <c r="AF1193"/>
      <c r="AG1193" t="s">
        <v>2339</v>
      </c>
      <c r="AH1193" t="s">
        <v>2340</v>
      </c>
      <c r="AI1193"/>
    </row>
    <row r="1194" spans="1:35" ht="18" customHeight="1" x14ac:dyDescent="0.25">
      <c r="A1194" s="47" t="s">
        <v>2341</v>
      </c>
      <c r="B1194" s="23" t="s">
        <v>68</v>
      </c>
      <c r="C1194" s="24">
        <v>100</v>
      </c>
      <c r="D1194" s="25"/>
      <c r="E1194" s="36"/>
      <c r="F1194" s="37" t="s">
        <v>143</v>
      </c>
      <c r="G1194" s="28">
        <v>6</v>
      </c>
      <c r="H1194" s="29">
        <v>2.5</v>
      </c>
      <c r="I1194" s="30" t="s">
        <v>2342</v>
      </c>
      <c r="J1194" s="75">
        <v>1.1299999999999999</v>
      </c>
      <c r="K1194" s="166">
        <v>1.48</v>
      </c>
      <c r="L1194" s="85" t="s">
        <v>38</v>
      </c>
      <c r="M1194" s="73">
        <v>1.02</v>
      </c>
      <c r="N1194" s="113">
        <v>1.36</v>
      </c>
      <c r="O1194" s="31">
        <v>49.09</v>
      </c>
      <c r="P1194" s="35"/>
      <c r="Q1194" s="168"/>
      <c r="R1194" s="14"/>
      <c r="S1194" s="14"/>
      <c r="T1194" s="65"/>
      <c r="U1194" s="31"/>
      <c r="V1194" s="31"/>
      <c r="W1194" s="131"/>
      <c r="AD1194"/>
      <c r="AE1194"/>
      <c r="AF1194"/>
      <c r="AG1194"/>
      <c r="AH1194"/>
      <c r="AI1194"/>
    </row>
    <row r="1195" spans="1:35" ht="18" customHeight="1" x14ac:dyDescent="0.25">
      <c r="A1195" s="47" t="s">
        <v>2341</v>
      </c>
      <c r="B1195" s="23" t="s">
        <v>71</v>
      </c>
      <c r="C1195" s="24">
        <v>100</v>
      </c>
      <c r="D1195" s="25"/>
      <c r="E1195" s="36"/>
      <c r="F1195" s="37" t="s">
        <v>143</v>
      </c>
      <c r="G1195" s="28">
        <v>2</v>
      </c>
      <c r="H1195" s="29">
        <v>1.9</v>
      </c>
      <c r="I1195" s="30" t="s">
        <v>38</v>
      </c>
      <c r="J1195" s="26">
        <v>1.1599999999999999</v>
      </c>
      <c r="K1195" s="44">
        <v>1.74</v>
      </c>
      <c r="L1195" s="87">
        <v>1.4</v>
      </c>
      <c r="M1195" s="87">
        <v>1.23</v>
      </c>
      <c r="N1195" s="29">
        <v>1.36</v>
      </c>
      <c r="O1195" s="31"/>
      <c r="P1195" s="35"/>
      <c r="Q1195" s="168"/>
      <c r="R1195" s="14"/>
      <c r="S1195" s="14"/>
      <c r="T1195" s="65"/>
      <c r="U1195" s="31"/>
      <c r="V1195" s="31"/>
      <c r="W1195" s="131"/>
      <c r="AD1195"/>
      <c r="AE1195"/>
      <c r="AF1195"/>
      <c r="AG1195"/>
      <c r="AH1195"/>
      <c r="AI1195"/>
    </row>
    <row r="1196" spans="1:35" ht="18" customHeight="1" x14ac:dyDescent="0.25">
      <c r="A1196" s="47" t="s">
        <v>2341</v>
      </c>
      <c r="B1196" s="23" t="s">
        <v>164</v>
      </c>
      <c r="C1196" s="24">
        <v>30</v>
      </c>
      <c r="D1196" s="25"/>
      <c r="E1196" s="36"/>
      <c r="F1196" s="37"/>
      <c r="G1196" s="28"/>
      <c r="H1196" s="29">
        <v>41</v>
      </c>
      <c r="I1196" s="30" t="s">
        <v>38</v>
      </c>
      <c r="J1196" s="30" t="s">
        <v>2343</v>
      </c>
      <c r="K1196" s="44" t="s">
        <v>35</v>
      </c>
      <c r="L1196" s="87">
        <v>21.49</v>
      </c>
      <c r="M1196" s="49">
        <v>39.520000000000003</v>
      </c>
      <c r="N1196" s="29" t="s">
        <v>35</v>
      </c>
      <c r="O1196" s="31">
        <v>71.62</v>
      </c>
      <c r="P1196" s="35"/>
      <c r="Q1196" s="168"/>
      <c r="R1196" s="14"/>
      <c r="S1196" s="14"/>
      <c r="T1196" s="65"/>
      <c r="U1196" s="31"/>
      <c r="V1196" s="31"/>
      <c r="W1196" s="131"/>
      <c r="AD1196"/>
      <c r="AE1196"/>
      <c r="AF1196"/>
      <c r="AG1196"/>
      <c r="AH1196"/>
      <c r="AI1196"/>
    </row>
    <row r="1197" spans="1:35" ht="18" customHeight="1" x14ac:dyDescent="0.25">
      <c r="A1197" s="47" t="s">
        <v>2344</v>
      </c>
      <c r="B1197" s="23" t="s">
        <v>857</v>
      </c>
      <c r="C1197" s="24">
        <v>100</v>
      </c>
      <c r="D1197" s="25"/>
      <c r="E1197" s="36"/>
      <c r="F1197" s="37"/>
      <c r="G1197" s="28">
        <v>0</v>
      </c>
      <c r="H1197" s="29"/>
      <c r="I1197" s="30"/>
      <c r="J1197" s="26">
        <v>7.1</v>
      </c>
      <c r="K1197" s="163" t="s">
        <v>2144</v>
      </c>
      <c r="L1197" s="87" t="s">
        <v>2345</v>
      </c>
      <c r="M1197" s="201">
        <v>7.58</v>
      </c>
      <c r="N1197" s="29" t="s">
        <v>38</v>
      </c>
      <c r="O1197" s="31">
        <v>8.41</v>
      </c>
      <c r="P1197" s="35"/>
      <c r="Q1197" s="168"/>
      <c r="R1197" s="14"/>
      <c r="S1197" s="14"/>
      <c r="T1197" s="65"/>
      <c r="U1197" s="31"/>
      <c r="V1197" s="31"/>
      <c r="W1197" s="131"/>
      <c r="AD1197"/>
      <c r="AE1197"/>
      <c r="AF1197"/>
      <c r="AG1197"/>
      <c r="AH1197"/>
      <c r="AI1197"/>
    </row>
    <row r="1198" spans="1:35" ht="18" customHeight="1" x14ac:dyDescent="0.25">
      <c r="A1198" s="47" t="s">
        <v>2346</v>
      </c>
      <c r="B1198" s="23" t="s">
        <v>856</v>
      </c>
      <c r="C1198" s="24">
        <v>100</v>
      </c>
      <c r="D1198" s="25"/>
      <c r="E1198" s="36"/>
      <c r="F1198" s="37"/>
      <c r="G1198" s="28">
        <v>2</v>
      </c>
      <c r="H1198" s="29" t="s">
        <v>38</v>
      </c>
      <c r="I1198" s="30" t="s">
        <v>38</v>
      </c>
      <c r="J1198" s="30" t="s">
        <v>38</v>
      </c>
      <c r="K1198" s="49">
        <v>8.01</v>
      </c>
      <c r="L1198" s="87" t="s">
        <v>38</v>
      </c>
      <c r="M1198" s="44" t="s">
        <v>38</v>
      </c>
      <c r="N1198" s="29" t="s">
        <v>38</v>
      </c>
      <c r="O1198" s="31">
        <v>13.02</v>
      </c>
      <c r="P1198" s="35"/>
      <c r="Q1198" s="168"/>
      <c r="R1198" s="14"/>
      <c r="S1198" s="80">
        <f>O1198*0.905</f>
        <v>11.783099999999999</v>
      </c>
      <c r="T1198" s="124">
        <v>1</v>
      </c>
      <c r="U1198" s="122" t="e">
        <f>(S1198-H1198)*T1198</f>
        <v>#VALUE!</v>
      </c>
      <c r="V1198" s="31">
        <v>2</v>
      </c>
      <c r="W1198" s="131"/>
      <c r="AD1198" t="s">
        <v>2347</v>
      </c>
      <c r="AE1198" t="s">
        <v>2348</v>
      </c>
      <c r="AF1198"/>
      <c r="AG1198" t="s">
        <v>2349</v>
      </c>
      <c r="AH1198" t="s">
        <v>2350</v>
      </c>
      <c r="AI1198"/>
    </row>
    <row r="1199" spans="1:35" ht="18" customHeight="1" x14ac:dyDescent="0.25">
      <c r="A1199" s="47" t="s">
        <v>2351</v>
      </c>
      <c r="B1199" s="51"/>
      <c r="C1199" s="24" t="s">
        <v>380</v>
      </c>
      <c r="D1199" s="25"/>
      <c r="E1199" s="36"/>
      <c r="F1199" s="70"/>
      <c r="G1199" s="28"/>
      <c r="H1199" s="49">
        <v>1.63</v>
      </c>
      <c r="I1199" s="30" t="s">
        <v>35</v>
      </c>
      <c r="J1199" s="30" t="s">
        <v>38</v>
      </c>
      <c r="K1199" s="30">
        <v>1.67</v>
      </c>
      <c r="L1199" s="87" t="s">
        <v>38</v>
      </c>
      <c r="M1199" s="201" t="s">
        <v>38</v>
      </c>
      <c r="N1199" s="29" t="s">
        <v>38</v>
      </c>
      <c r="O1199" s="31">
        <v>2.58</v>
      </c>
      <c r="P1199" s="35"/>
      <c r="Q1199" s="168"/>
      <c r="R1199" s="14"/>
      <c r="S1199" s="14"/>
      <c r="T1199" s="65"/>
      <c r="U1199" s="31"/>
      <c r="V1199" s="31"/>
      <c r="W1199" s="131"/>
      <c r="AD1199"/>
      <c r="AE1199"/>
      <c r="AF1199"/>
      <c r="AG1199"/>
      <c r="AH1199"/>
      <c r="AI1199"/>
    </row>
    <row r="1200" spans="1:35" ht="18" customHeight="1" x14ac:dyDescent="0.25">
      <c r="A1200" s="47" t="s">
        <v>2352</v>
      </c>
      <c r="B1200" s="54" t="s">
        <v>164</v>
      </c>
      <c r="C1200" s="24">
        <v>20</v>
      </c>
      <c r="D1200" s="72"/>
      <c r="E1200" s="249"/>
      <c r="F1200" s="114"/>
      <c r="G1200" s="57"/>
      <c r="H1200" s="29">
        <v>3.76</v>
      </c>
      <c r="I1200" s="30">
        <v>3.79</v>
      </c>
      <c r="J1200" s="30"/>
      <c r="K1200" s="30">
        <v>4.01</v>
      </c>
      <c r="L1200" s="87">
        <v>3.79</v>
      </c>
      <c r="M1200" s="49">
        <v>4.01</v>
      </c>
      <c r="N1200" s="29" t="s">
        <v>436</v>
      </c>
      <c r="O1200" s="31"/>
      <c r="P1200" s="35"/>
      <c r="Q1200" s="168"/>
      <c r="R1200" s="14"/>
      <c r="S1200" s="14"/>
      <c r="T1200" s="65"/>
      <c r="U1200" s="31"/>
      <c r="V1200" s="31"/>
      <c r="W1200" s="131"/>
      <c r="AD1200"/>
      <c r="AE1200"/>
      <c r="AF1200"/>
      <c r="AG1200"/>
      <c r="AH1200"/>
      <c r="AI1200"/>
    </row>
    <row r="1201" spans="1:35" ht="18" customHeight="1" x14ac:dyDescent="0.25">
      <c r="A1201" s="47" t="s">
        <v>2353</v>
      </c>
      <c r="B1201" s="51" t="s">
        <v>55</v>
      </c>
      <c r="C1201" s="24">
        <v>90</v>
      </c>
      <c r="D1201" s="25"/>
      <c r="E1201" s="36"/>
      <c r="F1201" s="37"/>
      <c r="G1201" s="112">
        <v>8</v>
      </c>
      <c r="H1201" s="29" t="s">
        <v>38</v>
      </c>
      <c r="I1201" s="30"/>
      <c r="J1201" s="113" t="s">
        <v>1918</v>
      </c>
      <c r="K1201" s="26">
        <v>19.309999999999999</v>
      </c>
      <c r="L1201" s="30" t="s">
        <v>35</v>
      </c>
      <c r="M1201" s="30" t="s">
        <v>38</v>
      </c>
      <c r="N1201" s="26" t="s">
        <v>2354</v>
      </c>
      <c r="O1201" s="31">
        <v>19.5</v>
      </c>
      <c r="P1201" s="35"/>
      <c r="Q1201" s="168"/>
      <c r="R1201" s="14"/>
      <c r="S1201" s="14"/>
      <c r="T1201" s="65"/>
      <c r="U1201" s="31"/>
      <c r="V1201" s="31"/>
      <c r="W1201" s="131"/>
      <c r="AD1201"/>
      <c r="AE1201"/>
      <c r="AF1201"/>
      <c r="AG1201"/>
      <c r="AH1201"/>
      <c r="AI1201"/>
    </row>
    <row r="1202" spans="1:35" ht="18" customHeight="1" x14ac:dyDescent="0.25">
      <c r="A1202" s="47" t="s">
        <v>2353</v>
      </c>
      <c r="B1202" s="51" t="s">
        <v>55</v>
      </c>
      <c r="C1202" s="24">
        <v>120</v>
      </c>
      <c r="D1202" s="25">
        <v>4</v>
      </c>
      <c r="E1202" s="150" t="s">
        <v>2355</v>
      </c>
      <c r="F1202" s="37"/>
      <c r="G1202" s="28">
        <v>6</v>
      </c>
      <c r="H1202" s="29" t="s">
        <v>38</v>
      </c>
      <c r="I1202" s="30">
        <f>24.85/120*90</f>
        <v>18.637499999999999</v>
      </c>
      <c r="J1202" s="75" t="s">
        <v>38</v>
      </c>
      <c r="K1202" s="26">
        <v>25.74</v>
      </c>
      <c r="L1202" s="87" t="s">
        <v>35</v>
      </c>
      <c r="M1202" s="75" t="s">
        <v>38</v>
      </c>
      <c r="N1202" s="267" t="s">
        <v>2356</v>
      </c>
      <c r="O1202" s="31">
        <v>26</v>
      </c>
      <c r="P1202" s="35"/>
      <c r="Q1202" s="168">
        <f>20.9/22.1</f>
        <v>0.94570135746606321</v>
      </c>
      <c r="R1202" s="14"/>
      <c r="S1202" s="14"/>
      <c r="T1202" s="65"/>
      <c r="U1202" s="31"/>
      <c r="V1202" s="31"/>
      <c r="W1202" s="131"/>
      <c r="AD1202" t="s">
        <v>3295</v>
      </c>
      <c r="AE1202" t="s">
        <v>3296</v>
      </c>
      <c r="AF1202"/>
      <c r="AG1202" t="s" s="406">
        <v>3297</v>
      </c>
      <c r="AH1202" t="s">
        <v>3298</v>
      </c>
      <c r="AI1202"/>
    </row>
    <row r="1203" spans="1:35" ht="18" customHeight="1" x14ac:dyDescent="0.25">
      <c r="A1203" s="53" t="s">
        <v>2353</v>
      </c>
      <c r="B1203" s="54" t="s">
        <v>49</v>
      </c>
      <c r="C1203" s="24">
        <v>180</v>
      </c>
      <c r="D1203" s="55"/>
      <c r="E1203" s="40"/>
      <c r="F1203" s="56"/>
      <c r="G1203" s="57"/>
      <c r="H1203" s="29" t="s">
        <v>668</v>
      </c>
      <c r="I1203" s="30" t="s">
        <v>35</v>
      </c>
      <c r="J1203" s="30" t="s">
        <v>38</v>
      </c>
      <c r="K1203" s="30">
        <v>76.290000000000006</v>
      </c>
      <c r="L1203" s="87" t="s">
        <v>35</v>
      </c>
      <c r="M1203" s="30">
        <v>73.89</v>
      </c>
      <c r="N1203" s="29">
        <v>75.66</v>
      </c>
      <c r="O1203" s="31"/>
      <c r="P1203" s="35"/>
      <c r="Q1203" s="168"/>
      <c r="R1203" s="14"/>
      <c r="S1203" s="14"/>
      <c r="T1203" s="65"/>
      <c r="U1203" s="31"/>
      <c r="V1203" s="31"/>
      <c r="W1203" s="131"/>
      <c r="AD1203"/>
      <c r="AE1203"/>
      <c r="AF1203"/>
      <c r="AG1203"/>
      <c r="AH1203"/>
      <c r="AI1203"/>
    </row>
    <row r="1204" spans="1:35" ht="18" customHeight="1" x14ac:dyDescent="0.25">
      <c r="A1204" s="53" t="s">
        <v>2357</v>
      </c>
      <c r="B1204" s="54" t="s">
        <v>49</v>
      </c>
      <c r="C1204" s="24">
        <v>90</v>
      </c>
      <c r="D1204" s="55"/>
      <c r="E1204" s="40"/>
      <c r="F1204" s="56"/>
      <c r="G1204" s="57"/>
      <c r="H1204" s="29" t="s">
        <v>668</v>
      </c>
      <c r="I1204" s="30" t="s">
        <v>35</v>
      </c>
      <c r="J1204" s="30" t="s">
        <v>38</v>
      </c>
      <c r="K1204" s="26">
        <v>39.979999999999997</v>
      </c>
      <c r="L1204" s="29" t="s">
        <v>35</v>
      </c>
      <c r="M1204" s="30" t="s">
        <v>2358</v>
      </c>
      <c r="N1204" s="29" t="s">
        <v>38</v>
      </c>
      <c r="O1204" s="31"/>
      <c r="P1204" s="35"/>
      <c r="Q1204" s="168"/>
      <c r="R1204" s="14"/>
      <c r="S1204" s="14"/>
      <c r="T1204" s="65"/>
      <c r="U1204" s="31"/>
      <c r="V1204" s="31"/>
      <c r="W1204" s="131"/>
      <c r="AD1204"/>
      <c r="AE1204"/>
      <c r="AF1204"/>
      <c r="AG1204"/>
      <c r="AH1204"/>
      <c r="AI1204"/>
    </row>
    <row r="1205" spans="1:35" ht="18" customHeight="1" x14ac:dyDescent="0.25">
      <c r="A1205" s="47" t="s">
        <v>2359</v>
      </c>
      <c r="B1205" s="51" t="s">
        <v>2360</v>
      </c>
      <c r="C1205" s="24">
        <v>1</v>
      </c>
      <c r="D1205" s="25"/>
      <c r="E1205" s="36"/>
      <c r="F1205" s="347" t="s">
        <v>2361</v>
      </c>
      <c r="G1205" s="28">
        <v>7</v>
      </c>
      <c r="H1205" s="29" t="s">
        <v>2362</v>
      </c>
      <c r="I1205" s="30" t="s">
        <v>35</v>
      </c>
      <c r="J1205" s="30" t="s">
        <v>35</v>
      </c>
      <c r="K1205" s="30" t="s">
        <v>35</v>
      </c>
      <c r="L1205" s="87" t="s">
        <v>35</v>
      </c>
      <c r="M1205" s="111" t="s">
        <v>35</v>
      </c>
      <c r="N1205" s="29" t="s">
        <v>35</v>
      </c>
      <c r="O1205" s="86">
        <v>4.5999999999999996</v>
      </c>
      <c r="P1205" s="90">
        <v>0</v>
      </c>
      <c r="Q1205" s="168">
        <v>4.2</v>
      </c>
      <c r="R1205" s="14" t="s">
        <v>17</v>
      </c>
      <c r="S1205" s="80">
        <f>O1205*0.905</f>
        <v>4.1629999999999994</v>
      </c>
      <c r="T1205" s="124">
        <v>1</v>
      </c>
      <c r="U1205" s="122">
        <f>(S1205-Q1205)*T1205</f>
        <v>-3.700000000000081E-2</v>
      </c>
      <c r="V1205" s="31">
        <v>2</v>
      </c>
      <c r="W1205" s="131" t="s">
        <v>597</v>
      </c>
      <c r="AD1205"/>
      <c r="AE1205"/>
      <c r="AF1205"/>
      <c r="AG1205"/>
      <c r="AH1205"/>
      <c r="AI1205"/>
    </row>
    <row r="1206" spans="1:35" ht="18" customHeight="1" x14ac:dyDescent="0.25">
      <c r="A1206" s="47" t="s">
        <v>2363</v>
      </c>
      <c r="B1206" s="23" t="s">
        <v>1419</v>
      </c>
      <c r="C1206" s="24" t="s">
        <v>2364</v>
      </c>
      <c r="D1206" s="25"/>
      <c r="E1206" s="36"/>
      <c r="F1206" s="37"/>
      <c r="G1206" s="28">
        <v>24</v>
      </c>
      <c r="H1206" s="29" t="s">
        <v>2365</v>
      </c>
      <c r="I1206" s="30" t="s">
        <v>35</v>
      </c>
      <c r="J1206" s="30" t="s">
        <v>38</v>
      </c>
      <c r="K1206" s="44" t="s">
        <v>38</v>
      </c>
      <c r="L1206" s="87" t="s">
        <v>38</v>
      </c>
      <c r="M1206" s="30" t="s">
        <v>38</v>
      </c>
      <c r="N1206" s="29" t="s">
        <v>38</v>
      </c>
      <c r="O1206" s="31">
        <v>4.8</v>
      </c>
      <c r="P1206" s="35"/>
      <c r="Q1206" s="168"/>
      <c r="R1206" s="14"/>
      <c r="S1206" s="14"/>
      <c r="T1206" s="65"/>
      <c r="U1206" s="31"/>
      <c r="V1206" s="31"/>
      <c r="W1206" s="131"/>
      <c r="AD1206"/>
      <c r="AE1206"/>
      <c r="AF1206"/>
      <c r="AG1206"/>
      <c r="AH1206"/>
      <c r="AI1206"/>
    </row>
    <row r="1207" spans="1:35" ht="18" customHeight="1" x14ac:dyDescent="0.25">
      <c r="A1207" s="47" t="s">
        <v>2366</v>
      </c>
      <c r="B1207" s="51" t="s">
        <v>51</v>
      </c>
      <c r="C1207" s="24">
        <v>10</v>
      </c>
      <c r="D1207" s="25"/>
      <c r="E1207" s="36"/>
      <c r="F1207" s="86"/>
      <c r="G1207" s="28"/>
      <c r="H1207" s="29" t="s">
        <v>38</v>
      </c>
      <c r="I1207" s="30" t="s">
        <v>2367</v>
      </c>
      <c r="J1207" s="30" t="s">
        <v>668</v>
      </c>
      <c r="K1207" s="44">
        <v>1.99</v>
      </c>
      <c r="L1207" s="87">
        <v>4.29</v>
      </c>
      <c r="M1207" s="29" t="s">
        <v>1829</v>
      </c>
      <c r="N1207" s="29" t="s">
        <v>35</v>
      </c>
      <c r="O1207" s="31">
        <v>2.2999999999999998</v>
      </c>
      <c r="P1207" s="35"/>
      <c r="Q1207" s="168"/>
      <c r="R1207" s="14"/>
      <c r="S1207" s="14"/>
      <c r="T1207" s="65"/>
      <c r="U1207" s="31"/>
      <c r="V1207" s="31"/>
      <c r="W1207" s="131"/>
      <c r="AD1207"/>
      <c r="AE1207"/>
      <c r="AF1207"/>
      <c r="AG1207"/>
      <c r="AH1207"/>
      <c r="AI1207"/>
    </row>
    <row r="1208" spans="1:35" ht="18" customHeight="1" x14ac:dyDescent="0.25">
      <c r="A1208" s="47" t="s">
        <v>2366</v>
      </c>
      <c r="B1208" s="39" t="s">
        <v>55</v>
      </c>
      <c r="C1208" s="24">
        <v>5</v>
      </c>
      <c r="D1208" s="25"/>
      <c r="E1208" s="36"/>
      <c r="F1208" s="86"/>
      <c r="G1208" s="28"/>
      <c r="H1208" s="29">
        <v>6.33</v>
      </c>
      <c r="I1208" s="30">
        <v>5.99</v>
      </c>
      <c r="J1208" s="30">
        <v>7.85</v>
      </c>
      <c r="K1208" s="30">
        <v>12.87</v>
      </c>
      <c r="L1208" s="87" t="s">
        <v>2368</v>
      </c>
      <c r="M1208" s="29">
        <v>6.32</v>
      </c>
      <c r="N1208" s="49">
        <v>5.0999999999999996</v>
      </c>
      <c r="O1208" s="31"/>
      <c r="P1208" s="35"/>
      <c r="Q1208" s="168"/>
      <c r="R1208" s="14"/>
      <c r="S1208" s="14"/>
      <c r="T1208" s="65"/>
      <c r="U1208" s="31"/>
      <c r="V1208" s="31"/>
      <c r="W1208" s="131"/>
      <c r="AD1208"/>
      <c r="AE1208"/>
      <c r="AF1208"/>
      <c r="AG1208"/>
      <c r="AH1208"/>
      <c r="AI1208"/>
    </row>
    <row r="1209" spans="1:35" ht="18" customHeight="1" x14ac:dyDescent="0.25">
      <c r="A1209" s="47" t="s">
        <v>2369</v>
      </c>
      <c r="B1209" s="51" t="s">
        <v>159</v>
      </c>
      <c r="C1209" s="24">
        <v>28</v>
      </c>
      <c r="D1209" s="25"/>
      <c r="E1209" s="36"/>
      <c r="F1209" s="37"/>
      <c r="G1209" s="28"/>
      <c r="H1209" s="29">
        <v>1.24</v>
      </c>
      <c r="I1209" s="30">
        <v>1.75</v>
      </c>
      <c r="J1209" s="30"/>
      <c r="K1209" s="30">
        <v>0.8</v>
      </c>
      <c r="L1209" s="87">
        <v>1.29</v>
      </c>
      <c r="M1209" s="49">
        <v>1.29</v>
      </c>
      <c r="N1209" s="30" t="s">
        <v>38</v>
      </c>
      <c r="O1209" s="31">
        <v>0.62</v>
      </c>
      <c r="P1209" s="35"/>
      <c r="Q1209" s="168"/>
      <c r="R1209" s="14"/>
      <c r="S1209" s="14"/>
      <c r="T1209" s="65"/>
      <c r="U1209" s="31"/>
      <c r="V1209" s="31"/>
      <c r="W1209" s="131"/>
      <c r="AD1209"/>
      <c r="AE1209"/>
      <c r="AF1209"/>
      <c r="AG1209"/>
      <c r="AH1209"/>
      <c r="AI1209"/>
    </row>
    <row r="1210" spans="1:35" ht="18" customHeight="1" x14ac:dyDescent="0.25">
      <c r="A1210" s="47" t="s">
        <v>2369</v>
      </c>
      <c r="B1210" s="51" t="s">
        <v>68</v>
      </c>
      <c r="C1210" s="24">
        <v>28</v>
      </c>
      <c r="D1210" s="25"/>
      <c r="E1210" s="36"/>
      <c r="F1210" s="37"/>
      <c r="G1210" s="28"/>
      <c r="H1210" s="29">
        <v>0.8</v>
      </c>
      <c r="I1210" s="30">
        <v>1.1499999999999999</v>
      </c>
      <c r="J1210" s="30" t="s">
        <v>38</v>
      </c>
      <c r="K1210" s="30" t="s">
        <v>196</v>
      </c>
      <c r="L1210" s="87">
        <v>1.23</v>
      </c>
      <c r="M1210" s="29" t="s">
        <v>38</v>
      </c>
      <c r="N1210" s="26">
        <v>0.93</v>
      </c>
      <c r="O1210" s="31">
        <v>0.95</v>
      </c>
      <c r="P1210" s="35"/>
      <c r="Q1210" s="168"/>
      <c r="R1210" s="14"/>
      <c r="S1210" s="14"/>
      <c r="T1210" s="65"/>
      <c r="U1210" s="31"/>
      <c r="V1210" s="31"/>
      <c r="W1210" s="131"/>
      <c r="AD1210"/>
      <c r="AE1210"/>
      <c r="AF1210"/>
      <c r="AG1210"/>
      <c r="AH1210"/>
      <c r="AI1210"/>
    </row>
    <row r="1211" spans="1:35" ht="18" customHeight="1" x14ac:dyDescent="0.25">
      <c r="A1211" s="47" t="s">
        <v>2369</v>
      </c>
      <c r="B1211" s="51" t="s">
        <v>280</v>
      </c>
      <c r="C1211" s="24">
        <v>28</v>
      </c>
      <c r="D1211" s="25"/>
      <c r="E1211" s="36"/>
      <c r="F1211" s="37"/>
      <c r="G1211" s="28"/>
      <c r="H1211" s="29">
        <v>0.75</v>
      </c>
      <c r="I1211" s="30">
        <v>1.07</v>
      </c>
      <c r="J1211" s="30"/>
      <c r="K1211" s="30">
        <v>1.1499999999999999</v>
      </c>
      <c r="L1211" s="87">
        <v>0.89</v>
      </c>
      <c r="M1211" s="49">
        <v>0.78</v>
      </c>
      <c r="N1211" s="30" t="s">
        <v>35</v>
      </c>
      <c r="O1211" s="31">
        <v>1.44</v>
      </c>
      <c r="P1211" s="35"/>
      <c r="Q1211" s="168"/>
      <c r="R1211" s="14"/>
      <c r="S1211" s="14"/>
      <c r="T1211" s="65"/>
      <c r="U1211" s="31"/>
      <c r="V1211" s="31"/>
      <c r="W1211" s="131"/>
      <c r="AD1211"/>
      <c r="AE1211"/>
      <c r="AF1211"/>
      <c r="AG1211"/>
      <c r="AH1211"/>
      <c r="AI1211"/>
    </row>
    <row r="1212" spans="1:35" ht="18" customHeight="1" x14ac:dyDescent="0.25">
      <c r="A1212" s="47" t="s">
        <v>2369</v>
      </c>
      <c r="B1212" s="51" t="s">
        <v>322</v>
      </c>
      <c r="C1212" s="24">
        <v>28</v>
      </c>
      <c r="D1212" s="25"/>
      <c r="E1212" s="36"/>
      <c r="F1212" s="37"/>
      <c r="G1212" s="28">
        <v>1</v>
      </c>
      <c r="H1212" s="29" t="s">
        <v>2370</v>
      </c>
      <c r="I1212" s="30" t="s">
        <v>38</v>
      </c>
      <c r="J1212" s="30" t="s">
        <v>2371</v>
      </c>
      <c r="K1212" s="30">
        <v>7</v>
      </c>
      <c r="L1212" s="26">
        <v>0.8</v>
      </c>
      <c r="M1212" s="30">
        <v>0.96</v>
      </c>
      <c r="N1212" s="30" t="s">
        <v>2372</v>
      </c>
      <c r="O1212" s="31">
        <v>2.46</v>
      </c>
      <c r="P1212" s="35"/>
      <c r="Q1212" s="168"/>
      <c r="R1212" s="14"/>
      <c r="S1212" s="14"/>
      <c r="T1212" s="65"/>
      <c r="U1212" s="31"/>
      <c r="V1212" s="31"/>
      <c r="W1212" s="131"/>
      <c r="AD1212"/>
      <c r="AE1212"/>
      <c r="AF1212"/>
      <c r="AG1212"/>
      <c r="AH1212"/>
      <c r="AI1212"/>
    </row>
    <row r="1213" spans="1:35" ht="18" customHeight="1" x14ac:dyDescent="0.25">
      <c r="A1213" s="47" t="s">
        <v>2373</v>
      </c>
      <c r="B1213" s="51" t="s">
        <v>99</v>
      </c>
      <c r="C1213" s="24">
        <v>28</v>
      </c>
      <c r="D1213" s="25"/>
      <c r="E1213" s="36"/>
      <c r="F1213" s="37"/>
      <c r="G1213" s="28"/>
      <c r="H1213" s="29">
        <v>0.37</v>
      </c>
      <c r="I1213" s="30">
        <v>0.99</v>
      </c>
      <c r="J1213" s="30">
        <v>0.55000000000000004</v>
      </c>
      <c r="K1213" s="30">
        <v>0.69</v>
      </c>
      <c r="L1213" s="49">
        <v>0.42</v>
      </c>
      <c r="M1213" s="87">
        <v>0.46</v>
      </c>
      <c r="N1213" s="30" t="s">
        <v>2374</v>
      </c>
      <c r="O1213" s="31">
        <v>0.33</v>
      </c>
      <c r="P1213" s="35"/>
      <c r="Q1213" s="31"/>
      <c r="S1213" s="132"/>
      <c r="T1213" s="65"/>
      <c r="U1213" s="31"/>
      <c r="V1213" s="117"/>
      <c r="W1213" s="286"/>
      <c r="AD1213"/>
      <c r="AE1213"/>
      <c r="AF1213"/>
      <c r="AG1213"/>
      <c r="AH1213"/>
      <c r="AI1213"/>
    </row>
    <row r="1214" spans="1:35" ht="18" customHeight="1" x14ac:dyDescent="0.25">
      <c r="A1214" s="47" t="s">
        <v>2373</v>
      </c>
      <c r="B1214" s="51" t="s">
        <v>159</v>
      </c>
      <c r="C1214" s="24">
        <v>28</v>
      </c>
      <c r="D1214" s="25"/>
      <c r="E1214" s="36"/>
      <c r="F1214" s="37"/>
      <c r="G1214" s="28">
        <v>2</v>
      </c>
      <c r="H1214" s="29">
        <v>1.04</v>
      </c>
      <c r="I1214" s="30">
        <v>0.48</v>
      </c>
      <c r="J1214" s="30">
        <v>0.53</v>
      </c>
      <c r="K1214" s="30">
        <v>0.5</v>
      </c>
      <c r="L1214" s="240">
        <v>0.4</v>
      </c>
      <c r="M1214" s="75">
        <v>0.5</v>
      </c>
      <c r="N1214" s="30">
        <v>0.47</v>
      </c>
      <c r="O1214" s="31">
        <v>0.36</v>
      </c>
      <c r="P1214" s="35"/>
      <c r="Q1214" s="168"/>
      <c r="R1214" s="14"/>
      <c r="S1214" s="14"/>
      <c r="T1214" s="65"/>
      <c r="U1214" s="31"/>
      <c r="V1214" s="31"/>
      <c r="W1214" s="131"/>
      <c r="AD1214"/>
      <c r="AE1214"/>
      <c r="AF1214"/>
      <c r="AG1214"/>
      <c r="AH1214"/>
      <c r="AI1214"/>
    </row>
    <row r="1215" spans="1:35" ht="18" customHeight="1" x14ac:dyDescent="0.25">
      <c r="A1215" s="47" t="s">
        <v>2373</v>
      </c>
      <c r="B1215" s="78" t="s">
        <v>506</v>
      </c>
      <c r="C1215" s="24">
        <v>28</v>
      </c>
      <c r="D1215" s="72"/>
      <c r="E1215" s="40"/>
      <c r="F1215" s="56"/>
      <c r="G1215" s="57"/>
      <c r="H1215" s="29"/>
      <c r="I1215" s="30">
        <v>5.01</v>
      </c>
      <c r="J1215" s="75">
        <v>0.6</v>
      </c>
      <c r="K1215" s="30">
        <v>3.72</v>
      </c>
      <c r="L1215" s="49">
        <v>0.65</v>
      </c>
      <c r="M1215" s="308" t="s">
        <v>38</v>
      </c>
      <c r="N1215" s="30">
        <v>2.17</v>
      </c>
      <c r="O1215" s="31"/>
      <c r="P1215" s="35"/>
      <c r="Q1215" s="168"/>
      <c r="R1215" s="14"/>
      <c r="S1215" s="14"/>
      <c r="T1215" s="65"/>
      <c r="U1215" s="31"/>
      <c r="V1215" s="31"/>
      <c r="W1215" s="131"/>
      <c r="AD1215"/>
      <c r="AE1215"/>
      <c r="AF1215"/>
      <c r="AG1215"/>
      <c r="AH1215"/>
      <c r="AI1215"/>
    </row>
    <row r="1216" spans="1:35" ht="18" customHeight="1" x14ac:dyDescent="0.25">
      <c r="A1216" s="47" t="s">
        <v>2373</v>
      </c>
      <c r="B1216" s="51" t="s">
        <v>68</v>
      </c>
      <c r="C1216" s="24">
        <v>28</v>
      </c>
      <c r="D1216" s="25"/>
      <c r="E1216" s="86"/>
      <c r="F1216" s="37"/>
      <c r="G1216" s="28">
        <v>2</v>
      </c>
      <c r="H1216" s="30">
        <v>0.94</v>
      </c>
      <c r="I1216" s="30">
        <v>0.91</v>
      </c>
      <c r="J1216" s="30">
        <v>0.48</v>
      </c>
      <c r="K1216" s="30">
        <v>0.66</v>
      </c>
      <c r="L1216" s="49">
        <v>0.4</v>
      </c>
      <c r="M1216" s="84" t="s">
        <v>2375</v>
      </c>
      <c r="N1216" s="30">
        <v>0.6</v>
      </c>
      <c r="O1216" s="31">
        <v>0.73</v>
      </c>
      <c r="P1216" s="35"/>
      <c r="Q1216" s="168"/>
      <c r="R1216" s="14"/>
      <c r="S1216" s="14"/>
      <c r="T1216" s="65"/>
      <c r="U1216" s="31"/>
      <c r="V1216" s="31"/>
      <c r="W1216" s="131"/>
      <c r="AD1216"/>
      <c r="AE1216"/>
      <c r="AF1216"/>
      <c r="AG1216"/>
      <c r="AH1216"/>
      <c r="AI1216"/>
    </row>
    <row r="1217" spans="1:35" ht="18" customHeight="1" x14ac:dyDescent="0.25">
      <c r="A1217" s="47" t="s">
        <v>2373</v>
      </c>
      <c r="B1217" s="51" t="s">
        <v>280</v>
      </c>
      <c r="C1217" s="24">
        <v>28</v>
      </c>
      <c r="D1217" s="25"/>
      <c r="E1217" s="36"/>
      <c r="F1217" s="37"/>
      <c r="G1217" s="28">
        <v>2</v>
      </c>
      <c r="H1217" s="29">
        <v>0.75</v>
      </c>
      <c r="I1217" s="30" t="s">
        <v>2376</v>
      </c>
      <c r="J1217" s="30">
        <v>0.67</v>
      </c>
      <c r="K1217" s="29">
        <v>1.29</v>
      </c>
      <c r="L1217" s="87" t="s">
        <v>456</v>
      </c>
      <c r="M1217" s="49">
        <v>0.66</v>
      </c>
      <c r="N1217" s="30">
        <v>1.72</v>
      </c>
      <c r="O1217" s="31">
        <v>1.65</v>
      </c>
      <c r="P1217" s="35"/>
      <c r="Q1217" s="168"/>
      <c r="R1217" s="14"/>
      <c r="S1217" s="14"/>
      <c r="T1217" s="65"/>
      <c r="U1217" s="31"/>
      <c r="V1217" s="31"/>
      <c r="W1217" s="131"/>
      <c r="AD1217"/>
      <c r="AE1217"/>
      <c r="AF1217"/>
      <c r="AG1217"/>
      <c r="AH1217"/>
      <c r="AI1217"/>
    </row>
    <row r="1218" spans="1:35" ht="18" customHeight="1" x14ac:dyDescent="0.25">
      <c r="A1218" s="47" t="s">
        <v>2373</v>
      </c>
      <c r="B1218" s="51" t="s">
        <v>322</v>
      </c>
      <c r="C1218" s="24">
        <v>28</v>
      </c>
      <c r="D1218" s="25"/>
      <c r="E1218" s="36"/>
      <c r="F1218" s="37"/>
      <c r="G1218" s="28">
        <v>4</v>
      </c>
      <c r="H1218" s="29">
        <v>1.5</v>
      </c>
      <c r="I1218" s="30" t="s">
        <v>35</v>
      </c>
      <c r="J1218" s="113">
        <v>0.83</v>
      </c>
      <c r="K1218" s="44">
        <v>1.2</v>
      </c>
      <c r="L1218" s="26">
        <v>0.8</v>
      </c>
      <c r="M1218" s="44">
        <v>0.96</v>
      </c>
      <c r="N1218" s="30">
        <v>1.04</v>
      </c>
      <c r="O1218" s="31">
        <v>1.7</v>
      </c>
      <c r="P1218" s="35"/>
      <c r="Q1218" s="168"/>
      <c r="R1218" s="14"/>
      <c r="S1218" s="14"/>
      <c r="T1218" s="65"/>
      <c r="U1218" s="31"/>
      <c r="V1218" s="31"/>
      <c r="W1218" s="131"/>
      <c r="AD1218" s="102" t="s">
        <v>188</v>
      </c>
      <c r="AE1218" t="s">
        <v>2377</v>
      </c>
      <c r="AF1218"/>
      <c r="AG1218" t="s">
        <v>2378</v>
      </c>
      <c r="AH1218" t="s">
        <v>2379</v>
      </c>
      <c r="AI1218"/>
    </row>
    <row r="1219" spans="1:35" ht="18" customHeight="1" x14ac:dyDescent="0.25">
      <c r="A1219" s="197" t="s">
        <v>2380</v>
      </c>
      <c r="B1219" s="109" t="s">
        <v>68</v>
      </c>
      <c r="C1219" s="24">
        <v>28</v>
      </c>
      <c r="D1219" s="25">
        <v>4</v>
      </c>
      <c r="E1219" s="36" t="s">
        <v>87</v>
      </c>
      <c r="F1219" s="37"/>
      <c r="G1219" s="28">
        <v>6</v>
      </c>
      <c r="H1219" s="29" t="s">
        <v>272</v>
      </c>
      <c r="I1219" s="30"/>
      <c r="J1219" s="73">
        <v>0.73</v>
      </c>
      <c r="K1219" s="30">
        <v>0.96</v>
      </c>
      <c r="L1219" s="85" t="s">
        <v>94</v>
      </c>
      <c r="M1219" s="75">
        <v>0.85</v>
      </c>
      <c r="N1219" s="75">
        <v>0.84</v>
      </c>
      <c r="O1219" s="31"/>
      <c r="P1219" s="35"/>
      <c r="Q1219" s="168"/>
      <c r="R1219" s="14"/>
      <c r="S1219" s="14"/>
      <c r="T1219" s="65"/>
      <c r="U1219" s="31"/>
      <c r="V1219" s="31"/>
      <c r="W1219" s="131"/>
      <c r="AD1219" t="s" s="406">
        <v>3299</v>
      </c>
      <c r="AE1219" t="s">
        <v>3300</v>
      </c>
      <c r="AF1219"/>
      <c r="AG1219" t="s">
        <v>3301</v>
      </c>
      <c r="AH1219" t="s">
        <v>3302</v>
      </c>
      <c r="AI1219"/>
    </row>
    <row r="1220" spans="1:35" ht="18" customHeight="1" x14ac:dyDescent="0.25">
      <c r="A1220" s="47" t="s">
        <v>2380</v>
      </c>
      <c r="B1220" s="109" t="s">
        <v>322</v>
      </c>
      <c r="C1220" s="24">
        <v>28</v>
      </c>
      <c r="D1220" s="25"/>
      <c r="E1220" s="36"/>
      <c r="F1220" s="37"/>
      <c r="G1220" s="28">
        <v>5</v>
      </c>
      <c r="H1220" s="29">
        <v>1.78</v>
      </c>
      <c r="I1220" s="30">
        <v>1.44</v>
      </c>
      <c r="J1220" s="30">
        <v>0.89</v>
      </c>
      <c r="K1220" s="30" t="s">
        <v>38</v>
      </c>
      <c r="L1220" s="30">
        <v>1.59</v>
      </c>
      <c r="M1220" s="49">
        <v>0.84</v>
      </c>
      <c r="N1220" s="84" t="s">
        <v>38</v>
      </c>
      <c r="O1220" s="31"/>
      <c r="P1220" s="35"/>
      <c r="Q1220" s="168"/>
      <c r="R1220" s="14"/>
      <c r="S1220" s="14"/>
      <c r="T1220" s="65"/>
      <c r="U1220" s="31"/>
      <c r="V1220" s="31"/>
      <c r="W1220" s="131"/>
      <c r="AD1220"/>
      <c r="AE1220"/>
      <c r="AF1220"/>
      <c r="AG1220"/>
      <c r="AH1220"/>
      <c r="AI1220"/>
    </row>
    <row r="1221" spans="1:35" ht="18" customHeight="1" x14ac:dyDescent="0.25">
      <c r="A1221" s="47" t="s">
        <v>2380</v>
      </c>
      <c r="B1221" s="109" t="s">
        <v>309</v>
      </c>
      <c r="C1221" s="24">
        <v>28</v>
      </c>
      <c r="D1221" s="25"/>
      <c r="E1221" s="36"/>
      <c r="F1221" s="37"/>
      <c r="G1221" s="28"/>
      <c r="H1221" s="29">
        <v>3.43</v>
      </c>
      <c r="I1221" s="30">
        <v>2.8</v>
      </c>
      <c r="J1221" s="30" t="s">
        <v>35</v>
      </c>
      <c r="K1221" s="30"/>
      <c r="L1221" s="87">
        <v>2.5</v>
      </c>
      <c r="M1221" s="163">
        <v>2.5499999999999998</v>
      </c>
      <c r="N1221" s="108" t="s">
        <v>38</v>
      </c>
      <c r="O1221" s="31"/>
      <c r="P1221" s="35"/>
      <c r="Q1221" s="168"/>
      <c r="R1221" s="14"/>
      <c r="S1221" s="14"/>
      <c r="T1221" s="65"/>
      <c r="U1221" s="31"/>
      <c r="V1221" s="31"/>
      <c r="W1221" s="131"/>
      <c r="AD1221"/>
      <c r="AE1221"/>
      <c r="AF1221"/>
      <c r="AG1221"/>
      <c r="AH1221"/>
      <c r="AI1221"/>
    </row>
    <row r="1222" spans="1:35" ht="18" customHeight="1" x14ac:dyDescent="0.25">
      <c r="A1222" s="53" t="s">
        <v>2381</v>
      </c>
      <c r="B1222" s="54" t="s">
        <v>2382</v>
      </c>
      <c r="C1222" s="24" t="s">
        <v>646</v>
      </c>
      <c r="D1222" s="55"/>
      <c r="E1222" s="40"/>
      <c r="F1222" s="96"/>
      <c r="G1222" s="57"/>
      <c r="H1222" s="30"/>
      <c r="I1222" s="30"/>
      <c r="J1222" s="30" t="s">
        <v>35</v>
      </c>
      <c r="K1222" s="30" t="s">
        <v>35</v>
      </c>
      <c r="L1222" s="30" t="s">
        <v>35</v>
      </c>
      <c r="M1222" s="30" t="s">
        <v>35</v>
      </c>
      <c r="N1222" s="30" t="s">
        <v>35</v>
      </c>
      <c r="O1222" s="80"/>
      <c r="P1222" s="97"/>
      <c r="Q1222" s="98"/>
      <c r="R1222" s="14"/>
      <c r="S1222" s="14"/>
      <c r="T1222" s="81"/>
      <c r="U1222" s="82"/>
      <c r="V1222" s="54"/>
      <c r="W1222" s="64"/>
      <c r="AD1222"/>
      <c r="AE1222"/>
      <c r="AF1222"/>
      <c r="AG1222"/>
      <c r="AH1222"/>
      <c r="AI1222"/>
    </row>
    <row r="1223" spans="1:35" ht="18" customHeight="1" x14ac:dyDescent="0.25">
      <c r="A1223" s="53" t="s">
        <v>2383</v>
      </c>
      <c r="B1223" s="54" t="s">
        <v>315</v>
      </c>
      <c r="C1223" s="24" t="s">
        <v>646</v>
      </c>
      <c r="D1223" s="25"/>
      <c r="E1223" s="26"/>
      <c r="F1223" s="100" t="s">
        <v>2384</v>
      </c>
      <c r="G1223" s="57"/>
      <c r="H1223" s="29" t="s">
        <v>35</v>
      </c>
      <c r="I1223" s="30" t="s">
        <v>35</v>
      </c>
      <c r="J1223" s="30" t="s">
        <v>35</v>
      </c>
      <c r="K1223" s="29" t="s">
        <v>35</v>
      </c>
      <c r="L1223" s="87" t="s">
        <v>35</v>
      </c>
      <c r="M1223" s="30" t="s">
        <v>38</v>
      </c>
      <c r="N1223" s="30" t="s">
        <v>35</v>
      </c>
      <c r="O1223" s="80"/>
      <c r="P1223" s="76"/>
      <c r="Q1223" s="77"/>
      <c r="R1223" s="14"/>
      <c r="S1223" s="14"/>
      <c r="T1223" s="210"/>
      <c r="U1223" s="14"/>
      <c r="V1223" s="58"/>
      <c r="W1223" s="67"/>
      <c r="AD1223"/>
      <c r="AE1223"/>
      <c r="AF1223"/>
      <c r="AG1223"/>
      <c r="AH1223"/>
      <c r="AI1223"/>
    </row>
    <row r="1224" spans="1:35" ht="18" customHeight="1" x14ac:dyDescent="0.25">
      <c r="A1224" s="47" t="s">
        <v>2385</v>
      </c>
      <c r="B1224" s="51" t="s">
        <v>68</v>
      </c>
      <c r="C1224" s="24">
        <v>28</v>
      </c>
      <c r="D1224" s="25"/>
      <c r="E1224" s="36"/>
      <c r="F1224" s="37" t="s">
        <v>143</v>
      </c>
      <c r="G1224" s="28">
        <v>22</v>
      </c>
      <c r="H1224" s="29">
        <v>1.1000000000000001</v>
      </c>
      <c r="I1224" s="30">
        <v>1.6</v>
      </c>
      <c r="J1224" s="30">
        <v>1.07</v>
      </c>
      <c r="K1224" s="84">
        <v>1.17</v>
      </c>
      <c r="L1224" s="348">
        <v>1.05</v>
      </c>
      <c r="M1224" s="30">
        <v>1.06</v>
      </c>
      <c r="N1224" s="30">
        <v>1.26</v>
      </c>
      <c r="O1224" s="31">
        <v>0.59</v>
      </c>
      <c r="P1224" s="35"/>
      <c r="Q1224" s="168"/>
      <c r="R1224" s="14"/>
      <c r="S1224" s="14"/>
      <c r="T1224" s="65"/>
      <c r="U1224" s="31"/>
      <c r="V1224" s="31"/>
      <c r="W1224" s="131"/>
      <c r="AD1224"/>
      <c r="AE1224"/>
      <c r="AF1224"/>
      <c r="AG1224"/>
      <c r="AH1224"/>
      <c r="AI1224"/>
    </row>
    <row r="1225" spans="1:35" ht="18" customHeight="1" x14ac:dyDescent="0.25">
      <c r="A1225" s="47" t="s">
        <v>2385</v>
      </c>
      <c r="B1225" s="54" t="s">
        <v>322</v>
      </c>
      <c r="C1225" s="24">
        <v>28</v>
      </c>
      <c r="D1225" s="25"/>
      <c r="E1225" s="36"/>
      <c r="F1225" s="56"/>
      <c r="G1225" s="28">
        <v>200</v>
      </c>
      <c r="H1225" s="29"/>
      <c r="I1225" s="30"/>
      <c r="J1225" s="75">
        <v>0.59</v>
      </c>
      <c r="K1225" s="30" t="s">
        <v>38</v>
      </c>
      <c r="L1225" s="75">
        <v>0.61</v>
      </c>
      <c r="M1225" s="73">
        <v>0.51</v>
      </c>
      <c r="N1225" s="75">
        <v>0.55000000000000004</v>
      </c>
      <c r="O1225" s="31">
        <v>0.44</v>
      </c>
      <c r="P1225" s="35"/>
      <c r="Q1225" s="349"/>
      <c r="R1225" s="350"/>
      <c r="S1225" s="350"/>
      <c r="T1225" s="76"/>
      <c r="U1225" s="76"/>
      <c r="V1225" s="351"/>
      <c r="W1225" s="172"/>
      <c r="AD1225"/>
      <c r="AE1225"/>
      <c r="AF1225"/>
      <c r="AG1225"/>
      <c r="AH1225"/>
      <c r="AI1225"/>
    </row>
    <row r="1226" spans="1:35" ht="18" customHeight="1" x14ac:dyDescent="0.25">
      <c r="A1226" s="47" t="s">
        <v>2386</v>
      </c>
      <c r="B1226" s="51" t="s">
        <v>309</v>
      </c>
      <c r="C1226" s="24">
        <v>28</v>
      </c>
      <c r="D1226" s="25"/>
      <c r="E1226" s="36"/>
      <c r="F1226" s="226"/>
      <c r="G1226" s="28">
        <v>3</v>
      </c>
      <c r="H1226" s="49">
        <v>1.6</v>
      </c>
      <c r="I1226" s="30" t="s">
        <v>38</v>
      </c>
      <c r="J1226" s="30">
        <v>2.1</v>
      </c>
      <c r="K1226" s="30">
        <v>1.93</v>
      </c>
      <c r="L1226" s="29">
        <v>2.29</v>
      </c>
      <c r="M1226" s="87">
        <v>2.29</v>
      </c>
      <c r="N1226" s="87">
        <v>2.35</v>
      </c>
      <c r="O1226" s="31">
        <v>1.5</v>
      </c>
      <c r="P1226" s="35"/>
      <c r="Q1226" s="168"/>
      <c r="R1226" s="14"/>
      <c r="S1226" s="14"/>
      <c r="T1226" s="65"/>
      <c r="U1226" s="31"/>
      <c r="V1226" s="31"/>
      <c r="W1226" s="131"/>
      <c r="AD1226" t="s">
        <v>2387</v>
      </c>
      <c r="AE1226" t="s">
        <v>2388</v>
      </c>
      <c r="AF1226"/>
      <c r="AG1226" s="102" t="s">
        <v>2389</v>
      </c>
      <c r="AH1226" t="s">
        <v>2390</v>
      </c>
      <c r="AI1226"/>
    </row>
    <row r="1227" spans="1:35" ht="18" customHeight="1" x14ac:dyDescent="0.25">
      <c r="A1227" s="47" t="s">
        <v>2391</v>
      </c>
      <c r="B1227" s="51" t="s">
        <v>68</v>
      </c>
      <c r="C1227" s="24">
        <v>28</v>
      </c>
      <c r="D1227" s="25"/>
      <c r="E1227" s="36"/>
      <c r="F1227" s="37"/>
      <c r="G1227" s="28"/>
      <c r="H1227" s="29">
        <v>7.29</v>
      </c>
      <c r="I1227" s="30">
        <v>3.9</v>
      </c>
      <c r="J1227" s="30">
        <v>6.5</v>
      </c>
      <c r="K1227" s="30">
        <v>8.32</v>
      </c>
      <c r="L1227" s="158">
        <v>7</v>
      </c>
      <c r="M1227" s="29">
        <v>7.13</v>
      </c>
      <c r="N1227" s="26">
        <v>6.79</v>
      </c>
      <c r="O1227" s="31">
        <v>6.75</v>
      </c>
      <c r="P1227" s="35"/>
      <c r="Q1227" s="168"/>
      <c r="R1227" s="14"/>
      <c r="S1227" s="14"/>
      <c r="T1227" s="65"/>
      <c r="U1227" s="31"/>
      <c r="V1227" s="31"/>
      <c r="W1227" s="131"/>
      <c r="AD1227"/>
      <c r="AE1227"/>
      <c r="AF1227"/>
      <c r="AG1227"/>
      <c r="AH1227"/>
      <c r="AI1227"/>
    </row>
    <row r="1228" spans="1:35" ht="18" customHeight="1" x14ac:dyDescent="0.25">
      <c r="A1228" s="47" t="s">
        <v>2392</v>
      </c>
      <c r="B1228" s="51" t="s">
        <v>322</v>
      </c>
      <c r="C1228" s="24">
        <v>28</v>
      </c>
      <c r="D1228" s="25"/>
      <c r="E1228" s="36"/>
      <c r="F1228" s="27"/>
      <c r="G1228" s="28">
        <v>3</v>
      </c>
      <c r="H1228" s="29">
        <v>10.52</v>
      </c>
      <c r="I1228" s="30" t="s">
        <v>35</v>
      </c>
      <c r="J1228" s="26">
        <v>9.15</v>
      </c>
      <c r="K1228" s="30">
        <v>10.65</v>
      </c>
      <c r="L1228" s="30">
        <v>9.6999999999999993</v>
      </c>
      <c r="M1228" s="26" t="s">
        <v>2393</v>
      </c>
      <c r="N1228" s="30">
        <v>10.220000000000001</v>
      </c>
      <c r="O1228" s="31">
        <v>10.76</v>
      </c>
      <c r="P1228" s="35"/>
      <c r="Q1228" s="168"/>
      <c r="R1228" s="14"/>
      <c r="S1228" s="14"/>
      <c r="T1228" s="65"/>
      <c r="U1228" s="31"/>
      <c r="V1228" s="31"/>
      <c r="W1228" s="131"/>
      <c r="AD1228"/>
      <c r="AE1228"/>
      <c r="AF1228"/>
      <c r="AG1228"/>
      <c r="AH1228"/>
      <c r="AI1228"/>
    </row>
    <row r="1229" spans="1:35" ht="18" customHeight="1" x14ac:dyDescent="0.25">
      <c r="A1229" s="47" t="s">
        <v>2392</v>
      </c>
      <c r="B1229" s="51" t="s">
        <v>309</v>
      </c>
      <c r="C1229" s="24">
        <v>7</v>
      </c>
      <c r="D1229" s="25"/>
      <c r="E1229" s="36"/>
      <c r="F1229" s="37"/>
      <c r="G1229" s="28"/>
      <c r="H1229" s="29">
        <v>5.57</v>
      </c>
      <c r="I1229" s="30">
        <v>4.79</v>
      </c>
      <c r="J1229" s="30"/>
      <c r="K1229" s="30">
        <v>6.16</v>
      </c>
      <c r="L1229" s="87">
        <v>4.29</v>
      </c>
      <c r="M1229" s="158" t="s">
        <v>38</v>
      </c>
      <c r="N1229" s="30">
        <v>4.3600000000000003</v>
      </c>
      <c r="O1229" s="31">
        <v>5.14</v>
      </c>
      <c r="P1229" s="35"/>
      <c r="Q1229" s="168"/>
      <c r="R1229" s="14"/>
      <c r="S1229" s="14"/>
      <c r="T1229" s="65"/>
      <c r="U1229" s="168"/>
      <c r="V1229" s="31"/>
      <c r="W1229" s="131"/>
      <c r="AD1229"/>
      <c r="AE1229"/>
      <c r="AF1229"/>
      <c r="AG1229"/>
      <c r="AH1229"/>
      <c r="AI1229"/>
    </row>
    <row r="1230" spans="1:35" ht="18" customHeight="1" x14ac:dyDescent="0.25">
      <c r="A1230" s="47" t="s">
        <v>2394</v>
      </c>
      <c r="B1230" s="51" t="s">
        <v>68</v>
      </c>
      <c r="C1230" s="24">
        <v>28</v>
      </c>
      <c r="D1230" s="25"/>
      <c r="E1230" s="36"/>
      <c r="F1230" s="37"/>
      <c r="G1230" s="28"/>
      <c r="H1230" s="74">
        <v>5.75</v>
      </c>
      <c r="I1230" s="75">
        <v>5.68</v>
      </c>
      <c r="J1230" s="75">
        <v>5.2</v>
      </c>
      <c r="K1230" s="75">
        <v>5.54</v>
      </c>
      <c r="L1230" s="74">
        <v>5.29</v>
      </c>
      <c r="M1230" s="161">
        <v>5</v>
      </c>
      <c r="N1230" s="75">
        <v>5.72</v>
      </c>
      <c r="O1230" s="31">
        <v>5.88</v>
      </c>
      <c r="P1230" s="35"/>
      <c r="Q1230" s="168"/>
      <c r="R1230" s="14"/>
      <c r="S1230" s="14"/>
      <c r="T1230" s="65"/>
      <c r="U1230" s="168"/>
      <c r="V1230" s="31"/>
      <c r="W1230" s="131"/>
      <c r="AD1230"/>
      <c r="AE1230"/>
      <c r="AF1230"/>
      <c r="AG1230"/>
      <c r="AH1230"/>
      <c r="AI1230"/>
    </row>
    <row r="1231" spans="1:35" ht="18" customHeight="1" x14ac:dyDescent="0.25">
      <c r="A1231" s="47" t="s">
        <v>2394</v>
      </c>
      <c r="B1231" s="51" t="s">
        <v>322</v>
      </c>
      <c r="C1231" s="24">
        <v>28</v>
      </c>
      <c r="D1231" s="25"/>
      <c r="E1231" s="36"/>
      <c r="F1231" s="37"/>
      <c r="G1231" s="28"/>
      <c r="H1231" s="29">
        <v>4.91</v>
      </c>
      <c r="I1231" s="30">
        <v>4.9000000000000004</v>
      </c>
      <c r="J1231" s="30"/>
      <c r="K1231" s="30"/>
      <c r="L1231" s="87">
        <v>4.95</v>
      </c>
      <c r="M1231" s="49">
        <v>5.45</v>
      </c>
      <c r="N1231" s="30">
        <v>4.95</v>
      </c>
      <c r="O1231" s="31">
        <v>6.16</v>
      </c>
      <c r="P1231" s="35"/>
      <c r="Q1231" s="168"/>
      <c r="R1231" s="14"/>
      <c r="S1231" s="14"/>
      <c r="T1231" s="65"/>
      <c r="U1231" s="31"/>
      <c r="V1231" s="31"/>
      <c r="W1231" s="131"/>
      <c r="AD1231"/>
      <c r="AE1231"/>
      <c r="AF1231"/>
      <c r="AG1231"/>
      <c r="AH1231"/>
      <c r="AI1231"/>
    </row>
    <row r="1232" spans="1:35" ht="18" customHeight="1" x14ac:dyDescent="0.25">
      <c r="A1232" s="47" t="s">
        <v>2395</v>
      </c>
      <c r="B1232" s="54" t="s">
        <v>2396</v>
      </c>
      <c r="C1232" s="24">
        <v>100</v>
      </c>
      <c r="D1232" s="72"/>
      <c r="E1232" s="36"/>
      <c r="F1232" s="352"/>
      <c r="G1232" s="57">
        <v>2</v>
      </c>
      <c r="H1232" s="29"/>
      <c r="I1232" s="30" t="s">
        <v>35</v>
      </c>
      <c r="J1232" s="30" t="s">
        <v>35</v>
      </c>
      <c r="K1232" s="30" t="s">
        <v>38</v>
      </c>
      <c r="L1232" s="87" t="s">
        <v>2397</v>
      </c>
      <c r="M1232" s="49">
        <v>5.67</v>
      </c>
      <c r="N1232" s="30" t="s">
        <v>35</v>
      </c>
      <c r="O1232" s="31">
        <v>6.01</v>
      </c>
      <c r="P1232" s="35">
        <v>0.1</v>
      </c>
      <c r="Q1232" s="168">
        <f>O1232*(1-P1232)</f>
        <v>5.4089999999999998</v>
      </c>
      <c r="R1232" s="14"/>
      <c r="S1232" s="14"/>
      <c r="T1232" s="65"/>
      <c r="U1232" s="31"/>
      <c r="V1232" s="31"/>
      <c r="W1232" s="131"/>
      <c r="AD1232"/>
      <c r="AE1232"/>
      <c r="AF1232"/>
      <c r="AG1232"/>
      <c r="AH1232"/>
      <c r="AI1232"/>
    </row>
    <row r="1233" spans="1:35" ht="18" customHeight="1" x14ac:dyDescent="0.25">
      <c r="A1233" s="47" t="s">
        <v>2395</v>
      </c>
      <c r="B1233" s="54" t="s">
        <v>856</v>
      </c>
      <c r="C1233" s="24">
        <v>100</v>
      </c>
      <c r="D1233" s="72"/>
      <c r="E1233" s="36"/>
      <c r="F1233" s="352"/>
      <c r="G1233" s="57">
        <v>1</v>
      </c>
      <c r="H1233" s="29">
        <v>5.54</v>
      </c>
      <c r="I1233" s="30">
        <v>4.1500000000000004</v>
      </c>
      <c r="J1233" s="30"/>
      <c r="K1233" s="30">
        <v>5.29</v>
      </c>
      <c r="L1233" s="87" t="s">
        <v>1936</v>
      </c>
      <c r="M1233" s="103" t="s">
        <v>35</v>
      </c>
      <c r="N1233" s="30" t="s">
        <v>35</v>
      </c>
      <c r="O1233" s="31">
        <v>6.01</v>
      </c>
      <c r="P1233" s="35"/>
      <c r="Q1233" s="168"/>
      <c r="R1233" s="14"/>
      <c r="S1233" s="14"/>
      <c r="T1233" s="65"/>
      <c r="U1233" s="31"/>
      <c r="V1233" s="31"/>
      <c r="W1233" s="131"/>
      <c r="AD1233"/>
      <c r="AE1233"/>
      <c r="AF1233"/>
      <c r="AG1233"/>
      <c r="AH1233"/>
      <c r="AI1233"/>
    </row>
    <row r="1234" spans="1:35" ht="18" customHeight="1" x14ac:dyDescent="0.25">
      <c r="A1234" s="47" t="s">
        <v>2398</v>
      </c>
      <c r="B1234" s="51" t="s">
        <v>2399</v>
      </c>
      <c r="C1234" s="24" t="s">
        <v>643</v>
      </c>
      <c r="D1234" s="25"/>
      <c r="E1234" s="37"/>
      <c r="F1234" s="37"/>
      <c r="G1234" s="28"/>
      <c r="H1234" s="29" t="s">
        <v>2400</v>
      </c>
      <c r="I1234" s="30">
        <v>16.95</v>
      </c>
      <c r="J1234" s="30">
        <v>10.5</v>
      </c>
      <c r="K1234" s="108">
        <v>38.200000000000003</v>
      </c>
      <c r="L1234" s="87" t="s">
        <v>35</v>
      </c>
      <c r="M1234" s="49">
        <v>9.1999999999999993</v>
      </c>
      <c r="N1234" s="108" t="s">
        <v>35</v>
      </c>
      <c r="O1234" s="31">
        <v>28.5</v>
      </c>
      <c r="P1234" s="35"/>
      <c r="Q1234" s="168"/>
      <c r="R1234" s="14"/>
      <c r="S1234" s="14"/>
      <c r="T1234" s="65"/>
      <c r="U1234" s="31"/>
      <c r="V1234" s="31"/>
      <c r="W1234" s="131"/>
      <c r="AD1234"/>
      <c r="AE1234"/>
      <c r="AF1234"/>
      <c r="AG1234"/>
      <c r="AH1234"/>
      <c r="AI1234"/>
    </row>
    <row r="1235" spans="1:35" ht="18" customHeight="1" x14ac:dyDescent="0.25">
      <c r="A1235" s="47" t="s">
        <v>2401</v>
      </c>
      <c r="B1235" s="51" t="s">
        <v>609</v>
      </c>
      <c r="C1235" s="24">
        <v>30</v>
      </c>
      <c r="D1235" s="25"/>
      <c r="E1235" s="36"/>
      <c r="F1235" s="37"/>
      <c r="G1235" s="28">
        <v>3</v>
      </c>
      <c r="H1235" s="29">
        <v>9.5</v>
      </c>
      <c r="I1235" s="29" t="s">
        <v>2402</v>
      </c>
      <c r="J1235" s="26" t="s">
        <v>2403</v>
      </c>
      <c r="K1235" s="30">
        <v>4.7</v>
      </c>
      <c r="L1235" s="87" t="s">
        <v>1899</v>
      </c>
      <c r="M1235" s="29" t="s">
        <v>2404</v>
      </c>
      <c r="N1235" s="29" t="s">
        <v>38</v>
      </c>
      <c r="O1235" s="31">
        <v>4.5</v>
      </c>
      <c r="P1235" s="35"/>
      <c r="Q1235" s="168"/>
      <c r="R1235" s="14"/>
      <c r="S1235" s="14"/>
      <c r="T1235" s="65"/>
      <c r="U1235" s="31"/>
      <c r="V1235" s="31"/>
      <c r="W1235" s="131"/>
      <c r="AD1235"/>
      <c r="AE1235"/>
      <c r="AF1235"/>
      <c r="AG1235"/>
      <c r="AH1235"/>
      <c r="AI1235"/>
    </row>
    <row r="1236" spans="1:35" ht="18" customHeight="1" x14ac:dyDescent="0.25">
      <c r="A1236" s="47" t="s">
        <v>2401</v>
      </c>
      <c r="B1236" s="51" t="s">
        <v>441</v>
      </c>
      <c r="C1236" s="24">
        <v>10</v>
      </c>
      <c r="D1236" s="25"/>
      <c r="E1236" s="36"/>
      <c r="F1236" s="37"/>
      <c r="G1236" s="28"/>
      <c r="H1236" s="29">
        <v>1.27</v>
      </c>
      <c r="I1236" s="30">
        <v>0.85</v>
      </c>
      <c r="J1236" s="30">
        <v>0.48</v>
      </c>
      <c r="K1236" s="30">
        <v>0.69</v>
      </c>
      <c r="L1236" s="87">
        <v>2.95</v>
      </c>
      <c r="M1236" s="49">
        <v>0.46</v>
      </c>
      <c r="N1236" s="30">
        <v>0.53</v>
      </c>
      <c r="O1236" s="31">
        <v>5.18</v>
      </c>
      <c r="P1236" s="35"/>
      <c r="Q1236" s="168"/>
      <c r="R1236" s="14"/>
      <c r="S1236" s="14"/>
      <c r="T1236" s="65"/>
      <c r="U1236" s="31"/>
      <c r="V1236" s="31"/>
      <c r="W1236" s="131"/>
      <c r="AD1236"/>
      <c r="AE1236"/>
      <c r="AF1236"/>
      <c r="AG1236"/>
      <c r="AH1236"/>
      <c r="AI1236"/>
    </row>
    <row r="1237" spans="1:35" ht="18" customHeight="1" x14ac:dyDescent="0.25">
      <c r="A1237" s="47" t="s">
        <v>2405</v>
      </c>
      <c r="B1237" s="51" t="s">
        <v>609</v>
      </c>
      <c r="C1237" s="24">
        <v>10</v>
      </c>
      <c r="D1237" s="25"/>
      <c r="E1237" s="36"/>
      <c r="F1237" s="37"/>
      <c r="G1237" s="28"/>
      <c r="H1237" s="29">
        <v>27</v>
      </c>
      <c r="I1237" s="30">
        <v>20.84</v>
      </c>
      <c r="J1237" s="30"/>
      <c r="K1237" s="108" t="s">
        <v>1300</v>
      </c>
      <c r="L1237" s="87" t="s">
        <v>35</v>
      </c>
      <c r="M1237" s="49">
        <v>27.95</v>
      </c>
      <c r="N1237" s="30" t="s">
        <v>35</v>
      </c>
      <c r="O1237" s="31">
        <v>38.1</v>
      </c>
      <c r="P1237" s="35"/>
      <c r="Q1237" s="168"/>
      <c r="R1237" s="14"/>
      <c r="S1237" s="14"/>
      <c r="T1237" s="65"/>
      <c r="U1237" s="31"/>
      <c r="V1237" s="31"/>
      <c r="W1237" s="131"/>
      <c r="AD1237"/>
      <c r="AE1237"/>
      <c r="AF1237"/>
      <c r="AG1237"/>
      <c r="AH1237"/>
      <c r="AI1237"/>
    </row>
    <row r="1238" spans="1:35" ht="18" customHeight="1" x14ac:dyDescent="0.25">
      <c r="A1238" s="47" t="s">
        <v>2406</v>
      </c>
      <c r="B1238" s="23"/>
      <c r="C1238" s="24">
        <v>50</v>
      </c>
      <c r="D1238" s="25"/>
      <c r="E1238" s="36"/>
      <c r="F1238" s="37"/>
      <c r="G1238" s="28">
        <v>2</v>
      </c>
      <c r="H1238" s="113">
        <v>8.8000000000000007</v>
      </c>
      <c r="I1238" s="30">
        <v>9.0399999999999991</v>
      </c>
      <c r="J1238" s="30">
        <v>8.4499999999999993</v>
      </c>
      <c r="K1238" s="30">
        <v>9.01</v>
      </c>
      <c r="L1238" s="30" t="s">
        <v>38</v>
      </c>
      <c r="M1238" s="26">
        <v>8.44</v>
      </c>
      <c r="N1238" s="30">
        <v>8.76</v>
      </c>
      <c r="O1238" s="31">
        <v>9.99</v>
      </c>
      <c r="P1238" s="35">
        <v>0.09</v>
      </c>
      <c r="Q1238" s="168">
        <f>O1238*(1-P1238)</f>
        <v>9.0909000000000013</v>
      </c>
      <c r="R1238" s="14"/>
      <c r="S1238" s="14"/>
      <c r="T1238" s="65"/>
      <c r="U1238" s="31"/>
      <c r="V1238" s="31"/>
      <c r="W1238" s="131"/>
      <c r="AD1238"/>
      <c r="AE1238"/>
      <c r="AF1238"/>
      <c r="AG1238"/>
      <c r="AH1238"/>
      <c r="AI1238"/>
    </row>
    <row r="1239" spans="1:35" ht="18" customHeight="1" x14ac:dyDescent="0.25">
      <c r="A1239" s="47" t="s">
        <v>2407</v>
      </c>
      <c r="B1239" s="23"/>
      <c r="C1239" s="24">
        <v>50</v>
      </c>
      <c r="D1239" s="25"/>
      <c r="E1239" s="36"/>
      <c r="F1239" s="37"/>
      <c r="G1239" s="28"/>
      <c r="H1239" s="29">
        <v>9.9</v>
      </c>
      <c r="I1239" s="30">
        <v>9.9</v>
      </c>
      <c r="J1239" s="30"/>
      <c r="K1239" s="110"/>
      <c r="L1239" s="87">
        <v>9.9499999999999993</v>
      </c>
      <c r="M1239" s="49">
        <v>10.55</v>
      </c>
      <c r="N1239" s="30">
        <v>8.99</v>
      </c>
      <c r="O1239" s="31">
        <v>10.19</v>
      </c>
      <c r="P1239" s="35"/>
      <c r="Q1239" s="168"/>
      <c r="R1239" s="14"/>
      <c r="S1239" s="14"/>
      <c r="T1239" s="65"/>
      <c r="U1239" s="31"/>
      <c r="V1239" s="31"/>
      <c r="W1239" s="131"/>
      <c r="AD1239"/>
      <c r="AE1239"/>
      <c r="AF1239"/>
      <c r="AG1239"/>
      <c r="AH1239"/>
      <c r="AI1239"/>
    </row>
    <row r="1240" spans="1:35" ht="18" customHeight="1" x14ac:dyDescent="0.25">
      <c r="A1240" s="47" t="s">
        <v>2408</v>
      </c>
      <c r="B1240" s="51"/>
      <c r="C1240" s="24" t="s">
        <v>682</v>
      </c>
      <c r="D1240" s="25"/>
      <c r="E1240" s="36" t="s">
        <v>41</v>
      </c>
      <c r="F1240" s="37"/>
      <c r="G1240" s="28"/>
      <c r="H1240" s="29">
        <v>6.4</v>
      </c>
      <c r="I1240" s="30" t="s">
        <v>2409</v>
      </c>
      <c r="J1240" s="30"/>
      <c r="K1240" s="108">
        <v>6.97</v>
      </c>
      <c r="L1240" s="87" t="s">
        <v>38</v>
      </c>
      <c r="M1240" s="49">
        <v>7.15</v>
      </c>
      <c r="N1240" s="30" t="s">
        <v>2410</v>
      </c>
      <c r="O1240" s="31">
        <v>7.49</v>
      </c>
      <c r="P1240" s="35">
        <v>0.11</v>
      </c>
      <c r="Q1240" s="168">
        <f>O1240*(1-P1240)</f>
        <v>6.6661000000000001</v>
      </c>
      <c r="R1240" s="14"/>
      <c r="S1240" s="14"/>
      <c r="T1240" s="65"/>
      <c r="U1240" s="31"/>
      <c r="V1240" s="31"/>
      <c r="W1240" s="131"/>
      <c r="AD1240"/>
      <c r="AE1240"/>
      <c r="AF1240"/>
      <c r="AG1240"/>
      <c r="AH1240"/>
      <c r="AI1240"/>
    </row>
    <row r="1241" spans="1:35" ht="18" customHeight="1" x14ac:dyDescent="0.25">
      <c r="A1241" s="47" t="s">
        <v>2411</v>
      </c>
      <c r="B1241" s="176">
        <v>5.0000000000000001E-3</v>
      </c>
      <c r="C1241" s="24" t="s">
        <v>682</v>
      </c>
      <c r="D1241" s="25"/>
      <c r="E1241" s="36"/>
      <c r="F1241" s="37"/>
      <c r="G1241" s="28">
        <v>3</v>
      </c>
      <c r="H1241" s="29" t="s">
        <v>38</v>
      </c>
      <c r="I1241" s="30" t="s">
        <v>35</v>
      </c>
      <c r="J1241" s="30" t="s">
        <v>38</v>
      </c>
      <c r="K1241" s="213" t="s">
        <v>2412</v>
      </c>
      <c r="L1241" s="49" t="s">
        <v>38</v>
      </c>
      <c r="M1241" s="44" t="s">
        <v>38</v>
      </c>
      <c r="N1241" s="30" t="s">
        <v>38</v>
      </c>
      <c r="O1241" s="31">
        <v>7.49</v>
      </c>
      <c r="P1241" s="35">
        <v>0.08</v>
      </c>
      <c r="Q1241" s="168">
        <f>O1241*(1-P1241)</f>
        <v>6.8908000000000005</v>
      </c>
      <c r="R1241" s="14"/>
      <c r="S1241" s="66"/>
      <c r="T1241" s="65"/>
      <c r="U1241" s="31"/>
      <c r="V1241" s="31"/>
      <c r="W1241" s="131"/>
      <c r="AD1241"/>
      <c r="AE1241"/>
      <c r="AF1241"/>
      <c r="AG1241"/>
      <c r="AH1241"/>
      <c r="AI1241"/>
    </row>
    <row r="1242" spans="1:35" ht="18" customHeight="1" x14ac:dyDescent="0.25">
      <c r="A1242" s="47" t="s">
        <v>2413</v>
      </c>
      <c r="B1242" s="39"/>
      <c r="C1242" s="24" t="s">
        <v>682</v>
      </c>
      <c r="D1242" s="25"/>
      <c r="E1242" s="36"/>
      <c r="F1242" s="37"/>
      <c r="G1242" s="28"/>
      <c r="H1242" s="29" t="s">
        <v>38</v>
      </c>
      <c r="I1242" s="30" t="s">
        <v>35</v>
      </c>
      <c r="J1242" s="108" t="s">
        <v>38</v>
      </c>
      <c r="K1242" s="30" t="s">
        <v>38</v>
      </c>
      <c r="L1242" s="87" t="s">
        <v>38</v>
      </c>
      <c r="M1242" s="49">
        <v>0.55000000000000004</v>
      </c>
      <c r="N1242" s="30" t="s">
        <v>35</v>
      </c>
      <c r="O1242" s="31"/>
      <c r="P1242" s="35"/>
      <c r="Q1242" s="168"/>
      <c r="R1242" s="14"/>
      <c r="S1242" s="14"/>
      <c r="T1242" s="65"/>
      <c r="U1242" s="31"/>
      <c r="V1242" s="31"/>
      <c r="W1242" s="131"/>
      <c r="AD1242"/>
      <c r="AE1242"/>
      <c r="AF1242"/>
      <c r="AG1242"/>
      <c r="AH1242"/>
      <c r="AI1242"/>
    </row>
    <row r="1243" spans="1:35" ht="18" customHeight="1" x14ac:dyDescent="0.25">
      <c r="A1243" s="53" t="s">
        <v>2414</v>
      </c>
      <c r="B1243" s="54">
        <v>60</v>
      </c>
      <c r="C1243" s="24">
        <v>84</v>
      </c>
      <c r="D1243" s="25"/>
      <c r="E1243" s="26"/>
      <c r="F1243" s="100"/>
      <c r="G1243" s="57"/>
      <c r="H1243" s="29">
        <v>14.8</v>
      </c>
      <c r="I1243" s="30" t="s">
        <v>35</v>
      </c>
      <c r="J1243" s="30" t="s">
        <v>35</v>
      </c>
      <c r="K1243" s="30" t="s">
        <v>35</v>
      </c>
      <c r="L1243" s="87" t="s">
        <v>35</v>
      </c>
      <c r="M1243" s="26">
        <v>27.63</v>
      </c>
      <c r="N1243" s="30" t="s">
        <v>35</v>
      </c>
      <c r="O1243" s="80"/>
      <c r="P1243" s="76"/>
      <c r="Q1243" s="77"/>
      <c r="R1243" s="14"/>
      <c r="S1243" s="14"/>
      <c r="T1243" s="65"/>
      <c r="U1243" s="14"/>
      <c r="V1243" s="31"/>
      <c r="W1243" s="67"/>
      <c r="AD1243"/>
      <c r="AE1243"/>
      <c r="AF1243"/>
      <c r="AG1243"/>
      <c r="AH1243"/>
      <c r="AI1243"/>
    </row>
    <row r="1244" spans="1:35" ht="18" customHeight="1" x14ac:dyDescent="0.25">
      <c r="A1244" s="47" t="s">
        <v>2415</v>
      </c>
      <c r="B1244" s="51" t="s">
        <v>1208</v>
      </c>
      <c r="C1244" s="24">
        <v>84</v>
      </c>
      <c r="D1244" s="25"/>
      <c r="E1244" s="36"/>
      <c r="F1244" s="37"/>
      <c r="G1244" s="28">
        <v>2</v>
      </c>
      <c r="H1244" s="29">
        <v>23.07</v>
      </c>
      <c r="I1244" s="30">
        <v>23.98</v>
      </c>
      <c r="J1244" s="30">
        <v>23.8</v>
      </c>
      <c r="K1244" s="44">
        <v>22.79</v>
      </c>
      <c r="L1244" s="30">
        <v>22.8</v>
      </c>
      <c r="M1244" s="30">
        <v>23.95</v>
      </c>
      <c r="N1244" s="26">
        <v>22.64</v>
      </c>
      <c r="O1244" s="31">
        <v>26.65</v>
      </c>
      <c r="P1244" s="35"/>
      <c r="Q1244" s="168"/>
      <c r="R1244" s="14"/>
      <c r="S1244" s="14"/>
      <c r="T1244" s="65"/>
      <c r="U1244" s="31"/>
      <c r="V1244" s="31"/>
      <c r="W1244" s="131"/>
      <c r="AD1244"/>
      <c r="AE1244"/>
      <c r="AF1244"/>
      <c r="AG1244"/>
      <c r="AH1244"/>
      <c r="AI1244"/>
    </row>
    <row r="1245" spans="1:35" ht="18" customHeight="1" x14ac:dyDescent="0.25">
      <c r="A1245" s="47" t="s">
        <v>2416</v>
      </c>
      <c r="B1245" s="51" t="s">
        <v>1236</v>
      </c>
      <c r="C1245" s="24" t="s">
        <v>630</v>
      </c>
      <c r="D1245" s="25"/>
      <c r="E1245" s="36"/>
      <c r="F1245" s="37"/>
      <c r="G1245" s="28"/>
      <c r="H1245" s="29" t="s">
        <v>2417</v>
      </c>
      <c r="I1245" s="30" t="s">
        <v>35</v>
      </c>
      <c r="J1245" s="30" t="s">
        <v>35</v>
      </c>
      <c r="K1245" s="30" t="s">
        <v>35</v>
      </c>
      <c r="L1245" s="87" t="s">
        <v>38</v>
      </c>
      <c r="M1245" s="30" t="s">
        <v>38</v>
      </c>
      <c r="N1245" s="30" t="s">
        <v>35</v>
      </c>
      <c r="O1245" s="31"/>
      <c r="P1245" s="35"/>
      <c r="Q1245" s="168"/>
      <c r="R1245" s="14"/>
      <c r="S1245" s="14"/>
      <c r="T1245" s="65"/>
      <c r="U1245" s="31"/>
      <c r="V1245" s="31"/>
      <c r="W1245" s="131"/>
      <c r="AD1245"/>
      <c r="AE1245"/>
      <c r="AF1245"/>
      <c r="AG1245"/>
      <c r="AH1245"/>
      <c r="AI1245"/>
    </row>
    <row r="1246" spans="1:35" ht="18" customHeight="1" x14ac:dyDescent="0.25">
      <c r="A1246" s="47" t="s">
        <v>2418</v>
      </c>
      <c r="B1246" s="54">
        <v>8801</v>
      </c>
      <c r="C1246" s="24" t="s">
        <v>111</v>
      </c>
      <c r="D1246" s="72"/>
      <c r="E1246" s="219"/>
      <c r="F1246" s="100"/>
      <c r="G1246" s="57"/>
      <c r="H1246" s="29" t="s">
        <v>35</v>
      </c>
      <c r="I1246" s="30"/>
      <c r="J1246" s="30"/>
      <c r="K1246" s="30" t="s">
        <v>35</v>
      </c>
      <c r="L1246" s="87"/>
      <c r="M1246" s="30" t="s">
        <v>35</v>
      </c>
      <c r="N1246" s="30" t="s">
        <v>35</v>
      </c>
      <c r="O1246" s="31">
        <v>2.96</v>
      </c>
      <c r="P1246" s="35">
        <v>0.11</v>
      </c>
      <c r="Q1246" s="168">
        <f>O1246*(1-P1246)</f>
        <v>2.6343999999999999</v>
      </c>
      <c r="R1246" s="14"/>
      <c r="S1246" s="14"/>
      <c r="T1246" s="65"/>
      <c r="U1246" s="31"/>
      <c r="V1246" s="31"/>
      <c r="W1246" s="131"/>
      <c r="AD1246"/>
      <c r="AE1246"/>
      <c r="AF1246"/>
      <c r="AG1246"/>
      <c r="AH1246"/>
      <c r="AI1246"/>
    </row>
    <row r="1247" spans="1:35" ht="18" customHeight="1" x14ac:dyDescent="0.25">
      <c r="A1247" s="47" t="s">
        <v>2419</v>
      </c>
      <c r="B1247" s="54" t="s">
        <v>385</v>
      </c>
      <c r="C1247" s="24" t="s">
        <v>630</v>
      </c>
      <c r="D1247" s="55"/>
      <c r="E1247" s="219"/>
      <c r="F1247" s="56"/>
      <c r="G1247" s="57"/>
      <c r="H1247" s="29">
        <v>189</v>
      </c>
      <c r="I1247" s="30">
        <v>175</v>
      </c>
      <c r="J1247" s="30" t="s">
        <v>2420</v>
      </c>
      <c r="K1247" s="30" t="s">
        <v>35</v>
      </c>
      <c r="L1247" s="87" t="s">
        <v>35</v>
      </c>
      <c r="M1247" s="30">
        <v>177.38</v>
      </c>
      <c r="N1247" s="30" t="s">
        <v>35</v>
      </c>
      <c r="O1247" s="31">
        <v>235.53</v>
      </c>
      <c r="P1247" s="35"/>
      <c r="Q1247" s="168"/>
      <c r="R1247" s="14"/>
      <c r="S1247" s="14"/>
      <c r="T1247" s="65"/>
      <c r="U1247" s="31"/>
      <c r="V1247" s="31"/>
      <c r="W1247" s="131"/>
      <c r="AD1247"/>
      <c r="AE1247"/>
      <c r="AF1247"/>
      <c r="AG1247"/>
      <c r="AH1247"/>
      <c r="AI1247"/>
    </row>
    <row r="1248" spans="1:35" ht="18" customHeight="1" x14ac:dyDescent="0.25">
      <c r="A1248" s="47" t="s">
        <v>2421</v>
      </c>
      <c r="B1248" s="51" t="s">
        <v>159</v>
      </c>
      <c r="C1248" s="24">
        <v>84</v>
      </c>
      <c r="D1248" s="25"/>
      <c r="E1248" s="36"/>
      <c r="F1248" s="37"/>
      <c r="G1248" s="185">
        <v>1</v>
      </c>
      <c r="H1248" s="29">
        <v>1.55</v>
      </c>
      <c r="I1248" s="30">
        <v>1.7</v>
      </c>
      <c r="J1248" s="202" t="s">
        <v>38</v>
      </c>
      <c r="K1248" s="30">
        <v>1.4</v>
      </c>
      <c r="L1248" s="87" t="s">
        <v>2213</v>
      </c>
      <c r="M1248" s="187">
        <v>1.08</v>
      </c>
      <c r="N1248" s="30">
        <v>1.3</v>
      </c>
      <c r="O1248" s="31">
        <v>2.62</v>
      </c>
      <c r="P1248" s="35"/>
      <c r="Q1248" s="168"/>
      <c r="R1248" s="14"/>
      <c r="S1248" s="14"/>
      <c r="T1248" s="65"/>
      <c r="U1248" s="31"/>
      <c r="V1248" s="31"/>
      <c r="W1248" s="131"/>
      <c r="AD1248"/>
      <c r="AE1248"/>
      <c r="AF1248"/>
      <c r="AG1248"/>
      <c r="AH1248"/>
      <c r="AI1248"/>
    </row>
    <row r="1249" spans="1:35" ht="18" customHeight="1" x14ac:dyDescent="0.25">
      <c r="A1249" s="47" t="s">
        <v>2422</v>
      </c>
      <c r="B1249" s="51" t="s">
        <v>99</v>
      </c>
      <c r="C1249" s="24">
        <v>56</v>
      </c>
      <c r="D1249" s="25"/>
      <c r="E1249" s="36"/>
      <c r="F1249" s="37"/>
      <c r="G1249" s="185">
        <v>3</v>
      </c>
      <c r="H1249" s="29">
        <v>0.87</v>
      </c>
      <c r="I1249" s="30"/>
      <c r="J1249" s="30">
        <v>0.8</v>
      </c>
      <c r="K1249" s="29">
        <v>1.0900000000000001</v>
      </c>
      <c r="L1249" s="49">
        <v>0.59</v>
      </c>
      <c r="M1249" s="30">
        <v>0.68</v>
      </c>
      <c r="N1249" s="30" t="s">
        <v>38</v>
      </c>
      <c r="O1249" s="31">
        <v>1.1599999999999999</v>
      </c>
      <c r="P1249" s="35"/>
      <c r="Q1249" s="168"/>
      <c r="R1249" s="14"/>
      <c r="S1249" s="14"/>
      <c r="T1249" s="65"/>
      <c r="U1249" s="31"/>
      <c r="V1249" s="31"/>
      <c r="W1249" s="131"/>
      <c r="AD1249"/>
      <c r="AE1249"/>
      <c r="AF1249"/>
      <c r="AG1249"/>
      <c r="AH1249"/>
      <c r="AI1249"/>
    </row>
    <row r="1250" spans="1:35" ht="18" customHeight="1" x14ac:dyDescent="0.25">
      <c r="A1250" s="47" t="s">
        <v>2422</v>
      </c>
      <c r="B1250" s="51" t="s">
        <v>99</v>
      </c>
      <c r="C1250" s="24">
        <v>84</v>
      </c>
      <c r="D1250" s="25"/>
      <c r="E1250" s="36"/>
      <c r="F1250" s="37"/>
      <c r="G1250" s="353">
        <v>2</v>
      </c>
      <c r="H1250" s="29">
        <v>1.03</v>
      </c>
      <c r="I1250" s="30">
        <v>1.4</v>
      </c>
      <c r="J1250" s="26">
        <v>0.9</v>
      </c>
      <c r="K1250" s="113">
        <v>1.44</v>
      </c>
      <c r="L1250" s="29">
        <v>1.2</v>
      </c>
      <c r="M1250" s="30">
        <v>0.93</v>
      </c>
      <c r="N1250" s="30" t="s">
        <v>38</v>
      </c>
      <c r="O1250" s="31">
        <v>2.2400000000000002</v>
      </c>
      <c r="P1250" s="35"/>
      <c r="Q1250" s="168"/>
      <c r="R1250" s="14"/>
      <c r="S1250" s="14"/>
      <c r="T1250" s="65"/>
      <c r="U1250" s="31"/>
      <c r="V1250" s="31"/>
      <c r="W1250" s="131"/>
      <c r="AD1250"/>
      <c r="AE1250"/>
      <c r="AF1250"/>
      <c r="AG1250"/>
      <c r="AH1250"/>
      <c r="AI1250"/>
    </row>
    <row r="1251" spans="1:35" ht="18" customHeight="1" x14ac:dyDescent="0.25">
      <c r="A1251" s="47" t="s">
        <v>2422</v>
      </c>
      <c r="B1251" s="51" t="s">
        <v>159</v>
      </c>
      <c r="C1251" s="24">
        <v>56</v>
      </c>
      <c r="D1251" s="25"/>
      <c r="E1251" s="36"/>
      <c r="F1251" s="37"/>
      <c r="G1251" s="185">
        <v>1.5</v>
      </c>
      <c r="H1251" s="29">
        <v>1.03</v>
      </c>
      <c r="I1251" s="30" t="s">
        <v>35</v>
      </c>
      <c r="J1251" s="30">
        <v>0.93</v>
      </c>
      <c r="K1251" s="30">
        <v>1.45</v>
      </c>
      <c r="L1251" s="87">
        <v>1.1100000000000001</v>
      </c>
      <c r="M1251" s="26">
        <v>0.77</v>
      </c>
      <c r="N1251" s="30">
        <v>1.06</v>
      </c>
      <c r="O1251" s="31">
        <v>1.75</v>
      </c>
      <c r="P1251" s="35"/>
      <c r="Q1251" s="168"/>
      <c r="R1251" s="14"/>
      <c r="S1251" s="14"/>
      <c r="T1251" s="65"/>
      <c r="U1251" s="31"/>
      <c r="V1251" s="31"/>
      <c r="W1251" s="131"/>
      <c r="AD1251"/>
      <c r="AE1251"/>
      <c r="AF1251"/>
      <c r="AG1251"/>
      <c r="AH1251"/>
      <c r="AI1251"/>
    </row>
    <row r="1252" spans="1:35" ht="18" customHeight="1" x14ac:dyDescent="0.25">
      <c r="A1252" s="47" t="s">
        <v>2423</v>
      </c>
      <c r="B1252" s="51" t="s">
        <v>68</v>
      </c>
      <c r="C1252" s="24">
        <v>30</v>
      </c>
      <c r="D1252" s="25"/>
      <c r="E1252" s="36"/>
      <c r="F1252" s="37"/>
      <c r="G1252" s="28">
        <v>2</v>
      </c>
      <c r="H1252" s="29">
        <v>25.7</v>
      </c>
      <c r="I1252" s="30">
        <v>24.75</v>
      </c>
      <c r="J1252" s="30" t="s">
        <v>35</v>
      </c>
      <c r="K1252" s="29">
        <v>22.6</v>
      </c>
      <c r="L1252" s="163">
        <v>21.7</v>
      </c>
      <c r="M1252" s="30" t="s">
        <v>2424</v>
      </c>
      <c r="N1252" s="29" t="s">
        <v>38</v>
      </c>
      <c r="O1252" s="31"/>
      <c r="P1252" s="35"/>
      <c r="Q1252" s="168"/>
      <c r="R1252" s="14"/>
      <c r="S1252" s="14"/>
      <c r="T1252" s="65"/>
      <c r="U1252" s="31"/>
      <c r="V1252" s="31"/>
      <c r="W1252" s="131"/>
      <c r="AD1252"/>
      <c r="AE1252"/>
      <c r="AF1252"/>
      <c r="AG1252"/>
      <c r="AH1252"/>
      <c r="AI1252"/>
    </row>
    <row r="1253" spans="1:35" ht="18" customHeight="1" x14ac:dyDescent="0.25">
      <c r="A1253" s="47" t="s">
        <v>2423</v>
      </c>
      <c r="B1253" s="54" t="s">
        <v>159</v>
      </c>
      <c r="C1253" s="24"/>
      <c r="D1253" s="25"/>
      <c r="E1253" s="26"/>
      <c r="F1253" s="100"/>
      <c r="G1253" s="57"/>
      <c r="H1253" s="29"/>
      <c r="I1253" s="30" t="s">
        <v>38</v>
      </c>
      <c r="J1253" s="30" t="s">
        <v>35</v>
      </c>
      <c r="K1253" s="30">
        <v>11.27</v>
      </c>
      <c r="L1253" s="84">
        <v>11.45</v>
      </c>
      <c r="M1253" s="108"/>
      <c r="N1253" s="30"/>
      <c r="O1253" s="80"/>
      <c r="P1253" s="76"/>
      <c r="Q1253" s="77"/>
      <c r="R1253" s="14"/>
      <c r="S1253" s="14"/>
      <c r="T1253" s="65"/>
      <c r="U1253" s="82"/>
      <c r="V1253" s="31"/>
      <c r="W1253" s="67"/>
      <c r="AD1253"/>
      <c r="AE1253"/>
      <c r="AF1253"/>
      <c r="AG1253"/>
      <c r="AH1253"/>
      <c r="AI1253"/>
    </row>
    <row r="1254" spans="1:35" ht="18" customHeight="1" x14ac:dyDescent="0.25">
      <c r="A1254" s="47" t="s">
        <v>2425</v>
      </c>
      <c r="B1254" s="51" t="s">
        <v>385</v>
      </c>
      <c r="C1254" s="24" t="s">
        <v>153</v>
      </c>
      <c r="D1254" s="25"/>
      <c r="E1254" s="36"/>
      <c r="F1254" s="37"/>
      <c r="G1254" s="28"/>
      <c r="H1254" s="29">
        <v>8.25</v>
      </c>
      <c r="I1254" s="30" t="s">
        <v>35</v>
      </c>
      <c r="J1254" s="26">
        <v>9.6</v>
      </c>
      <c r="K1254" s="30" t="s">
        <v>2426</v>
      </c>
      <c r="L1254" s="87" t="s">
        <v>35</v>
      </c>
      <c r="M1254" s="26" t="s">
        <v>2427</v>
      </c>
      <c r="N1254" s="30" t="s">
        <v>35</v>
      </c>
      <c r="O1254" s="31"/>
      <c r="P1254" s="35"/>
      <c r="Q1254" s="168"/>
      <c r="R1254" s="14"/>
      <c r="S1254" s="14"/>
      <c r="T1254" s="65"/>
      <c r="U1254" s="31"/>
      <c r="V1254" s="31"/>
      <c r="W1254" s="131"/>
      <c r="AD1254"/>
      <c r="AE1254"/>
      <c r="AF1254"/>
      <c r="AG1254"/>
      <c r="AH1254"/>
      <c r="AI1254"/>
    </row>
    <row r="1255" spans="1:35" ht="18" customHeight="1" x14ac:dyDescent="0.25">
      <c r="A1255" s="47" t="s">
        <v>2428</v>
      </c>
      <c r="B1255" s="51" t="s">
        <v>40</v>
      </c>
      <c r="C1255" s="24">
        <v>28</v>
      </c>
      <c r="D1255" s="25"/>
      <c r="E1255" s="36"/>
      <c r="F1255" s="37"/>
      <c r="G1255" s="28"/>
      <c r="H1255" s="29">
        <v>1.05</v>
      </c>
      <c r="I1255" s="30">
        <v>1.49</v>
      </c>
      <c r="J1255" s="30">
        <v>0.76</v>
      </c>
      <c r="K1255" s="30">
        <v>1.85</v>
      </c>
      <c r="L1255" s="87" t="s">
        <v>38</v>
      </c>
      <c r="M1255" s="49">
        <v>0.53</v>
      </c>
      <c r="N1255" s="30">
        <v>3.55</v>
      </c>
      <c r="O1255" s="31"/>
      <c r="P1255" s="35"/>
      <c r="Q1255" s="168"/>
      <c r="R1255" s="14"/>
      <c r="S1255" s="14"/>
      <c r="T1255" s="65"/>
      <c r="U1255" s="31"/>
      <c r="V1255" s="31"/>
      <c r="W1255" s="131"/>
      <c r="AD1255"/>
      <c r="AE1255"/>
      <c r="AF1255"/>
      <c r="AG1255"/>
      <c r="AH1255"/>
      <c r="AI1255"/>
    </row>
    <row r="1256" spans="1:35" ht="18" customHeight="1" x14ac:dyDescent="0.25">
      <c r="A1256" s="47" t="s">
        <v>2429</v>
      </c>
      <c r="B1256" s="51" t="s">
        <v>322</v>
      </c>
      <c r="C1256" s="24">
        <v>28</v>
      </c>
      <c r="D1256" s="25"/>
      <c r="E1256" s="36"/>
      <c r="F1256" s="37"/>
      <c r="G1256" s="28">
        <v>12</v>
      </c>
      <c r="H1256" s="29" t="s">
        <v>38</v>
      </c>
      <c r="I1256" s="30"/>
      <c r="J1256" s="30">
        <v>2.94</v>
      </c>
      <c r="K1256" s="30">
        <v>5.0999999999999996</v>
      </c>
      <c r="L1256" s="26">
        <v>2.2000000000000002</v>
      </c>
      <c r="M1256" s="30">
        <v>2.41</v>
      </c>
      <c r="N1256" s="30">
        <v>3.29</v>
      </c>
      <c r="O1256" s="31">
        <v>0.77</v>
      </c>
      <c r="P1256" s="35"/>
      <c r="Q1256" s="168"/>
      <c r="R1256" s="14"/>
      <c r="S1256" s="14"/>
      <c r="T1256" s="65"/>
      <c r="U1256" s="31"/>
      <c r="V1256" s="31"/>
      <c r="W1256" s="131"/>
      <c r="AD1256"/>
      <c r="AE1256"/>
      <c r="AF1256"/>
      <c r="AG1256"/>
      <c r="AH1256"/>
      <c r="AI1256"/>
    </row>
    <row r="1257" spans="1:35" ht="18" customHeight="1" x14ac:dyDescent="0.25">
      <c r="A1257" s="47" t="s">
        <v>2430</v>
      </c>
      <c r="B1257" s="51" t="s">
        <v>309</v>
      </c>
      <c r="C1257" s="24">
        <v>28</v>
      </c>
      <c r="D1257" s="25"/>
      <c r="E1257" s="36"/>
      <c r="F1257" s="37"/>
      <c r="G1257" s="28"/>
      <c r="H1257" s="29" t="s">
        <v>2431</v>
      </c>
      <c r="I1257" s="30">
        <v>9.5</v>
      </c>
      <c r="J1257" s="26">
        <v>2.5</v>
      </c>
      <c r="K1257" s="30">
        <v>0.89</v>
      </c>
      <c r="L1257" s="30">
        <v>2.7</v>
      </c>
      <c r="M1257" s="29">
        <v>2.83</v>
      </c>
      <c r="N1257" s="30">
        <v>8.9</v>
      </c>
      <c r="O1257" s="31">
        <v>0.98</v>
      </c>
      <c r="P1257" s="35"/>
      <c r="Q1257" s="168"/>
      <c r="R1257" s="14"/>
      <c r="S1257" s="14"/>
      <c r="T1257" s="354"/>
      <c r="U1257" s="31"/>
      <c r="V1257" s="31"/>
      <c r="W1257" s="131"/>
      <c r="AD1257"/>
      <c r="AE1257"/>
      <c r="AF1257"/>
      <c r="AG1257"/>
      <c r="AH1257"/>
      <c r="AI1257"/>
    </row>
    <row r="1258" spans="1:35" ht="18" customHeight="1" x14ac:dyDescent="0.25">
      <c r="A1258" s="47" t="s">
        <v>2432</v>
      </c>
      <c r="B1258" s="51" t="s">
        <v>187</v>
      </c>
      <c r="C1258" s="24">
        <v>32</v>
      </c>
      <c r="D1258" s="25"/>
      <c r="E1258" s="36"/>
      <c r="F1258" s="37"/>
      <c r="G1258" s="28">
        <v>60</v>
      </c>
      <c r="H1258" s="29">
        <v>0.56999999999999995</v>
      </c>
      <c r="I1258" s="30">
        <v>0.65</v>
      </c>
      <c r="J1258" s="30">
        <v>0.37</v>
      </c>
      <c r="K1258" s="30">
        <v>0.54</v>
      </c>
      <c r="L1258" s="30">
        <v>0.5</v>
      </c>
      <c r="M1258" s="84">
        <v>0.38</v>
      </c>
      <c r="N1258" s="30">
        <v>0.43</v>
      </c>
      <c r="O1258" s="31">
        <v>0.2</v>
      </c>
      <c r="P1258" s="35"/>
      <c r="Q1258" s="168"/>
      <c r="R1258" s="14"/>
      <c r="S1258" s="14"/>
      <c r="T1258" s="65"/>
      <c r="U1258" s="31"/>
      <c r="V1258" s="31"/>
      <c r="W1258" s="131"/>
      <c r="AD1258"/>
      <c r="AE1258"/>
      <c r="AF1258"/>
      <c r="AG1258"/>
      <c r="AH1258"/>
      <c r="AI1258"/>
    </row>
    <row r="1259" spans="1:35" ht="18" customHeight="1" x14ac:dyDescent="0.25">
      <c r="A1259" s="47" t="s">
        <v>2432</v>
      </c>
      <c r="B1259" s="51" t="s">
        <v>187</v>
      </c>
      <c r="C1259" s="24">
        <v>100</v>
      </c>
      <c r="D1259" s="25"/>
      <c r="E1259" s="36"/>
      <c r="F1259" s="37" t="s">
        <v>143</v>
      </c>
      <c r="G1259" s="28">
        <v>90</v>
      </c>
      <c r="H1259" s="49">
        <v>0.7</v>
      </c>
      <c r="I1259" s="30"/>
      <c r="J1259" s="30">
        <v>0.78</v>
      </c>
      <c r="K1259" s="30"/>
      <c r="L1259" s="30">
        <v>0.75</v>
      </c>
      <c r="M1259" s="30">
        <v>0.76</v>
      </c>
      <c r="N1259" s="30" t="s">
        <v>2433</v>
      </c>
      <c r="O1259" s="31">
        <v>0.56000000000000005</v>
      </c>
      <c r="P1259" s="35"/>
      <c r="Q1259" s="168"/>
      <c r="R1259" s="14"/>
      <c r="S1259" s="14"/>
      <c r="T1259" s="65"/>
      <c r="U1259" s="31"/>
      <c r="V1259" s="31"/>
      <c r="W1259" s="131"/>
      <c r="AD1259"/>
      <c r="AE1259"/>
      <c r="AF1259"/>
      <c r="AG1259"/>
      <c r="AH1259"/>
      <c r="AI1259"/>
    </row>
    <row r="1260" spans="1:35" ht="18" customHeight="1" x14ac:dyDescent="0.25">
      <c r="A1260" s="53" t="s">
        <v>2434</v>
      </c>
      <c r="B1260" s="51" t="s">
        <v>187</v>
      </c>
      <c r="C1260" s="24">
        <v>32</v>
      </c>
      <c r="D1260" s="25">
        <v>12</v>
      </c>
      <c r="E1260" s="36" t="s">
        <v>57</v>
      </c>
      <c r="F1260" s="37"/>
      <c r="G1260" s="28">
        <v>20</v>
      </c>
      <c r="H1260" s="29">
        <v>0.55000000000000004</v>
      </c>
      <c r="I1260" s="30">
        <f>0.44/32*100</f>
        <v>1.375</v>
      </c>
      <c r="J1260" s="75">
        <v>0.5</v>
      </c>
      <c r="K1260" s="44">
        <v>0.85</v>
      </c>
      <c r="L1260" s="73">
        <v>0.42</v>
      </c>
      <c r="M1260" s="75">
        <v>0.43</v>
      </c>
      <c r="N1260" s="30">
        <v>0.48</v>
      </c>
      <c r="O1260" s="31">
        <v>0.34</v>
      </c>
      <c r="P1260" s="35"/>
      <c r="Q1260" s="168"/>
      <c r="R1260" s="14"/>
      <c r="S1260" s="14"/>
      <c r="T1260" s="65"/>
      <c r="U1260" s="31"/>
      <c r="V1260" s="31"/>
      <c r="W1260" s="131"/>
      <c r="AD1260" t="s">
        <v>3303</v>
      </c>
      <c r="AE1260" t="s">
        <v>3304</v>
      </c>
      <c r="AF1260"/>
      <c r="AG1260" t="s" s="406">
        <v>3305</v>
      </c>
      <c r="AH1260" t="s">
        <v>3306</v>
      </c>
      <c r="AI1260"/>
    </row>
    <row r="1261" spans="1:35" ht="18" customHeight="1" x14ac:dyDescent="0.25">
      <c r="A1261" s="53" t="s">
        <v>2434</v>
      </c>
      <c r="B1261" s="54" t="s">
        <v>187</v>
      </c>
      <c r="C1261" s="24">
        <v>100</v>
      </c>
      <c r="D1261" s="72"/>
      <c r="E1261" s="40"/>
      <c r="F1261" s="56"/>
      <c r="G1261" s="57">
        <v>3</v>
      </c>
      <c r="H1261" s="29">
        <v>4.25</v>
      </c>
      <c r="I1261" s="30">
        <v>3.3</v>
      </c>
      <c r="J1261" s="30">
        <v>1.8</v>
      </c>
      <c r="K1261" s="30">
        <v>3.25</v>
      </c>
      <c r="L1261" s="187">
        <v>1.6</v>
      </c>
      <c r="M1261" s="30">
        <v>1.73</v>
      </c>
      <c r="N1261" s="30">
        <v>1.81</v>
      </c>
      <c r="O1261" s="31">
        <v>0.34</v>
      </c>
      <c r="P1261" s="35"/>
      <c r="Q1261" s="168"/>
      <c r="R1261" s="14"/>
      <c r="S1261" s="14"/>
      <c r="T1261" s="65"/>
      <c r="U1261" s="31"/>
      <c r="V1261" s="31"/>
      <c r="W1261" s="131"/>
      <c r="AD1261"/>
      <c r="AE1261"/>
      <c r="AF1261"/>
      <c r="AG1261"/>
      <c r="AH1261"/>
      <c r="AI1261"/>
    </row>
    <row r="1262" spans="1:35" ht="18" customHeight="1" x14ac:dyDescent="0.25">
      <c r="A1262" s="47" t="s">
        <v>2435</v>
      </c>
      <c r="B1262" s="51" t="s">
        <v>187</v>
      </c>
      <c r="C1262" s="24">
        <v>24</v>
      </c>
      <c r="D1262" s="25"/>
      <c r="E1262" s="36"/>
      <c r="F1262" s="37"/>
      <c r="G1262" s="28"/>
      <c r="H1262" s="29" t="s">
        <v>38</v>
      </c>
      <c r="I1262" s="30"/>
      <c r="J1262" s="30" t="s">
        <v>2436</v>
      </c>
      <c r="K1262" s="30">
        <v>3.8</v>
      </c>
      <c r="L1262" s="87">
        <v>2.79</v>
      </c>
      <c r="M1262" s="30">
        <v>2.25</v>
      </c>
      <c r="N1262" s="30" t="s">
        <v>2437</v>
      </c>
      <c r="O1262" s="31">
        <v>1.47</v>
      </c>
      <c r="P1262" s="35"/>
      <c r="Q1262" s="168"/>
      <c r="R1262" s="14"/>
      <c r="S1262" s="14"/>
      <c r="T1262" s="65"/>
      <c r="U1262" s="31"/>
      <c r="V1262" s="31"/>
      <c r="W1262" s="131"/>
      <c r="AD1262"/>
      <c r="AE1262"/>
      <c r="AF1262"/>
      <c r="AG1262"/>
      <c r="AH1262"/>
      <c r="AI1262"/>
    </row>
    <row r="1263" spans="1:35" ht="18" customHeight="1" x14ac:dyDescent="0.25">
      <c r="A1263" s="47" t="s">
        <v>2435</v>
      </c>
      <c r="B1263" s="51" t="s">
        <v>187</v>
      </c>
      <c r="C1263" s="24">
        <v>60</v>
      </c>
      <c r="D1263" s="25"/>
      <c r="E1263" s="36"/>
      <c r="F1263" s="37"/>
      <c r="G1263" s="28"/>
      <c r="H1263" s="29">
        <v>7.5</v>
      </c>
      <c r="I1263" s="30" t="s">
        <v>35</v>
      </c>
      <c r="J1263" s="30">
        <v>4.38</v>
      </c>
      <c r="K1263" s="30" t="s">
        <v>38</v>
      </c>
      <c r="L1263" s="87">
        <v>4.3899999999999997</v>
      </c>
      <c r="M1263" s="113" t="s">
        <v>38</v>
      </c>
      <c r="N1263" s="30" t="s">
        <v>38</v>
      </c>
      <c r="O1263" s="31">
        <v>3.8</v>
      </c>
      <c r="P1263" s="35"/>
      <c r="Q1263" s="168"/>
      <c r="R1263" s="14"/>
      <c r="S1263" s="14"/>
      <c r="T1263" s="65"/>
      <c r="U1263" s="31"/>
      <c r="V1263" s="31"/>
      <c r="W1263" s="131"/>
      <c r="AD1263"/>
      <c r="AE1263"/>
      <c r="AF1263"/>
      <c r="AG1263"/>
      <c r="AH1263"/>
      <c r="AI1263"/>
    </row>
    <row r="1264" spans="1:35" ht="18" customHeight="1" x14ac:dyDescent="0.25">
      <c r="A1264" s="47" t="s">
        <v>2435</v>
      </c>
      <c r="B1264" s="51" t="s">
        <v>187</v>
      </c>
      <c r="C1264" s="24">
        <v>100</v>
      </c>
      <c r="D1264" s="25"/>
      <c r="E1264" s="36"/>
      <c r="F1264" s="37"/>
      <c r="G1264" s="28">
        <v>2</v>
      </c>
      <c r="H1264" s="29">
        <v>12.7</v>
      </c>
      <c r="I1264" s="30">
        <v>10.99</v>
      </c>
      <c r="J1264" s="30">
        <v>7.5</v>
      </c>
      <c r="K1264" s="29"/>
      <c r="L1264" s="26">
        <v>6.75</v>
      </c>
      <c r="M1264" s="30">
        <v>6.75</v>
      </c>
      <c r="N1264" s="30">
        <v>6.8</v>
      </c>
      <c r="O1264" s="31">
        <v>5.13</v>
      </c>
      <c r="P1264" s="35"/>
      <c r="Q1264" s="168"/>
      <c r="R1264" s="14"/>
      <c r="S1264" s="14"/>
      <c r="T1264" s="65"/>
      <c r="U1264" s="31"/>
      <c r="V1264" s="31"/>
      <c r="W1264" s="131"/>
      <c r="AD1264"/>
      <c r="AE1264"/>
      <c r="AF1264"/>
      <c r="AG1264"/>
      <c r="AH1264"/>
      <c r="AI1264"/>
    </row>
    <row r="1265" spans="1:35" ht="18" customHeight="1" x14ac:dyDescent="0.25">
      <c r="A1265" s="53" t="s">
        <v>2438</v>
      </c>
      <c r="B1265" s="54" t="s">
        <v>1208</v>
      </c>
      <c r="C1265" s="24">
        <v>10</v>
      </c>
      <c r="D1265" s="25"/>
      <c r="E1265" s="40"/>
      <c r="F1265" s="56"/>
      <c r="G1265" s="57"/>
      <c r="H1265" s="29">
        <v>21</v>
      </c>
      <c r="I1265" s="30" t="s">
        <v>35</v>
      </c>
      <c r="J1265" s="30">
        <v>18.899999999999999</v>
      </c>
      <c r="K1265" s="30"/>
      <c r="L1265" s="49">
        <v>16.75</v>
      </c>
      <c r="M1265" s="164">
        <v>8.14</v>
      </c>
      <c r="N1265" s="30" t="s">
        <v>38</v>
      </c>
      <c r="O1265" s="31"/>
      <c r="P1265" s="35"/>
      <c r="Q1265" s="168"/>
      <c r="R1265" s="14"/>
      <c r="S1265" s="14"/>
      <c r="T1265" s="65"/>
      <c r="U1265" s="31"/>
      <c r="V1265" s="31"/>
      <c r="W1265" s="131"/>
      <c r="AD1265"/>
      <c r="AE1265"/>
      <c r="AF1265"/>
      <c r="AG1265"/>
      <c r="AH1265"/>
      <c r="AI1265"/>
    </row>
    <row r="1266" spans="1:35" ht="18" customHeight="1" x14ac:dyDescent="0.25">
      <c r="A1266" s="47" t="s">
        <v>2439</v>
      </c>
      <c r="B1266" s="51" t="s">
        <v>1208</v>
      </c>
      <c r="C1266" s="24" t="s">
        <v>111</v>
      </c>
      <c r="D1266" s="25"/>
      <c r="E1266" s="36"/>
      <c r="F1266" s="37"/>
      <c r="G1266" s="28"/>
      <c r="H1266" s="29" t="s">
        <v>38</v>
      </c>
      <c r="I1266" s="30" t="s">
        <v>38</v>
      </c>
      <c r="J1266" s="30">
        <v>1.64</v>
      </c>
      <c r="K1266" s="26">
        <v>1.85</v>
      </c>
      <c r="L1266" s="87">
        <v>1.65</v>
      </c>
      <c r="M1266" s="310">
        <v>1.1499999999999999</v>
      </c>
      <c r="N1266" s="30">
        <v>0.69</v>
      </c>
      <c r="O1266" s="31"/>
      <c r="P1266" s="35"/>
      <c r="Q1266" s="168"/>
      <c r="R1266" s="14"/>
      <c r="S1266" s="14"/>
      <c r="T1266" s="65"/>
      <c r="U1266" s="31"/>
      <c r="V1266" s="31"/>
      <c r="W1266" s="131"/>
      <c r="AD1266"/>
      <c r="AE1266"/>
      <c r="AF1266"/>
      <c r="AG1266"/>
      <c r="AH1266"/>
      <c r="AI1266"/>
    </row>
    <row r="1267" spans="1:35" ht="18" customHeight="1" x14ac:dyDescent="0.25">
      <c r="A1267" s="47" t="s">
        <v>2439</v>
      </c>
      <c r="B1267" s="51" t="s">
        <v>1208</v>
      </c>
      <c r="C1267" s="24" t="s">
        <v>575</v>
      </c>
      <c r="D1267" s="25"/>
      <c r="E1267" s="36"/>
      <c r="F1267" s="37"/>
      <c r="G1267" s="28"/>
      <c r="H1267" s="29">
        <v>5.58</v>
      </c>
      <c r="I1267" s="30" t="s">
        <v>1300</v>
      </c>
      <c r="J1267" s="30"/>
      <c r="K1267" s="30">
        <v>1.3</v>
      </c>
      <c r="L1267" s="87" t="s">
        <v>35</v>
      </c>
      <c r="M1267" s="30">
        <v>5.04</v>
      </c>
      <c r="N1267" s="30">
        <v>1.39</v>
      </c>
      <c r="O1267" s="31"/>
      <c r="P1267" s="35"/>
      <c r="Q1267" s="168"/>
      <c r="R1267" s="14"/>
      <c r="S1267" s="14"/>
      <c r="T1267" s="65"/>
      <c r="U1267" s="31"/>
      <c r="V1267" s="31"/>
      <c r="W1267" s="131"/>
      <c r="AD1267"/>
      <c r="AE1267"/>
      <c r="AF1267"/>
      <c r="AG1267"/>
      <c r="AH1267"/>
      <c r="AI1267"/>
    </row>
    <row r="1268" spans="1:35" ht="18" customHeight="1" x14ac:dyDescent="0.25">
      <c r="A1268" s="47" t="s">
        <v>2439</v>
      </c>
      <c r="B1268" s="51" t="s">
        <v>40</v>
      </c>
      <c r="C1268" s="24" t="s">
        <v>111</v>
      </c>
      <c r="D1268" s="25"/>
      <c r="E1268" s="36"/>
      <c r="F1268" s="37"/>
      <c r="G1268" s="28">
        <v>20</v>
      </c>
      <c r="H1268" s="29" t="s">
        <v>38</v>
      </c>
      <c r="I1268" s="30">
        <v>4.5999999999999996</v>
      </c>
      <c r="J1268" s="30">
        <v>4.38</v>
      </c>
      <c r="K1268" s="30">
        <v>4.29</v>
      </c>
      <c r="L1268" s="49">
        <v>3</v>
      </c>
      <c r="M1268" s="30" t="s">
        <v>38</v>
      </c>
      <c r="N1268" s="30">
        <v>5.04</v>
      </c>
      <c r="O1268" s="31">
        <v>0.67</v>
      </c>
      <c r="P1268" s="35"/>
      <c r="Q1268" s="168"/>
      <c r="R1268" s="14"/>
      <c r="S1268" s="14"/>
      <c r="T1268" s="65"/>
      <c r="U1268" s="31"/>
      <c r="V1268" s="31"/>
      <c r="W1268" s="131"/>
      <c r="AD1268"/>
      <c r="AE1268"/>
      <c r="AF1268"/>
      <c r="AG1268"/>
      <c r="AH1268"/>
      <c r="AI1268"/>
    </row>
    <row r="1269" spans="1:35" ht="18" customHeight="1" x14ac:dyDescent="0.25">
      <c r="A1269" s="47" t="s">
        <v>2439</v>
      </c>
      <c r="B1269" s="51" t="s">
        <v>40</v>
      </c>
      <c r="C1269" s="24" t="s">
        <v>575</v>
      </c>
      <c r="D1269" s="25"/>
      <c r="E1269" s="36"/>
      <c r="F1269" s="37"/>
      <c r="G1269" s="28">
        <v>10</v>
      </c>
      <c r="H1269" s="29" t="s">
        <v>38</v>
      </c>
      <c r="I1269" s="30" t="s">
        <v>2440</v>
      </c>
      <c r="J1269" s="30">
        <v>6.3</v>
      </c>
      <c r="K1269" s="30">
        <v>8.35</v>
      </c>
      <c r="L1269" s="84" t="s">
        <v>38</v>
      </c>
      <c r="M1269" s="30" t="s">
        <v>38</v>
      </c>
      <c r="N1269" s="113" t="s">
        <v>2441</v>
      </c>
      <c r="O1269" s="31">
        <v>1.1100000000000001</v>
      </c>
      <c r="P1269" s="35"/>
      <c r="Q1269" s="168"/>
      <c r="R1269" s="14"/>
      <c r="S1269" s="14"/>
      <c r="T1269" s="65"/>
      <c r="U1269" s="31"/>
      <c r="V1269" s="31"/>
      <c r="W1269" s="131"/>
      <c r="AD1269"/>
      <c r="AE1269"/>
      <c r="AF1269"/>
      <c r="AG1269"/>
      <c r="AH1269"/>
      <c r="AI1269"/>
    </row>
    <row r="1270" spans="1:35" ht="18" customHeight="1" x14ac:dyDescent="0.25">
      <c r="A1270" s="47" t="s">
        <v>2439</v>
      </c>
      <c r="B1270" s="51" t="s">
        <v>40</v>
      </c>
      <c r="C1270" s="24" t="s">
        <v>59</v>
      </c>
      <c r="D1270" s="25"/>
      <c r="E1270" s="36"/>
      <c r="F1270" s="37"/>
      <c r="G1270" s="154"/>
      <c r="H1270" s="29" t="s">
        <v>38</v>
      </c>
      <c r="I1270" s="30">
        <v>16</v>
      </c>
      <c r="J1270" s="30">
        <v>18.899999999999999</v>
      </c>
      <c r="K1270" s="30" t="s">
        <v>2442</v>
      </c>
      <c r="L1270" s="30">
        <v>15.75</v>
      </c>
      <c r="M1270" s="30" t="s">
        <v>38</v>
      </c>
      <c r="N1270" s="30" t="s">
        <v>38</v>
      </c>
      <c r="O1270" s="31">
        <v>2.38</v>
      </c>
      <c r="P1270" s="35"/>
      <c r="Q1270" s="168"/>
      <c r="R1270" s="14"/>
      <c r="S1270" s="14"/>
      <c r="T1270" s="65"/>
      <c r="U1270" s="31"/>
      <c r="V1270" s="31"/>
      <c r="W1270" s="131"/>
      <c r="AD1270"/>
      <c r="AE1270"/>
      <c r="AF1270"/>
      <c r="AG1270"/>
      <c r="AH1270"/>
      <c r="AI1270"/>
    </row>
    <row r="1271" spans="1:35" ht="18" customHeight="1" x14ac:dyDescent="0.25">
      <c r="A1271" s="47" t="s">
        <v>2443</v>
      </c>
      <c r="B1271" s="39" t="s">
        <v>309</v>
      </c>
      <c r="C1271" s="24">
        <v>30</v>
      </c>
      <c r="D1271" s="25"/>
      <c r="E1271" s="36"/>
      <c r="F1271" s="37"/>
      <c r="G1271" s="28"/>
      <c r="H1271" s="29" t="s">
        <v>38</v>
      </c>
      <c r="I1271" s="30">
        <v>6.35</v>
      </c>
      <c r="J1271" s="30" t="s">
        <v>38</v>
      </c>
      <c r="K1271" s="30"/>
      <c r="L1271" s="87">
        <v>6.25</v>
      </c>
      <c r="M1271" s="26">
        <v>6.24</v>
      </c>
      <c r="N1271" s="30" t="s">
        <v>35</v>
      </c>
      <c r="O1271" s="31"/>
      <c r="P1271" s="35"/>
      <c r="Q1271" s="168"/>
      <c r="R1271" s="14"/>
      <c r="S1271" s="14"/>
      <c r="T1271" s="65"/>
      <c r="U1271" s="31"/>
      <c r="V1271" s="31"/>
      <c r="W1271" s="131"/>
      <c r="AD1271"/>
      <c r="AE1271"/>
      <c r="AF1271"/>
      <c r="AG1271"/>
      <c r="AH1271"/>
      <c r="AI1271"/>
    </row>
    <row r="1272" spans="1:35" ht="18" customHeight="1" x14ac:dyDescent="0.25">
      <c r="A1272" s="47" t="s">
        <v>2444</v>
      </c>
      <c r="B1272" s="39" t="s">
        <v>68</v>
      </c>
      <c r="C1272" s="24">
        <v>28</v>
      </c>
      <c r="D1272" s="25"/>
      <c r="E1272" s="36"/>
      <c r="F1272" s="37"/>
      <c r="G1272" s="28">
        <v>1</v>
      </c>
      <c r="H1272" s="29" t="s">
        <v>41</v>
      </c>
      <c r="I1272" s="30">
        <v>1.57</v>
      </c>
      <c r="J1272" s="30">
        <v>1.03</v>
      </c>
      <c r="K1272" s="30">
        <v>1.36</v>
      </c>
      <c r="L1272" s="87">
        <v>1.32</v>
      </c>
      <c r="M1272" s="29" t="s">
        <v>950</v>
      </c>
      <c r="N1272" s="30">
        <v>1.19</v>
      </c>
      <c r="O1272" s="31"/>
      <c r="P1272" s="35"/>
      <c r="Q1272" s="168"/>
      <c r="R1272" s="14"/>
      <c r="S1272" s="14"/>
      <c r="T1272" s="65"/>
      <c r="U1272" s="31"/>
      <c r="V1272" s="31"/>
      <c r="W1272" s="131"/>
      <c r="AD1272"/>
      <c r="AE1272"/>
      <c r="AF1272"/>
      <c r="AG1272"/>
      <c r="AH1272"/>
      <c r="AI1272"/>
    </row>
    <row r="1273" spans="1:35" ht="18" customHeight="1" x14ac:dyDescent="0.25">
      <c r="A1273" s="47" t="s">
        <v>2444</v>
      </c>
      <c r="B1273" s="51" t="s">
        <v>322</v>
      </c>
      <c r="C1273" s="24">
        <v>30</v>
      </c>
      <c r="D1273" s="25"/>
      <c r="E1273" s="36"/>
      <c r="F1273" s="37"/>
      <c r="G1273" s="28">
        <v>4</v>
      </c>
      <c r="H1273" s="29">
        <v>1.57</v>
      </c>
      <c r="I1273" s="30">
        <v>1.1000000000000001</v>
      </c>
      <c r="J1273" s="30">
        <v>0.88</v>
      </c>
      <c r="K1273" s="30">
        <v>1.19</v>
      </c>
      <c r="L1273" s="30">
        <v>0.89</v>
      </c>
      <c r="M1273" s="49">
        <v>0.87</v>
      </c>
      <c r="N1273" s="30">
        <v>1.1100000000000001</v>
      </c>
      <c r="O1273" s="31">
        <v>0.61</v>
      </c>
      <c r="P1273" s="35"/>
      <c r="Q1273" s="168"/>
      <c r="R1273" s="14"/>
      <c r="S1273" s="14"/>
      <c r="T1273" s="65"/>
      <c r="U1273" s="31"/>
      <c r="V1273" s="31"/>
      <c r="W1273" s="131"/>
      <c r="AD1273"/>
      <c r="AE1273"/>
      <c r="AF1273"/>
      <c r="AG1273"/>
      <c r="AH1273"/>
      <c r="AI1273"/>
    </row>
    <row r="1274" spans="1:35" ht="18" customHeight="1" x14ac:dyDescent="0.25">
      <c r="A1274" s="47" t="s">
        <v>2444</v>
      </c>
      <c r="B1274" s="51" t="s">
        <v>276</v>
      </c>
      <c r="C1274" s="24">
        <v>30</v>
      </c>
      <c r="D1274" s="25"/>
      <c r="E1274" s="36"/>
      <c r="F1274" s="37"/>
      <c r="G1274" s="28">
        <v>4</v>
      </c>
      <c r="H1274" s="29" t="s">
        <v>38</v>
      </c>
      <c r="I1274" s="30">
        <v>1.34</v>
      </c>
      <c r="J1274" s="30">
        <v>0.89</v>
      </c>
      <c r="K1274" s="29">
        <v>1.0900000000000001</v>
      </c>
      <c r="L1274" s="87">
        <v>1.05</v>
      </c>
      <c r="M1274" s="87">
        <v>1.02</v>
      </c>
      <c r="N1274" s="30">
        <v>1.04</v>
      </c>
      <c r="O1274" s="31">
        <v>0.78</v>
      </c>
      <c r="P1274" s="35"/>
      <c r="Q1274" s="168"/>
      <c r="R1274" s="14"/>
      <c r="S1274" s="14"/>
      <c r="T1274" s="65"/>
      <c r="U1274" s="31"/>
      <c r="V1274" s="31"/>
      <c r="W1274" s="131"/>
      <c r="AD1274"/>
      <c r="AE1274"/>
      <c r="AF1274"/>
      <c r="AG1274"/>
      <c r="AH1274"/>
      <c r="AI1274"/>
    </row>
    <row r="1275" spans="1:35" ht="18" customHeight="1" x14ac:dyDescent="0.25">
      <c r="A1275" s="47" t="s">
        <v>2445</v>
      </c>
      <c r="B1275" s="23" t="s">
        <v>2446</v>
      </c>
      <c r="C1275" s="24">
        <v>1</v>
      </c>
      <c r="D1275" s="25"/>
      <c r="E1275" s="36"/>
      <c r="F1275" s="37"/>
      <c r="G1275" s="28"/>
      <c r="H1275" s="49">
        <v>5.96</v>
      </c>
      <c r="I1275" s="30" t="s">
        <v>38</v>
      </c>
      <c r="J1275" s="30" t="s">
        <v>35</v>
      </c>
      <c r="K1275" s="30" t="s">
        <v>38</v>
      </c>
      <c r="L1275" s="29" t="s">
        <v>38</v>
      </c>
      <c r="M1275" s="84">
        <v>6.36</v>
      </c>
      <c r="N1275" s="30" t="s">
        <v>35</v>
      </c>
      <c r="O1275" s="31">
        <v>5.3</v>
      </c>
      <c r="P1275" s="35"/>
      <c r="Q1275" s="168"/>
      <c r="R1275" s="14"/>
      <c r="S1275" s="14"/>
      <c r="T1275" s="65"/>
      <c r="U1275" s="31"/>
      <c r="V1275" s="31"/>
      <c r="W1275" s="131"/>
      <c r="AD1275"/>
      <c r="AE1275"/>
      <c r="AF1275"/>
      <c r="AG1275"/>
      <c r="AH1275"/>
      <c r="AI1275"/>
    </row>
    <row r="1276" spans="1:35" ht="18" customHeight="1" x14ac:dyDescent="0.25">
      <c r="A1276" s="47" t="s">
        <v>2447</v>
      </c>
      <c r="B1276" s="23" t="s">
        <v>2448</v>
      </c>
      <c r="C1276" s="24">
        <v>1</v>
      </c>
      <c r="D1276" s="25"/>
      <c r="E1276" s="36"/>
      <c r="F1276" s="37"/>
      <c r="G1276" s="28">
        <v>2</v>
      </c>
      <c r="H1276" s="30">
        <v>4.25</v>
      </c>
      <c r="I1276" s="30">
        <v>4.2</v>
      </c>
      <c r="J1276" s="30" t="s">
        <v>38</v>
      </c>
      <c r="K1276" s="26">
        <v>4.1900000000000004</v>
      </c>
      <c r="L1276" s="30" t="s">
        <v>2449</v>
      </c>
      <c r="M1276" s="30">
        <v>6.32</v>
      </c>
      <c r="N1276" s="30" t="s">
        <v>35</v>
      </c>
      <c r="O1276" s="31">
        <v>7.18</v>
      </c>
      <c r="P1276" s="90">
        <v>0.11</v>
      </c>
      <c r="Q1276" s="168">
        <f>O1276*(1-P1276)</f>
        <v>6.3902000000000001</v>
      </c>
      <c r="R1276" s="14"/>
      <c r="S1276" s="64">
        <f>O1276*0.905</f>
        <v>6.4978999999999996</v>
      </c>
      <c r="T1276" s="91">
        <v>1</v>
      </c>
      <c r="U1276" s="31">
        <f>(S1276-K1276)*T1276</f>
        <v>2.3078999999999992</v>
      </c>
      <c r="V1276" s="31">
        <v>2</v>
      </c>
      <c r="W1276" s="131"/>
      <c r="AD1276"/>
      <c r="AE1276"/>
      <c r="AF1276"/>
      <c r="AG1276"/>
      <c r="AH1276"/>
      <c r="AI1276"/>
    </row>
    <row r="1277" spans="1:35" ht="18" customHeight="1" x14ac:dyDescent="0.25">
      <c r="A1277" s="47" t="s">
        <v>2450</v>
      </c>
      <c r="B1277" s="172"/>
      <c r="C1277" s="24" t="s">
        <v>643</v>
      </c>
      <c r="D1277" s="25"/>
      <c r="E1277" s="40"/>
      <c r="F1277" s="37"/>
      <c r="G1277" s="28">
        <v>2</v>
      </c>
      <c r="H1277" s="29">
        <v>2.17</v>
      </c>
      <c r="I1277" s="30" t="s">
        <v>35</v>
      </c>
      <c r="J1277" s="30"/>
      <c r="K1277" s="26">
        <v>6.28</v>
      </c>
      <c r="L1277" s="87" t="s">
        <v>35</v>
      </c>
      <c r="M1277" s="30">
        <v>6.82</v>
      </c>
      <c r="N1277" s="30" t="s">
        <v>35</v>
      </c>
      <c r="O1277" s="86">
        <v>7.18</v>
      </c>
      <c r="P1277" s="90">
        <v>0.11</v>
      </c>
      <c r="Q1277" s="168">
        <f>O1277*(1-P1277)</f>
        <v>6.3902000000000001</v>
      </c>
      <c r="R1277" s="14" t="s">
        <v>17</v>
      </c>
      <c r="S1277" s="64">
        <f>O1277*0.905</f>
        <v>6.4978999999999996</v>
      </c>
      <c r="T1277" s="91">
        <v>2</v>
      </c>
      <c r="U1277" s="31">
        <f>(S1277-K1277)*T1277</f>
        <v>0.43579999999999863</v>
      </c>
      <c r="V1277" s="31">
        <v>2</v>
      </c>
      <c r="W1277" s="131"/>
      <c r="AD1277"/>
      <c r="AE1277"/>
      <c r="AF1277"/>
      <c r="AG1277"/>
      <c r="AH1277"/>
      <c r="AI1277"/>
    </row>
    <row r="1278" spans="1:35" ht="18" customHeight="1" x14ac:dyDescent="0.25">
      <c r="A1278" s="47" t="s">
        <v>2451</v>
      </c>
      <c r="B1278" s="51" t="s">
        <v>43</v>
      </c>
      <c r="C1278" s="24">
        <v>60</v>
      </c>
      <c r="D1278" s="25"/>
      <c r="E1278" s="36"/>
      <c r="F1278" s="37"/>
      <c r="G1278" s="28"/>
      <c r="H1278" s="29">
        <v>1.5</v>
      </c>
      <c r="I1278" s="30" t="s">
        <v>2452</v>
      </c>
      <c r="J1278" s="30" t="s">
        <v>2453</v>
      </c>
      <c r="K1278" s="108" t="s">
        <v>2454</v>
      </c>
      <c r="L1278" s="87" t="s">
        <v>38</v>
      </c>
      <c r="M1278" s="26">
        <v>1.47</v>
      </c>
      <c r="N1278" s="30">
        <v>1.58</v>
      </c>
      <c r="O1278" s="31">
        <v>73.78</v>
      </c>
      <c r="P1278" s="35"/>
      <c r="Q1278" s="168"/>
      <c r="R1278" s="14"/>
      <c r="S1278" s="14"/>
      <c r="T1278" s="65"/>
      <c r="U1278" s="31"/>
      <c r="V1278" s="31"/>
      <c r="W1278" s="131"/>
      <c r="AD1278"/>
      <c r="AE1278"/>
      <c r="AF1278"/>
      <c r="AG1278"/>
      <c r="AH1278"/>
      <c r="AI1278"/>
    </row>
    <row r="1279" spans="1:35" ht="18" customHeight="1" x14ac:dyDescent="0.25">
      <c r="A1279" s="47" t="s">
        <v>2451</v>
      </c>
      <c r="B1279" s="51" t="s">
        <v>770</v>
      </c>
      <c r="C1279" s="24">
        <v>30</v>
      </c>
      <c r="D1279" s="25"/>
      <c r="E1279" s="36"/>
      <c r="F1279" s="48"/>
      <c r="G1279" s="28"/>
      <c r="H1279" s="29" t="s">
        <v>38</v>
      </c>
      <c r="I1279" s="30"/>
      <c r="J1279" s="30">
        <v>1.2</v>
      </c>
      <c r="K1279" s="229" t="s">
        <v>35</v>
      </c>
      <c r="L1279" s="87" t="s">
        <v>2455</v>
      </c>
      <c r="M1279" s="30" t="s">
        <v>38</v>
      </c>
      <c r="N1279" s="26">
        <v>0.73</v>
      </c>
      <c r="O1279" s="80"/>
      <c r="P1279" s="76"/>
      <c r="Q1279" s="77"/>
      <c r="R1279" s="14"/>
      <c r="S1279" s="14"/>
      <c r="T1279" s="34"/>
      <c r="U1279" s="14"/>
      <c r="V1279" s="31"/>
      <c r="W1279" s="19"/>
      <c r="AD1279"/>
      <c r="AE1279"/>
      <c r="AF1279"/>
      <c r="AG1279"/>
      <c r="AH1279"/>
      <c r="AI1279"/>
    </row>
    <row r="1280" spans="1:35" ht="18" customHeight="1" x14ac:dyDescent="0.25">
      <c r="A1280" s="47" t="s">
        <v>2456</v>
      </c>
      <c r="B1280" s="51" t="s">
        <v>1059</v>
      </c>
      <c r="C1280" s="24">
        <v>84</v>
      </c>
      <c r="D1280" s="25"/>
      <c r="E1280" s="36"/>
      <c r="F1280" s="37"/>
      <c r="G1280" s="28"/>
      <c r="H1280" s="29" t="s">
        <v>38</v>
      </c>
      <c r="I1280" s="30">
        <v>4.9400000000000004</v>
      </c>
      <c r="J1280" s="30">
        <v>7.02</v>
      </c>
      <c r="K1280" s="26">
        <v>4.6399999999999997</v>
      </c>
      <c r="L1280" s="87" t="s">
        <v>38</v>
      </c>
      <c r="M1280" s="30" t="s">
        <v>38</v>
      </c>
      <c r="N1280" s="30" t="s">
        <v>35</v>
      </c>
      <c r="O1280" s="31">
        <v>3.99</v>
      </c>
      <c r="P1280" s="35"/>
      <c r="Q1280" s="168"/>
      <c r="R1280" s="14"/>
      <c r="S1280" s="14"/>
      <c r="T1280" s="65"/>
      <c r="U1280" s="31"/>
      <c r="V1280" s="31"/>
      <c r="W1280" s="131"/>
      <c r="AD1280"/>
      <c r="AE1280"/>
      <c r="AF1280"/>
      <c r="AG1280"/>
      <c r="AH1280"/>
      <c r="AI1280"/>
    </row>
    <row r="1281" spans="1:35" ht="18" customHeight="1" x14ac:dyDescent="0.25">
      <c r="A1281" s="53" t="s">
        <v>2457</v>
      </c>
      <c r="B1281" s="54"/>
      <c r="C1281" s="24" t="s">
        <v>59</v>
      </c>
      <c r="D1281" s="72"/>
      <c r="E1281" s="40"/>
      <c r="F1281" s="56"/>
      <c r="G1281" s="57">
        <v>8</v>
      </c>
      <c r="H1281" s="29">
        <v>1.92</v>
      </c>
      <c r="I1281" s="30" t="s">
        <v>35</v>
      </c>
      <c r="J1281" s="30"/>
      <c r="K1281" s="44">
        <v>1.95</v>
      </c>
      <c r="L1281" s="87" t="s">
        <v>35</v>
      </c>
      <c r="M1281" s="159">
        <v>1.92</v>
      </c>
      <c r="N1281" s="84">
        <v>1.94</v>
      </c>
      <c r="O1281" s="31">
        <v>1.95</v>
      </c>
      <c r="P1281" s="35"/>
      <c r="Q1281" s="168"/>
      <c r="R1281" s="14"/>
      <c r="S1281" s="14"/>
      <c r="T1281" s="65"/>
      <c r="U1281" s="31"/>
      <c r="V1281" s="31"/>
      <c r="W1281" s="131"/>
      <c r="AD1281"/>
      <c r="AE1281"/>
      <c r="AF1281"/>
      <c r="AG1281"/>
      <c r="AH1281"/>
      <c r="AI1281"/>
    </row>
    <row r="1282" spans="1:35" ht="18" customHeight="1" x14ac:dyDescent="0.25">
      <c r="A1282" s="53" t="s">
        <v>2458</v>
      </c>
      <c r="B1282" s="54"/>
      <c r="C1282" s="24" t="s">
        <v>59</v>
      </c>
      <c r="D1282" s="72"/>
      <c r="E1282" s="40"/>
      <c r="F1282" s="56"/>
      <c r="G1282" s="57">
        <v>8</v>
      </c>
      <c r="H1282" s="29">
        <v>1.93</v>
      </c>
      <c r="I1282" s="30" t="s">
        <v>35</v>
      </c>
      <c r="J1282" s="30"/>
      <c r="K1282" s="44">
        <v>1.95</v>
      </c>
      <c r="L1282" s="87" t="s">
        <v>35</v>
      </c>
      <c r="M1282" s="30">
        <v>1.95</v>
      </c>
      <c r="N1282" s="108" t="s">
        <v>35</v>
      </c>
      <c r="O1282" s="31">
        <v>1.95</v>
      </c>
      <c r="P1282" s="35"/>
      <c r="Q1282" s="168"/>
      <c r="R1282" s="14"/>
      <c r="S1282" s="14"/>
      <c r="T1282" s="65"/>
      <c r="U1282" s="31"/>
      <c r="V1282" s="31"/>
      <c r="W1282" s="131"/>
      <c r="AD1282"/>
      <c r="AE1282"/>
      <c r="AF1282"/>
      <c r="AG1282"/>
      <c r="AH1282"/>
      <c r="AI1282"/>
    </row>
    <row r="1283" spans="1:35" ht="18" customHeight="1" x14ac:dyDescent="0.25">
      <c r="A1283" s="47" t="s">
        <v>2459</v>
      </c>
      <c r="B1283" s="51" t="s">
        <v>441</v>
      </c>
      <c r="C1283" s="24">
        <v>30</v>
      </c>
      <c r="D1283" s="25"/>
      <c r="E1283" s="36"/>
      <c r="F1283" s="37" t="s">
        <v>143</v>
      </c>
      <c r="G1283" s="28">
        <v>50</v>
      </c>
      <c r="H1283" s="29">
        <v>1.4</v>
      </c>
      <c r="I1283" s="30">
        <v>2.39</v>
      </c>
      <c r="J1283" s="30">
        <v>1.03</v>
      </c>
      <c r="K1283" s="30">
        <v>1.2</v>
      </c>
      <c r="L1283" s="75">
        <v>1.03</v>
      </c>
      <c r="M1283" s="75" t="s">
        <v>38</v>
      </c>
      <c r="N1283" s="29">
        <v>1.1100000000000001</v>
      </c>
      <c r="O1283" s="31"/>
      <c r="P1283" s="35"/>
      <c r="Q1283" s="168"/>
      <c r="R1283" s="14"/>
      <c r="S1283" s="14"/>
      <c r="T1283" s="65"/>
      <c r="U1283" s="31"/>
      <c r="V1283" s="31"/>
      <c r="W1283" s="131"/>
      <c r="AD1283" t="s">
        <v>318</v>
      </c>
      <c r="AE1283" t="s">
        <v>2460</v>
      </c>
      <c r="AF1283"/>
      <c r="AG1283" s="102" t="s">
        <v>2461</v>
      </c>
      <c r="AH1283" t="s">
        <v>2462</v>
      </c>
      <c r="AI1283"/>
    </row>
    <row r="1284" spans="1:35" ht="18" customHeight="1" x14ac:dyDescent="0.25">
      <c r="A1284" s="47" t="s">
        <v>2463</v>
      </c>
      <c r="B1284" s="51" t="s">
        <v>609</v>
      </c>
      <c r="C1284" s="24">
        <v>30</v>
      </c>
      <c r="D1284" s="25"/>
      <c r="E1284" s="36"/>
      <c r="F1284" s="37" t="s">
        <v>143</v>
      </c>
      <c r="G1284" s="154">
        <v>50</v>
      </c>
      <c r="H1284" s="29"/>
      <c r="I1284" s="30" t="s">
        <v>38</v>
      </c>
      <c r="J1284" s="75">
        <v>0.62</v>
      </c>
      <c r="K1284" s="30">
        <v>0.94</v>
      </c>
      <c r="L1284" s="75">
        <v>0.8</v>
      </c>
      <c r="M1284" s="73">
        <v>0.62</v>
      </c>
      <c r="N1284" s="74">
        <v>0.64</v>
      </c>
      <c r="O1284" s="31"/>
      <c r="P1284" s="35"/>
      <c r="Q1284" s="168"/>
      <c r="R1284" s="14"/>
      <c r="S1284" s="14"/>
      <c r="T1284" s="65"/>
      <c r="U1284" s="31"/>
      <c r="V1284" s="31"/>
      <c r="W1284" s="131"/>
      <c r="AD1284" t="s">
        <v>2464</v>
      </c>
      <c r="AE1284" t="s">
        <v>2465</v>
      </c>
      <c r="AF1284"/>
      <c r="AG1284" s="102" t="s">
        <v>2466</v>
      </c>
      <c r="AH1284" t="s">
        <v>2467</v>
      </c>
      <c r="AI1284"/>
    </row>
    <row r="1285" spans="1:35" ht="18" customHeight="1" x14ac:dyDescent="0.25">
      <c r="A1285" s="47" t="s">
        <v>2468</v>
      </c>
      <c r="B1285" s="51" t="s">
        <v>86</v>
      </c>
      <c r="C1285" s="24">
        <v>30</v>
      </c>
      <c r="D1285" s="25"/>
      <c r="E1285" s="36"/>
      <c r="F1285" s="37" t="s">
        <v>143</v>
      </c>
      <c r="G1285" s="28">
        <v>32</v>
      </c>
      <c r="H1285" s="29"/>
      <c r="I1285" s="30"/>
      <c r="J1285" s="30">
        <v>0.56000000000000005</v>
      </c>
      <c r="K1285" s="30">
        <v>0.97</v>
      </c>
      <c r="L1285" s="73">
        <v>0.45</v>
      </c>
      <c r="M1285" s="75">
        <v>0.49</v>
      </c>
      <c r="N1285" s="30">
        <v>0.59</v>
      </c>
      <c r="O1285" s="31"/>
      <c r="P1285" s="35"/>
      <c r="Q1285" s="168"/>
      <c r="R1285" s="14"/>
      <c r="S1285" s="14"/>
      <c r="T1285" s="65"/>
      <c r="U1285" s="31"/>
      <c r="V1285" s="31"/>
      <c r="W1285" s="131"/>
      <c r="AD1285" t="s">
        <v>2469</v>
      </c>
      <c r="AE1285" t="s">
        <v>2470</v>
      </c>
      <c r="AF1285"/>
      <c r="AG1285" s="102" t="s">
        <v>2471</v>
      </c>
      <c r="AH1285" t="s">
        <v>2472</v>
      </c>
      <c r="AI1285"/>
    </row>
    <row r="1286" spans="1:35" ht="18" customHeight="1" x14ac:dyDescent="0.25">
      <c r="A1286" s="47" t="s">
        <v>2473</v>
      </c>
      <c r="B1286" s="35">
        <v>0.05</v>
      </c>
      <c r="C1286" s="24" t="s">
        <v>449</v>
      </c>
      <c r="D1286" s="25"/>
      <c r="E1286" s="36"/>
      <c r="F1286" s="37"/>
      <c r="G1286" s="28"/>
      <c r="H1286" s="29">
        <v>9.5299999999999994</v>
      </c>
      <c r="I1286" s="30" t="s">
        <v>35</v>
      </c>
      <c r="J1286" s="30">
        <v>10.199999999999999</v>
      </c>
      <c r="K1286" s="30">
        <v>10.46</v>
      </c>
      <c r="L1286" s="30" t="s">
        <v>1619</v>
      </c>
      <c r="M1286" s="30">
        <v>11.88</v>
      </c>
      <c r="N1286" s="30" t="s">
        <v>38</v>
      </c>
      <c r="O1286" s="31">
        <v>8.51</v>
      </c>
      <c r="P1286" s="35"/>
      <c r="Q1286" s="168"/>
      <c r="R1286" s="14"/>
      <c r="S1286" s="14"/>
      <c r="T1286" s="65"/>
      <c r="U1286" s="31"/>
      <c r="V1286" s="31"/>
      <c r="W1286" s="131"/>
      <c r="AD1286"/>
      <c r="AE1286"/>
      <c r="AF1286"/>
      <c r="AG1286"/>
      <c r="AH1286"/>
      <c r="AI1286"/>
    </row>
    <row r="1287" spans="1:35" ht="18" customHeight="1" x14ac:dyDescent="0.25">
      <c r="A1287" s="53" t="s">
        <v>2474</v>
      </c>
      <c r="B1287" s="54"/>
      <c r="C1287" s="24" t="s">
        <v>111</v>
      </c>
      <c r="D1287" s="55"/>
      <c r="E1287" s="26"/>
      <c r="F1287" s="100"/>
      <c r="G1287" s="57">
        <v>5</v>
      </c>
      <c r="H1287" s="49" t="s">
        <v>2475</v>
      </c>
      <c r="I1287" s="30" t="s">
        <v>38</v>
      </c>
      <c r="J1287" s="30" t="s">
        <v>38</v>
      </c>
      <c r="K1287" s="159" t="s">
        <v>2476</v>
      </c>
      <c r="L1287" s="30" t="s">
        <v>35</v>
      </c>
      <c r="M1287" s="44" t="s">
        <v>1027</v>
      </c>
      <c r="N1287" s="30" t="s">
        <v>35</v>
      </c>
      <c r="O1287" s="80"/>
      <c r="P1287" s="76"/>
      <c r="Q1287" s="77"/>
      <c r="R1287" s="14"/>
      <c r="S1287" s="14"/>
      <c r="T1287" s="81"/>
      <c r="U1287" s="82"/>
      <c r="V1287" s="54"/>
      <c r="W1287" s="83"/>
      <c r="AD1287"/>
      <c r="AE1287"/>
      <c r="AF1287"/>
      <c r="AG1287"/>
      <c r="AH1287"/>
      <c r="AI1287"/>
    </row>
    <row r="1288" spans="1:35" ht="18" customHeight="1" x14ac:dyDescent="0.25">
      <c r="A1288" s="47" t="s">
        <v>2477</v>
      </c>
      <c r="B1288" s="51" t="s">
        <v>311</v>
      </c>
      <c r="C1288" s="24">
        <v>28</v>
      </c>
      <c r="D1288" s="25"/>
      <c r="E1288" s="36"/>
      <c r="F1288" s="37"/>
      <c r="G1288" s="28"/>
      <c r="H1288" s="29" t="s">
        <v>2478</v>
      </c>
      <c r="I1288" s="30">
        <v>1.04</v>
      </c>
      <c r="J1288" s="30" t="s">
        <v>38</v>
      </c>
      <c r="K1288" s="30" t="s">
        <v>38</v>
      </c>
      <c r="L1288" s="87">
        <v>0.7</v>
      </c>
      <c r="M1288" s="26" t="s">
        <v>2479</v>
      </c>
      <c r="N1288" s="29" t="s">
        <v>35</v>
      </c>
      <c r="O1288" s="31">
        <v>4.22</v>
      </c>
      <c r="P1288" s="35"/>
      <c r="Q1288" s="168"/>
      <c r="R1288" s="14"/>
      <c r="S1288" s="14"/>
      <c r="T1288" s="65"/>
      <c r="U1288" s="31"/>
      <c r="V1288" s="31"/>
      <c r="W1288" s="131"/>
      <c r="AD1288"/>
      <c r="AE1288"/>
      <c r="AF1288"/>
      <c r="AG1288"/>
      <c r="AH1288"/>
      <c r="AI1288"/>
    </row>
    <row r="1289" spans="1:35" ht="18" customHeight="1" x14ac:dyDescent="0.25">
      <c r="A1289" s="47" t="s">
        <v>2477</v>
      </c>
      <c r="B1289" s="39" t="s">
        <v>280</v>
      </c>
      <c r="C1289" s="24">
        <v>28</v>
      </c>
      <c r="D1289" s="25"/>
      <c r="E1289" s="36"/>
      <c r="F1289" s="37"/>
      <c r="G1289" s="28">
        <v>1</v>
      </c>
      <c r="H1289" s="29">
        <v>3.64</v>
      </c>
      <c r="I1289" s="30" t="s">
        <v>35</v>
      </c>
      <c r="J1289" s="30">
        <v>2.4900000000000002</v>
      </c>
      <c r="K1289" s="29" t="s">
        <v>44</v>
      </c>
      <c r="L1289" s="87" t="s">
        <v>38</v>
      </c>
      <c r="M1289" s="29" t="s">
        <v>38</v>
      </c>
      <c r="N1289" s="29" t="s">
        <v>35</v>
      </c>
      <c r="O1289" s="31"/>
      <c r="P1289" s="35"/>
      <c r="Q1289" s="168"/>
      <c r="R1289" s="14"/>
      <c r="S1289" s="14"/>
      <c r="T1289" s="65"/>
      <c r="U1289" s="31"/>
      <c r="V1289" s="31"/>
      <c r="W1289" s="131"/>
      <c r="AD1289"/>
      <c r="AE1289"/>
      <c r="AF1289"/>
      <c r="AG1289"/>
      <c r="AH1289"/>
      <c r="AI1289"/>
    </row>
    <row r="1290" spans="1:35" ht="18" customHeight="1" x14ac:dyDescent="0.25">
      <c r="A1290" s="47" t="s">
        <v>2477</v>
      </c>
      <c r="B1290" s="51" t="s">
        <v>276</v>
      </c>
      <c r="C1290" s="24">
        <v>28</v>
      </c>
      <c r="D1290" s="25"/>
      <c r="E1290" s="36"/>
      <c r="F1290" s="37"/>
      <c r="G1290" s="28">
        <v>7</v>
      </c>
      <c r="H1290" s="30">
        <v>0.5</v>
      </c>
      <c r="I1290" s="30">
        <v>0.49</v>
      </c>
      <c r="J1290" s="30">
        <v>0.85</v>
      </c>
      <c r="K1290" s="30" t="s">
        <v>44</v>
      </c>
      <c r="L1290" s="26" t="s">
        <v>283</v>
      </c>
      <c r="M1290" s="113" t="s">
        <v>38</v>
      </c>
      <c r="N1290" s="29" t="s">
        <v>35</v>
      </c>
      <c r="O1290" s="31">
        <v>0.23</v>
      </c>
      <c r="P1290" s="35"/>
      <c r="Q1290" s="168"/>
      <c r="R1290" s="14"/>
      <c r="S1290" s="14"/>
      <c r="T1290" s="65"/>
      <c r="U1290" s="31"/>
      <c r="V1290" s="31"/>
      <c r="W1290" s="131"/>
      <c r="AD1290"/>
      <c r="AE1290"/>
      <c r="AF1290"/>
      <c r="AG1290"/>
      <c r="AH1290"/>
      <c r="AI1290"/>
    </row>
    <row r="1291" spans="1:35" ht="18" customHeight="1" x14ac:dyDescent="0.25">
      <c r="A1291" s="47" t="s">
        <v>2480</v>
      </c>
      <c r="B1291" s="51" t="s">
        <v>195</v>
      </c>
      <c r="C1291" s="24" t="s">
        <v>111</v>
      </c>
      <c r="D1291" s="25"/>
      <c r="E1291" s="36"/>
      <c r="F1291" s="37"/>
      <c r="G1291" s="28"/>
      <c r="H1291" s="29" t="s">
        <v>38</v>
      </c>
      <c r="I1291" s="30">
        <v>10</v>
      </c>
      <c r="J1291" s="30" t="s">
        <v>35</v>
      </c>
      <c r="K1291" s="213">
        <v>9.1999999999999993</v>
      </c>
      <c r="L1291" s="49">
        <v>6.55</v>
      </c>
      <c r="M1291" s="29">
        <v>7.28</v>
      </c>
      <c r="N1291" s="29">
        <v>9.1999999999999993</v>
      </c>
      <c r="O1291" s="31">
        <v>5.31</v>
      </c>
      <c r="P1291" s="35"/>
      <c r="Q1291" s="168"/>
      <c r="R1291" s="14"/>
      <c r="S1291" s="14"/>
      <c r="T1291" s="65"/>
      <c r="U1291" s="31"/>
      <c r="V1291" s="31"/>
      <c r="W1291" s="131"/>
      <c r="AD1291"/>
      <c r="AE1291"/>
      <c r="AF1291"/>
      <c r="AG1291"/>
      <c r="AH1291"/>
      <c r="AI1291"/>
    </row>
    <row r="1292" spans="1:35" ht="18" customHeight="1" x14ac:dyDescent="0.25">
      <c r="A1292" s="47" t="s">
        <v>2480</v>
      </c>
      <c r="B1292" s="51" t="s">
        <v>40</v>
      </c>
      <c r="C1292" s="24" t="s">
        <v>111</v>
      </c>
      <c r="D1292" s="25">
        <v>3</v>
      </c>
      <c r="E1292" s="36" t="s">
        <v>57</v>
      </c>
      <c r="F1292" s="37"/>
      <c r="G1292" s="28"/>
      <c r="H1292" s="29">
        <v>9.0299999999999994</v>
      </c>
      <c r="I1292" s="30">
        <v>11.23</v>
      </c>
      <c r="J1292" s="75">
        <v>8.25</v>
      </c>
      <c r="K1292" s="30">
        <v>10.199999999999999</v>
      </c>
      <c r="L1292" s="73">
        <v>5.5</v>
      </c>
      <c r="M1292" s="74">
        <v>7.47</v>
      </c>
      <c r="N1292" s="75">
        <v>8.17</v>
      </c>
      <c r="O1292" s="31">
        <v>6.39</v>
      </c>
      <c r="P1292" s="35"/>
      <c r="Q1292" s="168"/>
      <c r="R1292" s="14"/>
      <c r="S1292" s="14"/>
      <c r="T1292" s="65"/>
      <c r="U1292" s="31"/>
      <c r="V1292" s="31"/>
      <c r="W1292" s="131"/>
      <c r="AD1292" t="s" s="406">
        <v>3307</v>
      </c>
      <c r="AE1292" t="s">
        <v>3308</v>
      </c>
      <c r="AF1292"/>
      <c r="AG1292" t="s">
        <v>3075</v>
      </c>
      <c r="AH1292"/>
      <c r="AI1292"/>
    </row>
    <row r="1293" spans="1:35" ht="18" customHeight="1" x14ac:dyDescent="0.25">
      <c r="A1293" s="47" t="s">
        <v>2481</v>
      </c>
      <c r="B1293" s="51" t="s">
        <v>195</v>
      </c>
      <c r="C1293" s="24" t="s">
        <v>111</v>
      </c>
      <c r="D1293" s="25"/>
      <c r="E1293" s="36"/>
      <c r="F1293" s="37"/>
      <c r="G1293" s="28"/>
      <c r="H1293" s="29" t="s">
        <v>38</v>
      </c>
      <c r="I1293" s="30" t="s">
        <v>38</v>
      </c>
      <c r="J1293" s="30">
        <v>8.5</v>
      </c>
      <c r="K1293" s="306" t="s">
        <v>38</v>
      </c>
      <c r="L1293" s="30" t="s">
        <v>38</v>
      </c>
      <c r="M1293" s="26">
        <v>9.1</v>
      </c>
      <c r="N1293" s="30" t="s">
        <v>38</v>
      </c>
      <c r="O1293" s="31">
        <v>9.01</v>
      </c>
      <c r="P1293" s="35"/>
      <c r="Q1293" s="168"/>
      <c r="R1293" s="14"/>
      <c r="S1293" s="14"/>
      <c r="T1293" s="65"/>
      <c r="U1293" s="31"/>
      <c r="V1293" s="31"/>
      <c r="W1293" s="131"/>
      <c r="AD1293"/>
      <c r="AE1293"/>
      <c r="AF1293"/>
      <c r="AG1293"/>
      <c r="AH1293"/>
      <c r="AI1293"/>
    </row>
    <row r="1294" spans="1:35" ht="18" customHeight="1" x14ac:dyDescent="0.25">
      <c r="A1294" s="47" t="s">
        <v>2481</v>
      </c>
      <c r="B1294" s="51" t="s">
        <v>40</v>
      </c>
      <c r="C1294" s="24" t="s">
        <v>111</v>
      </c>
      <c r="D1294" s="25"/>
      <c r="E1294" s="36"/>
      <c r="F1294" s="37"/>
      <c r="G1294" s="28"/>
      <c r="H1294" s="29" t="s">
        <v>38</v>
      </c>
      <c r="I1294" s="30">
        <v>9.6999999999999993</v>
      </c>
      <c r="J1294" s="30" t="s">
        <v>35</v>
      </c>
      <c r="K1294" s="30" t="s">
        <v>38</v>
      </c>
      <c r="L1294" s="30" t="s">
        <v>38</v>
      </c>
      <c r="M1294" s="30">
        <v>8.83</v>
      </c>
      <c r="N1294" s="29" t="s">
        <v>38</v>
      </c>
      <c r="O1294" s="31">
        <v>13.49</v>
      </c>
      <c r="P1294" s="35"/>
      <c r="Q1294" s="168"/>
      <c r="R1294" s="14"/>
      <c r="S1294" s="14"/>
      <c r="T1294" s="65"/>
      <c r="U1294" s="31"/>
      <c r="V1294" s="31"/>
      <c r="W1294" s="131"/>
      <c r="AD1294"/>
      <c r="AE1294"/>
      <c r="AF1294"/>
      <c r="AG1294"/>
      <c r="AH1294"/>
      <c r="AI1294"/>
    </row>
    <row r="1295" spans="1:35" ht="18" customHeight="1" x14ac:dyDescent="0.25">
      <c r="A1295" s="47" t="s">
        <v>2482</v>
      </c>
      <c r="B1295" s="51" t="s">
        <v>40</v>
      </c>
      <c r="C1295" s="24">
        <v>28</v>
      </c>
      <c r="D1295" s="25"/>
      <c r="E1295" s="86"/>
      <c r="F1295" s="37"/>
      <c r="G1295" s="28">
        <v>18</v>
      </c>
      <c r="H1295" s="29">
        <v>1.7</v>
      </c>
      <c r="I1295" s="30" t="s">
        <v>38</v>
      </c>
      <c r="J1295" s="30">
        <v>1.55</v>
      </c>
      <c r="K1295" s="30">
        <v>2.1800000000000002</v>
      </c>
      <c r="L1295" s="75">
        <v>1.45</v>
      </c>
      <c r="M1295" s="26">
        <v>1.47</v>
      </c>
      <c r="N1295" s="87" t="s">
        <v>38</v>
      </c>
      <c r="O1295" s="31">
        <v>0.33</v>
      </c>
      <c r="P1295" s="35"/>
      <c r="Q1295" s="168"/>
      <c r="R1295" s="14"/>
      <c r="S1295" s="14"/>
      <c r="T1295" s="65"/>
      <c r="U1295" s="31"/>
      <c r="V1295" s="31"/>
      <c r="W1295" s="131"/>
      <c r="AD1295"/>
      <c r="AE1295"/>
      <c r="AF1295"/>
      <c r="AG1295"/>
      <c r="AH1295"/>
      <c r="AI1295"/>
    </row>
    <row r="1296" spans="1:35" ht="18" customHeight="1" x14ac:dyDescent="0.25">
      <c r="A1296" s="47" t="s">
        <v>2483</v>
      </c>
      <c r="B1296" s="23" t="s">
        <v>37</v>
      </c>
      <c r="C1296" s="24">
        <v>100</v>
      </c>
      <c r="D1296" s="25"/>
      <c r="E1296" s="36"/>
      <c r="F1296" s="37"/>
      <c r="G1296" s="28">
        <v>3</v>
      </c>
      <c r="H1296" s="29">
        <v>10.57</v>
      </c>
      <c r="I1296" s="30">
        <v>12.9</v>
      </c>
      <c r="J1296" s="30" t="s">
        <v>2484</v>
      </c>
      <c r="K1296" s="29">
        <v>13.95</v>
      </c>
      <c r="L1296" s="87">
        <v>9.5</v>
      </c>
      <c r="M1296" s="49">
        <v>7.84</v>
      </c>
      <c r="N1296" s="29" t="s">
        <v>38</v>
      </c>
      <c r="O1296" s="31"/>
      <c r="P1296" s="35"/>
      <c r="Q1296" s="168"/>
      <c r="R1296" s="14"/>
      <c r="S1296" s="14"/>
      <c r="T1296" s="65"/>
      <c r="U1296" s="117"/>
      <c r="V1296" s="31"/>
      <c r="W1296" s="286"/>
      <c r="AD1296"/>
      <c r="AE1296"/>
      <c r="AF1296"/>
      <c r="AG1296"/>
      <c r="AH1296"/>
      <c r="AI1296"/>
    </row>
    <row r="1297" spans="1:35" ht="18" customHeight="1" x14ac:dyDescent="0.25">
      <c r="A1297" s="47" t="s">
        <v>2485</v>
      </c>
      <c r="B1297" s="51" t="s">
        <v>37</v>
      </c>
      <c r="C1297" s="24">
        <v>28</v>
      </c>
      <c r="D1297" s="25"/>
      <c r="E1297" s="36"/>
      <c r="F1297" s="37"/>
      <c r="G1297" s="28">
        <v>8</v>
      </c>
      <c r="H1297" s="29"/>
      <c r="I1297" s="30">
        <v>5.19</v>
      </c>
      <c r="J1297" s="30">
        <v>5.15</v>
      </c>
      <c r="K1297" s="29">
        <v>6.15</v>
      </c>
      <c r="L1297" s="29">
        <v>5.5</v>
      </c>
      <c r="M1297" s="26">
        <v>5.18</v>
      </c>
      <c r="N1297" s="30">
        <v>5.58</v>
      </c>
      <c r="O1297" s="31">
        <v>10.1</v>
      </c>
      <c r="P1297" s="35"/>
      <c r="Q1297" s="168"/>
      <c r="R1297" s="14"/>
      <c r="S1297" s="14"/>
      <c r="T1297" s="65"/>
      <c r="U1297" s="31"/>
      <c r="V1297" s="31"/>
      <c r="W1297" s="131"/>
      <c r="AD1297"/>
      <c r="AE1297"/>
      <c r="AF1297"/>
      <c r="AG1297"/>
      <c r="AH1297"/>
      <c r="AI1297"/>
    </row>
    <row r="1298" spans="1:35" ht="18" customHeight="1" x14ac:dyDescent="0.25">
      <c r="A1298" s="47" t="s">
        <v>2486</v>
      </c>
      <c r="B1298" s="109"/>
      <c r="C1298" s="24" t="s">
        <v>575</v>
      </c>
      <c r="D1298" s="25"/>
      <c r="E1298" s="36"/>
      <c r="F1298" s="37"/>
      <c r="G1298" s="28"/>
      <c r="H1298" s="29" t="s">
        <v>38</v>
      </c>
      <c r="I1298" s="30" t="s">
        <v>35</v>
      </c>
      <c r="J1298" s="30" t="s">
        <v>38</v>
      </c>
      <c r="K1298" s="29" t="s">
        <v>38</v>
      </c>
      <c r="L1298" s="29" t="s">
        <v>38</v>
      </c>
      <c r="M1298" s="29" t="s">
        <v>38</v>
      </c>
      <c r="N1298" s="29" t="s">
        <v>35</v>
      </c>
      <c r="O1298" s="31">
        <v>1.01</v>
      </c>
      <c r="P1298" s="35"/>
      <c r="Q1298" s="168"/>
      <c r="R1298" s="14"/>
      <c r="S1298" s="14"/>
      <c r="T1298" s="65"/>
      <c r="U1298" s="31"/>
      <c r="V1298" s="31"/>
      <c r="W1298" s="131"/>
      <c r="AD1298"/>
      <c r="AE1298"/>
      <c r="AF1298"/>
      <c r="AG1298"/>
      <c r="AH1298"/>
      <c r="AI1298"/>
    </row>
    <row r="1299" spans="1:35" ht="18" customHeight="1" x14ac:dyDescent="0.25">
      <c r="A1299" s="47" t="s">
        <v>2487</v>
      </c>
      <c r="B1299" s="109"/>
      <c r="C1299" s="24" t="s">
        <v>575</v>
      </c>
      <c r="D1299" s="25"/>
      <c r="E1299" s="36"/>
      <c r="F1299" s="37"/>
      <c r="G1299" s="28"/>
      <c r="H1299" s="29" t="s">
        <v>1760</v>
      </c>
      <c r="I1299" s="30">
        <v>0.78</v>
      </c>
      <c r="J1299" s="30">
        <v>0.41</v>
      </c>
      <c r="K1299" s="29">
        <v>1.19</v>
      </c>
      <c r="L1299" s="29" t="s">
        <v>35</v>
      </c>
      <c r="M1299" s="29" t="s">
        <v>38</v>
      </c>
      <c r="N1299" s="29" t="s">
        <v>35</v>
      </c>
      <c r="O1299" s="31">
        <v>1.01</v>
      </c>
      <c r="P1299" s="35"/>
      <c r="Q1299" s="168"/>
      <c r="R1299" s="14"/>
      <c r="S1299" s="14"/>
      <c r="T1299" s="65"/>
      <c r="U1299" s="31"/>
      <c r="V1299" s="31"/>
      <c r="W1299" s="131"/>
      <c r="AD1299"/>
      <c r="AE1299"/>
      <c r="AF1299"/>
      <c r="AG1299"/>
      <c r="AH1299"/>
      <c r="AI1299"/>
    </row>
    <row r="1300" spans="1:35" ht="18" customHeight="1" x14ac:dyDescent="0.25">
      <c r="A1300" s="47" t="s">
        <v>2488</v>
      </c>
      <c r="B1300" s="51" t="s">
        <v>280</v>
      </c>
      <c r="C1300" s="24">
        <v>28</v>
      </c>
      <c r="D1300" s="25"/>
      <c r="E1300" s="36"/>
      <c r="F1300" s="37"/>
      <c r="G1300" s="28">
        <v>3</v>
      </c>
      <c r="H1300" s="29">
        <v>1.1299999999999999</v>
      </c>
      <c r="I1300" s="30">
        <v>1.2</v>
      </c>
      <c r="J1300" s="30">
        <v>0.56000000000000005</v>
      </c>
      <c r="K1300" s="30">
        <v>0.87</v>
      </c>
      <c r="L1300" s="30">
        <v>0.55000000000000004</v>
      </c>
      <c r="M1300" s="30">
        <v>0.68</v>
      </c>
      <c r="N1300" s="30">
        <v>0.65</v>
      </c>
      <c r="O1300" s="31">
        <v>0.56999999999999995</v>
      </c>
      <c r="P1300" s="35"/>
      <c r="Q1300" s="168"/>
      <c r="R1300" s="14"/>
      <c r="S1300" s="14"/>
      <c r="T1300" s="65"/>
      <c r="U1300" s="31"/>
      <c r="V1300" s="31"/>
      <c r="W1300" s="131"/>
      <c r="AD1300"/>
      <c r="AE1300"/>
      <c r="AF1300"/>
      <c r="AG1300"/>
      <c r="AH1300"/>
      <c r="AI1300"/>
    </row>
    <row r="1301" spans="1:35" ht="18" customHeight="1" x14ac:dyDescent="0.25">
      <c r="A1301" s="47" t="s">
        <v>2489</v>
      </c>
      <c r="B1301" s="51" t="s">
        <v>276</v>
      </c>
      <c r="C1301" s="24">
        <v>28</v>
      </c>
      <c r="D1301" s="25"/>
      <c r="E1301" s="36"/>
      <c r="F1301" s="37"/>
      <c r="G1301" s="28">
        <v>1</v>
      </c>
      <c r="H1301" s="29">
        <v>1.79</v>
      </c>
      <c r="I1301" s="30">
        <v>1.44</v>
      </c>
      <c r="J1301" s="30">
        <v>1.22</v>
      </c>
      <c r="K1301" s="30">
        <v>1.85</v>
      </c>
      <c r="L1301" s="87">
        <v>1.24</v>
      </c>
      <c r="M1301" s="26">
        <v>1.19</v>
      </c>
      <c r="N1301" s="30">
        <v>1.3</v>
      </c>
      <c r="O1301" s="31">
        <v>0.77</v>
      </c>
      <c r="P1301" s="35"/>
      <c r="Q1301" s="168"/>
      <c r="R1301" s="14"/>
      <c r="S1301" s="14"/>
      <c r="T1301" s="65"/>
      <c r="U1301" s="31"/>
      <c r="V1301" s="31"/>
      <c r="W1301" s="131"/>
      <c r="AD1301"/>
      <c r="AE1301"/>
      <c r="AF1301"/>
      <c r="AG1301"/>
      <c r="AH1301"/>
      <c r="AI1301"/>
    </row>
    <row r="1302" spans="1:35" ht="18" customHeight="1" x14ac:dyDescent="0.25">
      <c r="A1302" s="47" t="s">
        <v>2489</v>
      </c>
      <c r="B1302" s="51" t="s">
        <v>2212</v>
      </c>
      <c r="C1302" s="24">
        <v>28</v>
      </c>
      <c r="D1302" s="25"/>
      <c r="E1302" s="36"/>
      <c r="F1302" s="37"/>
      <c r="G1302" s="28">
        <v>1</v>
      </c>
      <c r="H1302" s="29">
        <v>1.63</v>
      </c>
      <c r="I1302" s="30">
        <v>1.74</v>
      </c>
      <c r="J1302" s="30" t="s">
        <v>38</v>
      </c>
      <c r="K1302" s="30">
        <v>1.63</v>
      </c>
      <c r="L1302" s="30">
        <v>1.79</v>
      </c>
      <c r="M1302" s="30">
        <v>1.59</v>
      </c>
      <c r="N1302" s="87">
        <v>1.64</v>
      </c>
      <c r="O1302" s="31">
        <v>1.01</v>
      </c>
      <c r="P1302" s="35"/>
      <c r="Q1302" s="168"/>
      <c r="R1302" s="14"/>
      <c r="S1302" s="14"/>
      <c r="T1302" s="65"/>
      <c r="U1302" s="31"/>
      <c r="V1302" s="31"/>
      <c r="W1302" s="131"/>
      <c r="AD1302"/>
      <c r="AE1302"/>
      <c r="AF1302"/>
      <c r="AG1302"/>
      <c r="AH1302"/>
      <c r="AI1302"/>
    </row>
    <row r="1303" spans="1:35" ht="18" customHeight="1" x14ac:dyDescent="0.25">
      <c r="A1303" s="47" t="s">
        <v>2490</v>
      </c>
      <c r="B1303" s="54" t="s">
        <v>2491</v>
      </c>
      <c r="C1303" s="24">
        <v>30</v>
      </c>
      <c r="D1303" s="55"/>
      <c r="E1303" s="40"/>
      <c r="F1303" s="56" t="s">
        <v>2492</v>
      </c>
      <c r="G1303" s="57"/>
      <c r="H1303" s="44">
        <v>16.600000000000001</v>
      </c>
      <c r="I1303" s="30">
        <v>10.33</v>
      </c>
      <c r="J1303" s="30" t="s">
        <v>35</v>
      </c>
      <c r="K1303" s="29">
        <v>8.6199999999999992</v>
      </c>
      <c r="L1303" s="30" t="s">
        <v>38</v>
      </c>
      <c r="M1303" s="26">
        <v>8.48</v>
      </c>
      <c r="N1303" s="30" t="s">
        <v>35</v>
      </c>
      <c r="O1303" s="61">
        <v>101.18</v>
      </c>
      <c r="P1303" s="355"/>
      <c r="Q1303" s="356"/>
      <c r="R1303" s="14"/>
      <c r="S1303" s="14"/>
      <c r="T1303" s="81"/>
      <c r="U1303" s="14"/>
      <c r="V1303" s="54"/>
      <c r="W1303" s="67"/>
      <c r="AD1303"/>
      <c r="AE1303"/>
      <c r="AF1303"/>
      <c r="AG1303"/>
      <c r="AH1303"/>
      <c r="AI1303"/>
    </row>
    <row r="1304" spans="1:35" ht="18" customHeight="1" x14ac:dyDescent="0.25">
      <c r="A1304" s="47" t="s">
        <v>2493</v>
      </c>
      <c r="B1304" s="109" t="s">
        <v>783</v>
      </c>
      <c r="C1304" s="24" t="s">
        <v>630</v>
      </c>
      <c r="D1304" s="25"/>
      <c r="E1304" s="36"/>
      <c r="F1304" s="37"/>
      <c r="G1304" s="28">
        <v>4</v>
      </c>
      <c r="H1304" s="29">
        <v>2.78</v>
      </c>
      <c r="I1304" s="30" t="s">
        <v>35</v>
      </c>
      <c r="J1304" s="30">
        <v>3.26</v>
      </c>
      <c r="K1304" s="87">
        <v>3.7</v>
      </c>
      <c r="L1304" s="87">
        <v>2.97</v>
      </c>
      <c r="M1304" s="84">
        <v>3.01</v>
      </c>
      <c r="N1304" s="29" t="s">
        <v>35</v>
      </c>
      <c r="O1304" s="31">
        <v>2.2400000000000002</v>
      </c>
      <c r="P1304" s="35"/>
      <c r="Q1304" s="168"/>
      <c r="R1304" s="14"/>
      <c r="S1304" s="14"/>
      <c r="T1304" s="65"/>
      <c r="U1304" s="31"/>
      <c r="V1304" s="31"/>
      <c r="W1304" s="131"/>
      <c r="AD1304"/>
      <c r="AE1304"/>
      <c r="AF1304"/>
      <c r="AG1304"/>
      <c r="AH1304"/>
      <c r="AI1304"/>
    </row>
    <row r="1305" spans="1:35" ht="18" customHeight="1" x14ac:dyDescent="0.25">
      <c r="A1305" s="53" t="s">
        <v>2494</v>
      </c>
      <c r="B1305" s="54"/>
      <c r="C1305" s="24">
        <v>500</v>
      </c>
      <c r="D1305" s="55"/>
      <c r="E1305" s="26"/>
      <c r="F1305" s="100"/>
      <c r="G1305" s="57"/>
      <c r="H1305" s="29">
        <v>19.28</v>
      </c>
      <c r="I1305" s="30"/>
      <c r="J1305" s="30" t="s">
        <v>35</v>
      </c>
      <c r="K1305" s="29">
        <v>16.77</v>
      </c>
      <c r="L1305" s="87" t="s">
        <v>38</v>
      </c>
      <c r="M1305" s="30">
        <v>18.89</v>
      </c>
      <c r="N1305" s="30"/>
      <c r="O1305" s="80"/>
      <c r="P1305" s="76"/>
      <c r="Q1305" s="77"/>
      <c r="R1305" s="14"/>
      <c r="S1305" s="14"/>
      <c r="T1305" s="81"/>
      <c r="U1305" s="82"/>
      <c r="V1305" s="54"/>
      <c r="W1305" s="83"/>
      <c r="AD1305"/>
      <c r="AE1305"/>
      <c r="AF1305"/>
      <c r="AG1305"/>
      <c r="AH1305"/>
      <c r="AI1305"/>
    </row>
    <row r="1306" spans="1:35" ht="18" customHeight="1" x14ac:dyDescent="0.25">
      <c r="A1306" s="53" t="s">
        <v>2495</v>
      </c>
      <c r="B1306" s="54" t="s">
        <v>51</v>
      </c>
      <c r="C1306" s="24">
        <v>10</v>
      </c>
      <c r="D1306" s="55"/>
      <c r="E1306" s="26"/>
      <c r="F1306" s="100"/>
      <c r="G1306" s="57"/>
      <c r="H1306" s="29">
        <v>4.7699999999999996</v>
      </c>
      <c r="I1306" s="30"/>
      <c r="J1306" s="30">
        <v>4.6500000000000004</v>
      </c>
      <c r="K1306" s="29">
        <v>5.12</v>
      </c>
      <c r="L1306" s="113" t="s">
        <v>2496</v>
      </c>
      <c r="M1306" s="113" t="s">
        <v>38</v>
      </c>
      <c r="N1306" s="30" t="s">
        <v>35</v>
      </c>
      <c r="O1306" s="80"/>
      <c r="P1306" s="76"/>
      <c r="Q1306" s="77"/>
      <c r="R1306" s="14"/>
      <c r="S1306" s="14"/>
      <c r="T1306" s="119"/>
      <c r="U1306" s="120"/>
      <c r="V1306" s="54"/>
      <c r="W1306" s="83"/>
      <c r="AD1306"/>
      <c r="AE1306"/>
      <c r="AF1306"/>
      <c r="AG1306"/>
      <c r="AH1306"/>
      <c r="AI1306"/>
    </row>
    <row r="1307" spans="1:35" ht="18" customHeight="1" x14ac:dyDescent="0.25">
      <c r="A1307" s="47" t="s">
        <v>2497</v>
      </c>
      <c r="B1307" s="51" t="s">
        <v>447</v>
      </c>
      <c r="C1307" s="24">
        <v>28</v>
      </c>
      <c r="D1307" s="25"/>
      <c r="E1307" s="36"/>
      <c r="F1307" s="37"/>
      <c r="G1307" s="28"/>
      <c r="H1307" s="29" t="s">
        <v>38</v>
      </c>
      <c r="I1307" s="30">
        <v>1.2</v>
      </c>
      <c r="J1307" s="30">
        <v>0.8</v>
      </c>
      <c r="K1307" s="29">
        <v>1.75</v>
      </c>
      <c r="L1307" s="29">
        <v>1.2</v>
      </c>
      <c r="M1307" s="30">
        <v>0.98</v>
      </c>
      <c r="N1307" s="159">
        <v>0.91</v>
      </c>
      <c r="O1307" s="31">
        <v>0.48</v>
      </c>
      <c r="P1307" s="35"/>
      <c r="Q1307" s="168"/>
      <c r="R1307" s="14"/>
      <c r="S1307" s="14"/>
      <c r="T1307" s="65"/>
      <c r="U1307" s="31"/>
      <c r="V1307" s="31"/>
      <c r="W1307" s="131"/>
      <c r="AD1307"/>
      <c r="AE1307"/>
      <c r="AF1307"/>
      <c r="AG1307"/>
      <c r="AH1307"/>
      <c r="AI1307"/>
    </row>
    <row r="1308" spans="1:35" ht="18" customHeight="1" x14ac:dyDescent="0.25">
      <c r="A1308" s="47" t="s">
        <v>2497</v>
      </c>
      <c r="B1308" s="51" t="s">
        <v>1787</v>
      </c>
      <c r="C1308" s="24">
        <v>28</v>
      </c>
      <c r="D1308" s="25"/>
      <c r="E1308" s="36"/>
      <c r="F1308" s="37"/>
      <c r="G1308" s="28">
        <v>0</v>
      </c>
      <c r="H1308" s="29">
        <v>2.2200000000000002</v>
      </c>
      <c r="I1308" s="30">
        <v>1.82</v>
      </c>
      <c r="J1308" s="30"/>
      <c r="K1308" s="29">
        <v>1.72</v>
      </c>
      <c r="L1308" s="87">
        <v>1.87</v>
      </c>
      <c r="M1308" s="26">
        <v>1.72</v>
      </c>
      <c r="N1308" s="29">
        <v>1.22</v>
      </c>
      <c r="O1308" s="31">
        <v>1.1299999999999999</v>
      </c>
      <c r="P1308" s="35"/>
      <c r="Q1308" s="168"/>
      <c r="R1308" s="14"/>
      <c r="S1308" s="14"/>
      <c r="T1308" s="65"/>
      <c r="U1308" s="31"/>
      <c r="V1308" s="31"/>
      <c r="W1308" s="131"/>
      <c r="AD1308"/>
      <c r="AE1308"/>
      <c r="AF1308"/>
      <c r="AG1308"/>
      <c r="AH1308"/>
      <c r="AI1308"/>
    </row>
    <row r="1309" spans="1:35" ht="18" customHeight="1" x14ac:dyDescent="0.25">
      <c r="A1309" s="47" t="s">
        <v>2498</v>
      </c>
      <c r="B1309" s="51" t="s">
        <v>2499</v>
      </c>
      <c r="C1309" s="24">
        <v>30</v>
      </c>
      <c r="D1309" s="25"/>
      <c r="E1309" s="36"/>
      <c r="F1309" s="37"/>
      <c r="G1309" s="28">
        <v>10</v>
      </c>
      <c r="H1309" s="29">
        <v>3.5</v>
      </c>
      <c r="I1309" s="30">
        <v>1.83</v>
      </c>
      <c r="J1309" s="30">
        <v>1.05</v>
      </c>
      <c r="K1309" s="29">
        <v>1.75</v>
      </c>
      <c r="L1309" s="29">
        <v>1.25</v>
      </c>
      <c r="M1309" s="29">
        <v>1.1200000000000001</v>
      </c>
      <c r="N1309" s="29">
        <v>1.27</v>
      </c>
      <c r="O1309" s="31">
        <v>1.32</v>
      </c>
      <c r="P1309" s="35"/>
      <c r="Q1309" s="168"/>
      <c r="R1309" s="14"/>
      <c r="S1309" s="14"/>
      <c r="T1309" s="65"/>
      <c r="U1309" s="31"/>
      <c r="V1309" s="31"/>
      <c r="W1309" s="131"/>
      <c r="AD1309"/>
      <c r="AE1309"/>
      <c r="AF1309"/>
      <c r="AG1309"/>
      <c r="AH1309"/>
      <c r="AI1309"/>
    </row>
    <row r="1310" spans="1:35" ht="18" customHeight="1" x14ac:dyDescent="0.25">
      <c r="A1310" s="53" t="s">
        <v>2500</v>
      </c>
      <c r="B1310" s="54" t="s">
        <v>68</v>
      </c>
      <c r="C1310" s="24">
        <v>28</v>
      </c>
      <c r="D1310" s="55"/>
      <c r="E1310" s="26"/>
      <c r="F1310" s="100"/>
      <c r="G1310" s="57"/>
      <c r="H1310" s="29" t="s">
        <v>2501</v>
      </c>
      <c r="I1310" s="30">
        <v>8.1</v>
      </c>
      <c r="J1310" s="30">
        <v>10.34</v>
      </c>
      <c r="K1310" s="29">
        <v>9.25</v>
      </c>
      <c r="L1310" s="87">
        <v>8</v>
      </c>
      <c r="M1310" s="26">
        <v>7.6</v>
      </c>
      <c r="N1310" s="30">
        <v>10.87</v>
      </c>
      <c r="O1310" s="80">
        <v>4.0599999999999996</v>
      </c>
      <c r="P1310" s="76"/>
      <c r="Q1310" s="77"/>
      <c r="R1310" s="14"/>
      <c r="S1310" s="14"/>
      <c r="T1310" s="65"/>
      <c r="U1310" s="14"/>
      <c r="V1310" s="31"/>
      <c r="W1310" s="67"/>
      <c r="AD1310"/>
      <c r="AE1310"/>
      <c r="AF1310"/>
      <c r="AG1310"/>
      <c r="AH1310"/>
      <c r="AI1310"/>
    </row>
    <row r="1311" spans="1:35" ht="18" customHeight="1" x14ac:dyDescent="0.25">
      <c r="A1311" s="47" t="s">
        <v>2502</v>
      </c>
      <c r="B1311" s="51" t="s">
        <v>68</v>
      </c>
      <c r="C1311" s="24">
        <v>28</v>
      </c>
      <c r="D1311" s="25"/>
      <c r="E1311" s="36"/>
      <c r="F1311" s="37" t="s">
        <v>143</v>
      </c>
      <c r="G1311" s="28">
        <v>5</v>
      </c>
      <c r="H1311" s="87">
        <v>1.1000000000000001</v>
      </c>
      <c r="I1311" s="30">
        <v>1.29</v>
      </c>
      <c r="J1311" s="30">
        <v>1</v>
      </c>
      <c r="K1311" s="29">
        <v>1.19</v>
      </c>
      <c r="L1311" s="30">
        <v>1.1000000000000001</v>
      </c>
      <c r="M1311" s="26">
        <v>1.01</v>
      </c>
      <c r="N1311" s="29" t="s">
        <v>38</v>
      </c>
      <c r="O1311" s="31">
        <v>0.56999999999999995</v>
      </c>
      <c r="P1311" s="35"/>
      <c r="Q1311" s="168"/>
      <c r="R1311" s="14"/>
      <c r="S1311" s="14"/>
      <c r="T1311" s="65"/>
      <c r="U1311" s="31"/>
      <c r="V1311" s="31"/>
      <c r="W1311" s="131"/>
      <c r="AD1311"/>
      <c r="AE1311"/>
      <c r="AF1311"/>
      <c r="AG1311"/>
      <c r="AH1311"/>
      <c r="AI1311"/>
    </row>
    <row r="1312" spans="1:35" ht="18" customHeight="1" x14ac:dyDescent="0.25">
      <c r="A1312" s="47" t="s">
        <v>2502</v>
      </c>
      <c r="B1312" s="51" t="s">
        <v>322</v>
      </c>
      <c r="C1312" s="24">
        <v>28</v>
      </c>
      <c r="D1312" s="25"/>
      <c r="E1312" s="36"/>
      <c r="F1312" s="37" t="s">
        <v>143</v>
      </c>
      <c r="G1312" s="154">
        <v>15</v>
      </c>
      <c r="H1312" s="30">
        <v>1.6</v>
      </c>
      <c r="I1312" s="30">
        <v>1.25</v>
      </c>
      <c r="J1312" s="30">
        <v>1.35</v>
      </c>
      <c r="K1312" s="29">
        <v>1.22</v>
      </c>
      <c r="L1312" s="30">
        <v>1.2</v>
      </c>
      <c r="M1312" s="30">
        <v>1.18</v>
      </c>
      <c r="N1312" s="26">
        <v>1.1000000000000001</v>
      </c>
      <c r="O1312" s="31">
        <v>1.57</v>
      </c>
      <c r="P1312" s="35"/>
      <c r="Q1312" s="168"/>
      <c r="R1312" s="14"/>
      <c r="S1312" s="14"/>
      <c r="T1312" s="65"/>
      <c r="U1312" s="31"/>
      <c r="V1312" s="31"/>
      <c r="W1312" s="131"/>
      <c r="AD1312" t="s">
        <v>2503</v>
      </c>
      <c r="AE1312" t="s">
        <v>2504</v>
      </c>
      <c r="AF1312"/>
      <c r="AG1312" s="102" t="s">
        <v>2505</v>
      </c>
      <c r="AH1312" t="s">
        <v>2506</v>
      </c>
      <c r="AI1312"/>
    </row>
    <row r="1313" spans="1:35" ht="18" customHeight="1" x14ac:dyDescent="0.25">
      <c r="A1313" s="47" t="s">
        <v>2502</v>
      </c>
      <c r="B1313" s="51" t="s">
        <v>309</v>
      </c>
      <c r="C1313" s="24">
        <v>28</v>
      </c>
      <c r="D1313" s="25"/>
      <c r="E1313" s="36"/>
      <c r="F1313" s="37" t="s">
        <v>143</v>
      </c>
      <c r="G1313" s="28">
        <v>10</v>
      </c>
      <c r="H1313" s="29">
        <v>1.46</v>
      </c>
      <c r="I1313" s="30">
        <v>1.42</v>
      </c>
      <c r="J1313" s="30">
        <v>1.41</v>
      </c>
      <c r="K1313" s="29">
        <v>1.45</v>
      </c>
      <c r="L1313" s="73">
        <v>1.4</v>
      </c>
      <c r="M1313" s="30">
        <v>1.68</v>
      </c>
      <c r="N1313" s="30">
        <v>1.48</v>
      </c>
      <c r="O1313" s="31">
        <v>1.57</v>
      </c>
      <c r="P1313" s="35"/>
      <c r="Q1313" s="168"/>
      <c r="R1313" s="14"/>
      <c r="S1313" s="14"/>
      <c r="T1313" s="65"/>
      <c r="U1313" s="31"/>
      <c r="V1313" s="31"/>
      <c r="W1313" s="131"/>
      <c r="AD1313"/>
      <c r="AE1313"/>
      <c r="AF1313"/>
      <c r="AG1313"/>
      <c r="AH1313"/>
      <c r="AI1313"/>
    </row>
    <row r="1314" spans="1:35" ht="18" customHeight="1" x14ac:dyDescent="0.25">
      <c r="A1314" s="47" t="s">
        <v>2507</v>
      </c>
      <c r="B1314" s="51" t="s">
        <v>99</v>
      </c>
      <c r="C1314" s="24" t="s">
        <v>471</v>
      </c>
      <c r="D1314" s="25"/>
      <c r="E1314" s="36"/>
      <c r="F1314" s="37" t="s">
        <v>143</v>
      </c>
      <c r="G1314" s="28">
        <v>1</v>
      </c>
      <c r="H1314" s="29"/>
      <c r="I1314" s="30">
        <v>0.6</v>
      </c>
      <c r="J1314" s="30">
        <v>0.86</v>
      </c>
      <c r="K1314" s="29" t="s">
        <v>38</v>
      </c>
      <c r="L1314" s="26">
        <v>0.71</v>
      </c>
      <c r="M1314" s="113">
        <v>0.85</v>
      </c>
      <c r="N1314" s="29">
        <v>0.83</v>
      </c>
      <c r="O1314" s="31">
        <v>1.1299999999999999</v>
      </c>
      <c r="P1314" s="35"/>
      <c r="Q1314" s="168"/>
      <c r="R1314" s="14"/>
      <c r="S1314" s="14"/>
      <c r="T1314" s="65"/>
      <c r="U1314" s="31"/>
      <c r="V1314" s="31"/>
      <c r="W1314" s="131"/>
      <c r="AD1314"/>
      <c r="AE1314"/>
      <c r="AF1314"/>
      <c r="AG1314"/>
      <c r="AH1314"/>
      <c r="AI1314"/>
    </row>
    <row r="1315" spans="1:35" ht="18" customHeight="1" x14ac:dyDescent="0.25">
      <c r="A1315" s="47" t="s">
        <v>2507</v>
      </c>
      <c r="B1315" s="51" t="s">
        <v>159</v>
      </c>
      <c r="C1315" s="24">
        <v>28</v>
      </c>
      <c r="D1315" s="25"/>
      <c r="E1315" s="36"/>
      <c r="F1315" s="37"/>
      <c r="G1315" s="28">
        <v>9</v>
      </c>
      <c r="H1315" s="29">
        <v>3.79</v>
      </c>
      <c r="I1315" s="30" t="s">
        <v>38</v>
      </c>
      <c r="J1315" s="30">
        <v>0.8</v>
      </c>
      <c r="K1315" s="29">
        <v>1.05</v>
      </c>
      <c r="L1315" s="26">
        <v>0.76</v>
      </c>
      <c r="M1315" s="30">
        <v>0.8</v>
      </c>
      <c r="N1315" s="30" t="s">
        <v>1717</v>
      </c>
      <c r="O1315" s="31">
        <v>1.1299999999999999</v>
      </c>
      <c r="P1315" s="35"/>
      <c r="Q1315" s="168"/>
      <c r="R1315" s="14"/>
      <c r="S1315" s="14"/>
      <c r="T1315" s="65"/>
      <c r="U1315" s="31"/>
      <c r="V1315" s="31"/>
      <c r="W1315" s="131"/>
      <c r="AD1315"/>
      <c r="AE1315"/>
      <c r="AF1315"/>
      <c r="AG1315"/>
      <c r="AH1315"/>
      <c r="AI1315"/>
    </row>
    <row r="1316" spans="1:35" ht="18" customHeight="1" x14ac:dyDescent="0.25">
      <c r="A1316" s="47" t="s">
        <v>2508</v>
      </c>
      <c r="B1316" s="51" t="s">
        <v>159</v>
      </c>
      <c r="C1316" s="24">
        <v>30</v>
      </c>
      <c r="D1316" s="25"/>
      <c r="E1316" s="36"/>
      <c r="F1316" s="37"/>
      <c r="G1316" s="28">
        <v>1</v>
      </c>
      <c r="H1316" s="29">
        <v>49.34</v>
      </c>
      <c r="I1316" s="30" t="s">
        <v>38</v>
      </c>
      <c r="J1316" s="30" t="s">
        <v>38</v>
      </c>
      <c r="K1316" s="29">
        <v>52.56</v>
      </c>
      <c r="L1316" s="49">
        <v>47</v>
      </c>
      <c r="M1316" s="346">
        <v>47.92</v>
      </c>
      <c r="N1316" s="30">
        <v>53.45</v>
      </c>
      <c r="O1316" s="31"/>
      <c r="P1316" s="35"/>
      <c r="Q1316" s="168"/>
      <c r="R1316" s="14"/>
      <c r="S1316" s="14"/>
      <c r="T1316" s="65"/>
      <c r="U1316" s="31"/>
      <c r="V1316" s="31"/>
      <c r="W1316" s="131"/>
      <c r="AD1316"/>
      <c r="AE1316"/>
      <c r="AF1316"/>
      <c r="AG1316"/>
      <c r="AH1316"/>
      <c r="AI1316"/>
    </row>
    <row r="1317" spans="1:35" ht="18" customHeight="1" x14ac:dyDescent="0.25">
      <c r="A1317" s="47" t="s">
        <v>2509</v>
      </c>
      <c r="B1317" s="51" t="s">
        <v>201</v>
      </c>
      <c r="C1317" s="24">
        <v>28</v>
      </c>
      <c r="D1317" s="25"/>
      <c r="E1317" s="36"/>
      <c r="F1317" s="37" t="s">
        <v>143</v>
      </c>
      <c r="G1317" s="28">
        <v>15</v>
      </c>
      <c r="H1317" s="29" t="s">
        <v>38</v>
      </c>
      <c r="I1317" s="30">
        <v>0.27</v>
      </c>
      <c r="J1317" s="30">
        <v>0.23</v>
      </c>
      <c r="K1317" s="29"/>
      <c r="L1317" s="26" t="s">
        <v>2510</v>
      </c>
      <c r="M1317" s="26">
        <v>0.23</v>
      </c>
      <c r="N1317" s="30">
        <v>0.24</v>
      </c>
      <c r="O1317" s="31">
        <v>0.81</v>
      </c>
      <c r="P1317" s="35"/>
      <c r="Q1317" s="168"/>
      <c r="R1317" s="14"/>
      <c r="S1317" s="14"/>
      <c r="T1317" s="65"/>
      <c r="U1317" s="31"/>
      <c r="V1317" s="31"/>
      <c r="W1317" s="131"/>
      <c r="AD1317"/>
      <c r="AE1317"/>
      <c r="AF1317"/>
      <c r="AG1317"/>
      <c r="AH1317"/>
      <c r="AI1317"/>
    </row>
    <row r="1318" spans="1:35" ht="18" customHeight="1" x14ac:dyDescent="0.25">
      <c r="A1318" s="47" t="s">
        <v>2509</v>
      </c>
      <c r="B1318" s="51" t="s">
        <v>159</v>
      </c>
      <c r="C1318" s="24">
        <v>28</v>
      </c>
      <c r="D1318" s="25"/>
      <c r="E1318" s="36"/>
      <c r="F1318" s="37"/>
      <c r="G1318" s="28">
        <v>60</v>
      </c>
      <c r="H1318" s="29">
        <v>0.36</v>
      </c>
      <c r="I1318" s="30">
        <v>0.31</v>
      </c>
      <c r="J1318" s="30">
        <v>0.28999999999999998</v>
      </c>
      <c r="K1318" s="30">
        <v>0.5</v>
      </c>
      <c r="L1318" s="30">
        <v>0.31</v>
      </c>
      <c r="M1318" s="30">
        <v>0.31</v>
      </c>
      <c r="N1318" s="29">
        <v>0.32</v>
      </c>
      <c r="O1318" s="31"/>
      <c r="P1318" s="35"/>
      <c r="Q1318" s="168"/>
      <c r="R1318" s="14"/>
      <c r="S1318" s="14"/>
      <c r="T1318" s="65"/>
      <c r="U1318" s="31"/>
      <c r="V1318" s="31"/>
      <c r="W1318" s="131"/>
      <c r="AD1318" s="102" t="s">
        <v>830</v>
      </c>
      <c r="AE1318" t="s">
        <v>2511</v>
      </c>
      <c r="AF1318"/>
      <c r="AG1318" t="s">
        <v>293</v>
      </c>
      <c r="AH1318" t="s">
        <v>2512</v>
      </c>
      <c r="AI1318"/>
    </row>
    <row r="1319" spans="1:35" ht="18" customHeight="1" x14ac:dyDescent="0.25">
      <c r="A1319" s="47" t="s">
        <v>2513</v>
      </c>
      <c r="B1319" s="54" t="s">
        <v>322</v>
      </c>
      <c r="C1319" s="24">
        <v>28</v>
      </c>
      <c r="D1319" s="72"/>
      <c r="E1319" s="36"/>
      <c r="F1319" s="56"/>
      <c r="G1319" s="126"/>
      <c r="H1319" s="29" t="s">
        <v>35</v>
      </c>
      <c r="I1319" s="30" t="s">
        <v>35</v>
      </c>
      <c r="J1319" s="30"/>
      <c r="K1319" s="29" t="s">
        <v>35</v>
      </c>
      <c r="L1319" s="87" t="s">
        <v>35</v>
      </c>
      <c r="M1319" s="30">
        <v>2.99</v>
      </c>
      <c r="N1319" s="30" t="s">
        <v>35</v>
      </c>
      <c r="O1319" s="31">
        <v>1.36</v>
      </c>
      <c r="P1319" s="35"/>
      <c r="Q1319" s="168"/>
      <c r="R1319" s="14"/>
      <c r="S1319" s="14"/>
      <c r="T1319" s="65"/>
      <c r="U1319" s="31"/>
      <c r="V1319" s="31"/>
      <c r="W1319" s="286"/>
      <c r="AD1319"/>
      <c r="AE1319"/>
      <c r="AF1319"/>
      <c r="AG1319"/>
      <c r="AH1319"/>
      <c r="AI1319"/>
    </row>
    <row r="1320" spans="1:35" ht="18" customHeight="1" x14ac:dyDescent="0.25">
      <c r="A1320" s="47" t="s">
        <v>2513</v>
      </c>
      <c r="B1320" s="78" t="s">
        <v>276</v>
      </c>
      <c r="C1320" s="24">
        <v>28</v>
      </c>
      <c r="D1320" s="72"/>
      <c r="E1320" s="36"/>
      <c r="F1320" s="56"/>
      <c r="G1320" s="57"/>
      <c r="H1320" s="29" t="s">
        <v>35</v>
      </c>
      <c r="I1320" s="30" t="s">
        <v>35</v>
      </c>
      <c r="J1320" s="30"/>
      <c r="K1320" s="29" t="s">
        <v>35</v>
      </c>
      <c r="L1320" s="87" t="s">
        <v>35</v>
      </c>
      <c r="M1320" s="30">
        <v>7.99</v>
      </c>
      <c r="N1320" s="30"/>
      <c r="O1320" s="31"/>
      <c r="P1320" s="35"/>
      <c r="Q1320" s="168"/>
      <c r="R1320" s="14"/>
      <c r="S1320" s="14"/>
      <c r="T1320" s="65"/>
      <c r="U1320" s="31"/>
      <c r="V1320" s="31"/>
      <c r="W1320" s="131"/>
      <c r="AD1320"/>
      <c r="AE1320"/>
      <c r="AF1320"/>
      <c r="AG1320"/>
      <c r="AH1320"/>
      <c r="AI1320"/>
    </row>
    <row r="1321" spans="1:35" ht="18" customHeight="1" x14ac:dyDescent="0.25">
      <c r="A1321" s="47" t="s">
        <v>2514</v>
      </c>
      <c r="B1321" s="23" t="s">
        <v>2515</v>
      </c>
      <c r="C1321" s="24" t="s">
        <v>2516</v>
      </c>
      <c r="D1321" s="25"/>
      <c r="E1321" s="36"/>
      <c r="F1321" s="37"/>
      <c r="G1321" s="28"/>
      <c r="H1321" s="29">
        <v>88.89</v>
      </c>
      <c r="I1321" s="30">
        <v>9.3000000000000007</v>
      </c>
      <c r="J1321" s="30">
        <v>9</v>
      </c>
      <c r="K1321" s="29">
        <v>9.3699999999999992</v>
      </c>
      <c r="L1321" s="26">
        <v>9.25</v>
      </c>
      <c r="M1321" s="30" t="s">
        <v>38</v>
      </c>
      <c r="N1321" s="30" t="s">
        <v>1298</v>
      </c>
      <c r="O1321" s="31"/>
      <c r="P1321" s="35"/>
      <c r="Q1321" s="168"/>
      <c r="R1321" s="14"/>
      <c r="S1321" s="66"/>
      <c r="T1321" s="65"/>
      <c r="U1321" s="31"/>
      <c r="V1321" s="31"/>
      <c r="W1321" s="131"/>
      <c r="AD1321"/>
      <c r="AE1321"/>
      <c r="AF1321"/>
      <c r="AG1321"/>
      <c r="AH1321"/>
      <c r="AI1321"/>
    </row>
    <row r="1322" spans="1:35" ht="18" customHeight="1" x14ac:dyDescent="0.25">
      <c r="A1322" s="47" t="s">
        <v>2517</v>
      </c>
      <c r="B1322" s="23" t="s">
        <v>71</v>
      </c>
      <c r="C1322" s="24">
        <v>56</v>
      </c>
      <c r="D1322" s="25"/>
      <c r="E1322" s="36"/>
      <c r="F1322" s="56"/>
      <c r="G1322" s="28">
        <v>12</v>
      </c>
      <c r="H1322" s="29">
        <v>1.44</v>
      </c>
      <c r="I1322" s="30">
        <v>0.61</v>
      </c>
      <c r="J1322" s="30">
        <v>0.74</v>
      </c>
      <c r="K1322" s="29" t="s">
        <v>2518</v>
      </c>
      <c r="L1322" s="49">
        <v>0.7</v>
      </c>
      <c r="M1322" s="30" t="s">
        <v>38</v>
      </c>
      <c r="N1322" s="29">
        <v>0.74</v>
      </c>
      <c r="O1322" s="31"/>
      <c r="P1322" s="35"/>
      <c r="Q1322" s="168"/>
      <c r="R1322" s="14"/>
      <c r="S1322" s="14"/>
      <c r="T1322" s="65"/>
      <c r="U1322" s="31"/>
      <c r="V1322" s="31"/>
      <c r="W1322" s="131"/>
      <c r="AD1322"/>
      <c r="AE1322"/>
      <c r="AF1322"/>
      <c r="AG1322"/>
      <c r="AH1322"/>
      <c r="AI1322"/>
    </row>
    <row r="1323" spans="1:35" ht="18" customHeight="1" x14ac:dyDescent="0.25">
      <c r="A1323" s="47" t="s">
        <v>2517</v>
      </c>
      <c r="B1323" s="23" t="s">
        <v>164</v>
      </c>
      <c r="C1323" s="24">
        <v>84</v>
      </c>
      <c r="D1323" s="25"/>
      <c r="E1323" s="36"/>
      <c r="F1323" s="37"/>
      <c r="G1323" s="28">
        <v>6</v>
      </c>
      <c r="H1323" s="29">
        <v>1.28</v>
      </c>
      <c r="I1323" s="30">
        <v>1.3</v>
      </c>
      <c r="J1323" s="30">
        <v>1.9</v>
      </c>
      <c r="K1323" s="30" t="s">
        <v>2519</v>
      </c>
      <c r="L1323" s="29">
        <v>1.23</v>
      </c>
      <c r="M1323" s="43">
        <v>1.08</v>
      </c>
      <c r="N1323" s="30">
        <v>1.23</v>
      </c>
      <c r="O1323" s="31"/>
      <c r="P1323" s="35"/>
      <c r="Q1323" s="168"/>
      <c r="R1323" s="14"/>
      <c r="S1323" s="14"/>
      <c r="T1323" s="65"/>
      <c r="U1323" s="31"/>
      <c r="V1323" s="31"/>
      <c r="W1323" s="131"/>
      <c r="AD1323"/>
      <c r="AE1323"/>
      <c r="AF1323"/>
      <c r="AG1323"/>
      <c r="AH1323"/>
      <c r="AI1323"/>
    </row>
    <row r="1324" spans="1:35" ht="18" customHeight="1" x14ac:dyDescent="0.25">
      <c r="A1324" s="47" t="s">
        <v>2517</v>
      </c>
      <c r="B1324" s="23" t="s">
        <v>286</v>
      </c>
      <c r="C1324" s="24">
        <v>56</v>
      </c>
      <c r="D1324" s="25"/>
      <c r="E1324" s="36"/>
      <c r="F1324" s="37"/>
      <c r="G1324" s="28">
        <v>12</v>
      </c>
      <c r="H1324" s="30">
        <v>5.99</v>
      </c>
      <c r="I1324" s="30" t="s">
        <v>38</v>
      </c>
      <c r="J1324" s="30">
        <v>0.78</v>
      </c>
      <c r="K1324" s="29" t="s">
        <v>2520</v>
      </c>
      <c r="L1324" s="29">
        <v>1.1000000000000001</v>
      </c>
      <c r="M1324" s="30" t="s">
        <v>38</v>
      </c>
      <c r="N1324" s="30">
        <v>0.88</v>
      </c>
      <c r="O1324" s="31">
        <v>1825</v>
      </c>
      <c r="P1324" s="35"/>
      <c r="Q1324" s="168"/>
      <c r="R1324" s="14"/>
      <c r="S1324" s="14"/>
      <c r="T1324" s="65"/>
      <c r="U1324" s="31"/>
      <c r="V1324" s="31"/>
      <c r="W1324" s="131"/>
      <c r="AD1324"/>
      <c r="AE1324"/>
      <c r="AF1324"/>
      <c r="AG1324"/>
      <c r="AH1324"/>
      <c r="AI1324"/>
    </row>
    <row r="1325" spans="1:35" ht="18" customHeight="1" x14ac:dyDescent="0.25">
      <c r="A1325" s="47" t="s">
        <v>2517</v>
      </c>
      <c r="B1325" s="23" t="s">
        <v>37</v>
      </c>
      <c r="C1325" s="24">
        <v>84</v>
      </c>
      <c r="D1325" s="25"/>
      <c r="E1325" s="36"/>
      <c r="F1325" s="37"/>
      <c r="G1325" s="28">
        <v>8</v>
      </c>
      <c r="H1325" s="29">
        <v>4.04</v>
      </c>
      <c r="I1325" s="30">
        <v>2.35</v>
      </c>
      <c r="J1325" s="26">
        <v>1.26</v>
      </c>
      <c r="K1325" s="29" t="s">
        <v>2521</v>
      </c>
      <c r="L1325" s="30">
        <v>1.85</v>
      </c>
      <c r="M1325" s="30">
        <v>1.49</v>
      </c>
      <c r="N1325" s="30" t="s">
        <v>2522</v>
      </c>
      <c r="O1325" s="31"/>
      <c r="P1325" s="35"/>
      <c r="Q1325" s="168"/>
      <c r="R1325" s="14"/>
      <c r="S1325" s="14"/>
      <c r="T1325" s="65"/>
      <c r="U1325" s="31"/>
      <c r="V1325" s="31"/>
      <c r="W1325" s="131"/>
      <c r="AD1325"/>
      <c r="AE1325"/>
      <c r="AF1325"/>
      <c r="AG1325"/>
      <c r="AH1325"/>
      <c r="AI1325"/>
    </row>
    <row r="1326" spans="1:35" ht="18" customHeight="1" x14ac:dyDescent="0.25">
      <c r="A1326" s="47" t="s">
        <v>2517</v>
      </c>
      <c r="B1326" s="23" t="s">
        <v>483</v>
      </c>
      <c r="C1326" s="24">
        <v>56</v>
      </c>
      <c r="D1326" s="25"/>
      <c r="E1326" s="36"/>
      <c r="F1326" s="37"/>
      <c r="G1326" s="28">
        <v>20</v>
      </c>
      <c r="H1326" s="29" t="s">
        <v>2523</v>
      </c>
      <c r="I1326" s="30">
        <v>1.63</v>
      </c>
      <c r="J1326" s="26">
        <v>1.1499999999999999</v>
      </c>
      <c r="K1326" s="30" t="s">
        <v>2524</v>
      </c>
      <c r="L1326" s="30">
        <v>1.55</v>
      </c>
      <c r="M1326" s="30">
        <v>1.47</v>
      </c>
      <c r="N1326" s="29">
        <v>1.42</v>
      </c>
      <c r="O1326" s="31"/>
      <c r="P1326" s="35"/>
      <c r="Q1326" s="168"/>
      <c r="R1326" s="14"/>
      <c r="S1326" s="14"/>
      <c r="T1326" s="65"/>
      <c r="U1326" s="31"/>
      <c r="V1326" s="31"/>
      <c r="W1326" s="131"/>
      <c r="AD1326"/>
      <c r="AE1326"/>
      <c r="AF1326"/>
      <c r="AG1326"/>
      <c r="AH1326"/>
      <c r="AI1326"/>
    </row>
    <row r="1327" spans="1:35" ht="18" customHeight="1" x14ac:dyDescent="0.25">
      <c r="A1327" s="47" t="s">
        <v>2517</v>
      </c>
      <c r="B1327" s="23" t="s">
        <v>51</v>
      </c>
      <c r="C1327" s="24">
        <v>84</v>
      </c>
      <c r="D1327" s="25"/>
      <c r="E1327" s="36"/>
      <c r="F1327" s="125" t="s">
        <v>143</v>
      </c>
      <c r="G1327" s="126">
        <v>4</v>
      </c>
      <c r="H1327" s="29">
        <v>2.23</v>
      </c>
      <c r="I1327" s="30">
        <v>2.79</v>
      </c>
      <c r="J1327" s="26">
        <v>2.2000000000000002</v>
      </c>
      <c r="K1327" s="113">
        <v>2.6</v>
      </c>
      <c r="L1327" s="113">
        <v>2.5</v>
      </c>
      <c r="M1327" s="108" t="s">
        <v>38</v>
      </c>
      <c r="N1327" s="87" t="s">
        <v>2525</v>
      </c>
      <c r="O1327" s="31"/>
      <c r="P1327" s="35"/>
      <c r="Q1327" s="168"/>
      <c r="R1327" s="14"/>
      <c r="S1327" s="14"/>
      <c r="T1327" s="65"/>
      <c r="U1327" s="31"/>
      <c r="V1327" s="31"/>
      <c r="W1327" s="131"/>
      <c r="AD1327"/>
      <c r="AE1327"/>
      <c r="AF1327"/>
      <c r="AG1327"/>
      <c r="AH1327"/>
      <c r="AI1327"/>
    </row>
    <row r="1328" spans="1:35" ht="18" customHeight="1" x14ac:dyDescent="0.25">
      <c r="A1328" s="47" t="s">
        <v>2517</v>
      </c>
      <c r="B1328" s="23" t="s">
        <v>2526</v>
      </c>
      <c r="C1328" s="24">
        <v>56</v>
      </c>
      <c r="D1328" s="25"/>
      <c r="E1328" s="36"/>
      <c r="F1328" s="125"/>
      <c r="G1328" s="126">
        <v>1</v>
      </c>
      <c r="H1328" s="29">
        <v>2.88</v>
      </c>
      <c r="I1328" s="30">
        <v>1.54</v>
      </c>
      <c r="J1328" s="30">
        <v>1.45</v>
      </c>
      <c r="K1328" s="30" t="s">
        <v>2527</v>
      </c>
      <c r="L1328" s="87">
        <v>2.75</v>
      </c>
      <c r="M1328" s="30" t="s">
        <v>38</v>
      </c>
      <c r="N1328" s="30" t="s">
        <v>2528</v>
      </c>
      <c r="O1328" s="31"/>
      <c r="P1328" s="35"/>
      <c r="Q1328" s="168"/>
      <c r="R1328" s="14"/>
      <c r="S1328" s="14"/>
      <c r="T1328" s="65"/>
      <c r="U1328" s="31"/>
      <c r="V1328" s="31"/>
      <c r="W1328" s="131"/>
      <c r="AD1328"/>
      <c r="AE1328"/>
      <c r="AF1328"/>
      <c r="AG1328"/>
      <c r="AH1328"/>
      <c r="AI1328"/>
    </row>
    <row r="1329" spans="1:35" ht="18" customHeight="1" x14ac:dyDescent="0.25">
      <c r="A1329" s="47" t="s">
        <v>2517</v>
      </c>
      <c r="B1329" s="23" t="s">
        <v>142</v>
      </c>
      <c r="C1329" s="24">
        <v>56</v>
      </c>
      <c r="D1329" s="25"/>
      <c r="E1329" s="36"/>
      <c r="F1329" s="357"/>
      <c r="G1329" s="28">
        <v>4</v>
      </c>
      <c r="H1329" s="29">
        <v>2.89</v>
      </c>
      <c r="I1329" s="30">
        <v>2.66</v>
      </c>
      <c r="J1329" s="26">
        <v>1.9</v>
      </c>
      <c r="K1329" s="30" t="s">
        <v>2529</v>
      </c>
      <c r="L1329" s="30">
        <v>2.4</v>
      </c>
      <c r="M1329" s="30" t="s">
        <v>38</v>
      </c>
      <c r="N1329" s="30" t="s">
        <v>38</v>
      </c>
      <c r="O1329" s="31"/>
      <c r="P1329" s="35"/>
      <c r="Q1329" s="168"/>
      <c r="R1329" s="14"/>
      <c r="S1329" s="14"/>
      <c r="T1329" s="65"/>
      <c r="U1329" s="31"/>
      <c r="V1329" s="31"/>
      <c r="W1329" s="131"/>
      <c r="AD1329"/>
      <c r="AE1329"/>
      <c r="AF1329"/>
      <c r="AG1329"/>
      <c r="AH1329"/>
      <c r="AI1329"/>
    </row>
    <row r="1330" spans="1:35" ht="18" customHeight="1" x14ac:dyDescent="0.25">
      <c r="A1330" s="47" t="s">
        <v>2530</v>
      </c>
      <c r="B1330" s="39" t="s">
        <v>51</v>
      </c>
      <c r="C1330" s="24">
        <v>100</v>
      </c>
      <c r="D1330" s="25"/>
      <c r="E1330" s="36"/>
      <c r="F1330" s="37"/>
      <c r="G1330" s="185">
        <v>0.3</v>
      </c>
      <c r="H1330" s="29">
        <v>2.65</v>
      </c>
      <c r="I1330" s="30" t="s">
        <v>35</v>
      </c>
      <c r="J1330" s="30"/>
      <c r="K1330" s="30" t="s">
        <v>35</v>
      </c>
      <c r="L1330" s="87" t="s">
        <v>35</v>
      </c>
      <c r="M1330" s="26" t="s">
        <v>35</v>
      </c>
      <c r="N1330" s="30" t="s">
        <v>35</v>
      </c>
      <c r="O1330" s="31"/>
      <c r="P1330" s="35"/>
      <c r="Q1330" s="168"/>
      <c r="R1330" s="14"/>
      <c r="S1330" s="14"/>
      <c r="T1330" s="65"/>
      <c r="U1330" s="31"/>
      <c r="V1330" s="31"/>
      <c r="W1330" s="131"/>
      <c r="AD1330"/>
      <c r="AE1330"/>
      <c r="AF1330"/>
      <c r="AG1330"/>
      <c r="AH1330"/>
      <c r="AI1330"/>
    </row>
    <row r="1331" spans="1:35" ht="18" customHeight="1" x14ac:dyDescent="0.25">
      <c r="A1331" s="47" t="s">
        <v>2530</v>
      </c>
      <c r="B1331" s="23" t="s">
        <v>55</v>
      </c>
      <c r="C1331" s="24">
        <v>100</v>
      </c>
      <c r="D1331" s="25"/>
      <c r="E1331" s="36"/>
      <c r="F1331" s="37"/>
      <c r="G1331" s="28">
        <v>2</v>
      </c>
      <c r="H1331" s="29" t="s">
        <v>864</v>
      </c>
      <c r="I1331" s="30" t="s">
        <v>35</v>
      </c>
      <c r="J1331" s="30" t="s">
        <v>668</v>
      </c>
      <c r="K1331" s="30" t="s">
        <v>435</v>
      </c>
      <c r="L1331" s="87" t="s">
        <v>927</v>
      </c>
      <c r="M1331" s="26" t="s">
        <v>2531</v>
      </c>
      <c r="N1331" s="30" t="s">
        <v>35</v>
      </c>
      <c r="O1331" s="31">
        <v>4.0199999999999996</v>
      </c>
      <c r="P1331" s="35"/>
      <c r="Q1331" s="168"/>
      <c r="R1331" s="14"/>
      <c r="S1331" s="14"/>
      <c r="T1331" s="65"/>
      <c r="U1331" s="31"/>
      <c r="V1331" s="31"/>
      <c r="W1331" s="131"/>
      <c r="AD1331"/>
      <c r="AE1331"/>
      <c r="AF1331"/>
      <c r="AG1331"/>
      <c r="AH1331"/>
      <c r="AI1331"/>
    </row>
    <row r="1332" spans="1:35" ht="18" customHeight="1" x14ac:dyDescent="0.25">
      <c r="A1332" s="47" t="s">
        <v>2532</v>
      </c>
      <c r="B1332" s="54" t="s">
        <v>164</v>
      </c>
      <c r="C1332" s="24">
        <v>100</v>
      </c>
      <c r="D1332" s="25"/>
      <c r="E1332" s="26"/>
      <c r="F1332" s="100"/>
      <c r="G1332" s="57"/>
      <c r="H1332" s="29"/>
      <c r="I1332" s="30">
        <v>81.150000000000006</v>
      </c>
      <c r="J1332" s="30">
        <v>75.02</v>
      </c>
      <c r="K1332" s="30"/>
      <c r="L1332" s="84">
        <v>87.75</v>
      </c>
      <c r="M1332" s="30">
        <v>75.900000000000006</v>
      </c>
      <c r="N1332" s="30" t="s">
        <v>35</v>
      </c>
      <c r="O1332" s="80"/>
      <c r="P1332" s="76"/>
      <c r="Q1332" s="77"/>
      <c r="R1332" s="14"/>
      <c r="S1332" s="14"/>
      <c r="T1332" s="65"/>
      <c r="U1332" s="82"/>
      <c r="V1332" s="31"/>
      <c r="W1332" s="67"/>
      <c r="AD1332"/>
      <c r="AE1332"/>
      <c r="AF1332"/>
      <c r="AG1332"/>
      <c r="AH1332"/>
      <c r="AI1332"/>
    </row>
    <row r="1333" spans="1:35" ht="18" customHeight="1" x14ac:dyDescent="0.25">
      <c r="A1333" s="47" t="s">
        <v>2533</v>
      </c>
      <c r="B1333" s="23" t="s">
        <v>1397</v>
      </c>
      <c r="C1333" s="24">
        <v>50</v>
      </c>
      <c r="D1333" s="25"/>
      <c r="E1333" s="36"/>
      <c r="F1333" s="37"/>
      <c r="G1333" s="28"/>
      <c r="H1333" s="29" t="s">
        <v>38</v>
      </c>
      <c r="I1333" s="30">
        <v>10.49</v>
      </c>
      <c r="J1333" s="30" t="s">
        <v>2534</v>
      </c>
      <c r="K1333" s="30" t="s">
        <v>2535</v>
      </c>
      <c r="L1333" s="87" t="s">
        <v>2536</v>
      </c>
      <c r="M1333" s="30" t="s">
        <v>63</v>
      </c>
      <c r="N1333" s="30" t="s">
        <v>38</v>
      </c>
      <c r="O1333" s="31">
        <v>36.130000000000003</v>
      </c>
      <c r="P1333" s="35"/>
      <c r="Q1333" s="168"/>
      <c r="R1333" s="14"/>
      <c r="S1333" s="14"/>
      <c r="T1333" s="65"/>
      <c r="U1333" s="31"/>
      <c r="V1333" s="31"/>
      <c r="W1333" s="131"/>
      <c r="AD1333"/>
      <c r="AE1333"/>
      <c r="AF1333"/>
      <c r="AG1333"/>
      <c r="AH1333"/>
      <c r="AI1333"/>
    </row>
    <row r="1334" spans="1:35" ht="18" customHeight="1" x14ac:dyDescent="0.25">
      <c r="A1334" s="47" t="s">
        <v>2537</v>
      </c>
      <c r="B1334" s="23" t="s">
        <v>1397</v>
      </c>
      <c r="C1334" s="24">
        <v>8</v>
      </c>
      <c r="D1334" s="25"/>
      <c r="E1334" s="36"/>
      <c r="F1334" s="37"/>
      <c r="G1334" s="28"/>
      <c r="H1334" s="30">
        <v>1.35</v>
      </c>
      <c r="I1334" s="30" t="s">
        <v>2538</v>
      </c>
      <c r="J1334" s="30" t="s">
        <v>2539</v>
      </c>
      <c r="K1334" s="30" t="s">
        <v>2540</v>
      </c>
      <c r="L1334" s="30" t="s">
        <v>2541</v>
      </c>
      <c r="M1334" s="26">
        <v>7.61</v>
      </c>
      <c r="N1334" s="30" t="s">
        <v>2542</v>
      </c>
      <c r="O1334" s="31">
        <v>5.78</v>
      </c>
      <c r="P1334" s="35"/>
      <c r="Q1334" s="168"/>
      <c r="R1334" s="14"/>
      <c r="S1334" s="14"/>
      <c r="T1334" s="65"/>
      <c r="U1334" s="31"/>
      <c r="V1334" s="31"/>
      <c r="W1334" s="131"/>
      <c r="AD1334"/>
      <c r="AE1334"/>
      <c r="AF1334"/>
      <c r="AG1334"/>
      <c r="AH1334"/>
      <c r="AI1334"/>
    </row>
    <row r="1335" spans="1:35" ht="18" customHeight="1" x14ac:dyDescent="0.25">
      <c r="A1335" s="47" t="s">
        <v>2543</v>
      </c>
      <c r="B1335" s="51" t="s">
        <v>159</v>
      </c>
      <c r="C1335" s="24">
        <v>28</v>
      </c>
      <c r="D1335" s="25"/>
      <c r="E1335" s="36"/>
      <c r="F1335" s="37"/>
      <c r="G1335" s="28">
        <v>12</v>
      </c>
      <c r="H1335" s="348" t="s">
        <v>2544</v>
      </c>
      <c r="I1335" s="30">
        <f>1.79*3</f>
        <v>5.37</v>
      </c>
      <c r="J1335" s="30">
        <v>2.9</v>
      </c>
      <c r="K1335" s="30">
        <v>1.88</v>
      </c>
      <c r="L1335" s="87" t="s">
        <v>38</v>
      </c>
      <c r="M1335" s="30">
        <v>2.88</v>
      </c>
      <c r="N1335" s="87" t="s">
        <v>2545</v>
      </c>
      <c r="O1335" s="31">
        <v>0.34</v>
      </c>
      <c r="P1335" s="35"/>
      <c r="Q1335" s="168"/>
      <c r="R1335" s="14"/>
      <c r="S1335" s="14"/>
      <c r="T1335" s="65"/>
      <c r="U1335" s="31"/>
      <c r="V1335" s="31"/>
      <c r="W1335" s="131"/>
      <c r="AD1335"/>
      <c r="AE1335"/>
      <c r="AF1335"/>
      <c r="AG1335"/>
      <c r="AH1335"/>
      <c r="AI1335"/>
    </row>
    <row r="1336" spans="1:35" ht="18" customHeight="1" x14ac:dyDescent="0.25">
      <c r="A1336" s="47" t="s">
        <v>2543</v>
      </c>
      <c r="B1336" s="51" t="s">
        <v>159</v>
      </c>
      <c r="C1336" s="24">
        <v>84</v>
      </c>
      <c r="D1336" s="25"/>
      <c r="E1336" s="36"/>
      <c r="F1336" s="37"/>
      <c r="G1336" s="28">
        <v>4</v>
      </c>
      <c r="H1336" s="49" t="s">
        <v>2546</v>
      </c>
      <c r="I1336" s="30">
        <f>6.01*0.84</f>
        <v>5.0484</v>
      </c>
      <c r="J1336" s="30">
        <v>5.35</v>
      </c>
      <c r="K1336" s="26">
        <v>4.4000000000000004</v>
      </c>
      <c r="L1336" s="87">
        <v>5.49</v>
      </c>
      <c r="M1336" s="30">
        <v>5.36</v>
      </c>
      <c r="N1336" s="87">
        <v>6.05</v>
      </c>
      <c r="O1336" s="31">
        <v>0.73</v>
      </c>
      <c r="P1336" s="35"/>
      <c r="Q1336" s="168"/>
      <c r="R1336" s="14"/>
      <c r="S1336" s="14"/>
      <c r="T1336" s="65"/>
      <c r="U1336" s="31"/>
      <c r="V1336" s="31"/>
      <c r="W1336" s="131"/>
      <c r="AD1336"/>
      <c r="AE1336"/>
      <c r="AF1336"/>
      <c r="AG1336"/>
      <c r="AH1336"/>
      <c r="AI1336"/>
    </row>
    <row r="1337" spans="1:35" ht="18" customHeight="1" x14ac:dyDescent="0.25">
      <c r="A1337" s="47" t="s">
        <v>2547</v>
      </c>
      <c r="B1337" s="51" t="s">
        <v>159</v>
      </c>
      <c r="C1337" s="24">
        <v>28</v>
      </c>
      <c r="D1337" s="25"/>
      <c r="E1337" s="36"/>
      <c r="F1337" s="37">
        <f>2.9*0.28</f>
        <v>0.81200000000000006</v>
      </c>
      <c r="G1337" s="28">
        <v>6</v>
      </c>
      <c r="H1337" s="29">
        <v>0.89</v>
      </c>
      <c r="I1337" s="30">
        <v>1.19</v>
      </c>
      <c r="J1337" s="26" t="s">
        <v>2548</v>
      </c>
      <c r="K1337" s="30">
        <v>1.19</v>
      </c>
      <c r="L1337" s="30">
        <v>0.85</v>
      </c>
      <c r="M1337" s="26">
        <v>0.84</v>
      </c>
      <c r="N1337" s="30">
        <v>0.9</v>
      </c>
      <c r="O1337" s="31">
        <v>1.23</v>
      </c>
      <c r="P1337" s="35"/>
      <c r="Q1337" s="168"/>
      <c r="R1337" s="14"/>
      <c r="S1337" s="14"/>
      <c r="T1337" s="65"/>
      <c r="U1337" s="31"/>
      <c r="V1337" s="31"/>
      <c r="W1337" s="131"/>
      <c r="AD1337"/>
      <c r="AE1337"/>
      <c r="AF1337"/>
      <c r="AG1337"/>
      <c r="AH1337"/>
      <c r="AI1337"/>
    </row>
    <row r="1338" spans="1:35" ht="18" customHeight="1" x14ac:dyDescent="0.25">
      <c r="A1338" s="47" t="s">
        <v>2549</v>
      </c>
      <c r="B1338" s="39" t="s">
        <v>159</v>
      </c>
      <c r="C1338" s="24">
        <v>100</v>
      </c>
      <c r="D1338" s="72"/>
      <c r="E1338" s="36"/>
      <c r="F1338" s="37"/>
      <c r="G1338" s="57">
        <v>3</v>
      </c>
      <c r="H1338" s="29">
        <v>4.1399999999999997</v>
      </c>
      <c r="I1338" s="30" t="s">
        <v>35</v>
      </c>
      <c r="J1338" s="30">
        <v>3.95</v>
      </c>
      <c r="K1338" s="30">
        <v>4.01</v>
      </c>
      <c r="L1338" s="30" t="s">
        <v>35</v>
      </c>
      <c r="M1338" s="30" t="s">
        <v>38</v>
      </c>
      <c r="N1338" s="30">
        <v>4.1500000000000004</v>
      </c>
      <c r="O1338" s="31"/>
      <c r="P1338" s="35"/>
      <c r="Q1338" s="168"/>
      <c r="R1338" s="14"/>
      <c r="S1338" s="14"/>
      <c r="T1338" s="65"/>
      <c r="U1338" s="31"/>
      <c r="V1338" s="31"/>
      <c r="W1338" s="131"/>
      <c r="AD1338"/>
      <c r="AE1338"/>
      <c r="AF1338"/>
      <c r="AG1338"/>
      <c r="AH1338"/>
      <c r="AI1338"/>
    </row>
    <row r="1339" spans="1:35" ht="18" customHeight="1" x14ac:dyDescent="0.25">
      <c r="A1339" s="47" t="s">
        <v>2550</v>
      </c>
      <c r="B1339" s="23" t="s">
        <v>447</v>
      </c>
      <c r="C1339" s="24">
        <v>30</v>
      </c>
      <c r="D1339" s="25"/>
      <c r="E1339" s="36"/>
      <c r="F1339" s="37"/>
      <c r="G1339" s="233"/>
      <c r="H1339" s="29">
        <v>29.23</v>
      </c>
      <c r="I1339" s="30">
        <v>29.8</v>
      </c>
      <c r="J1339" s="30">
        <v>33.82</v>
      </c>
      <c r="K1339" s="30">
        <v>30.6</v>
      </c>
      <c r="L1339" s="87">
        <v>26</v>
      </c>
      <c r="M1339" s="30">
        <v>29.89</v>
      </c>
      <c r="N1339" s="30">
        <v>29.87</v>
      </c>
      <c r="O1339" s="31">
        <f>O1340/50*30</f>
        <v>37.128</v>
      </c>
      <c r="P1339" s="35"/>
      <c r="Q1339" s="168"/>
      <c r="R1339" s="14"/>
      <c r="S1339" s="14"/>
      <c r="T1339" s="65"/>
      <c r="U1339" s="31"/>
      <c r="V1339" s="31"/>
      <c r="W1339" s="131"/>
      <c r="AD1339"/>
      <c r="AE1339"/>
      <c r="AF1339"/>
      <c r="AG1339"/>
      <c r="AH1339"/>
      <c r="AI1339"/>
    </row>
    <row r="1340" spans="1:35" ht="18" customHeight="1" x14ac:dyDescent="0.25">
      <c r="A1340" s="47" t="s">
        <v>2550</v>
      </c>
      <c r="B1340" s="23" t="s">
        <v>447</v>
      </c>
      <c r="C1340" s="24">
        <v>50</v>
      </c>
      <c r="D1340" s="25"/>
      <c r="E1340" s="36"/>
      <c r="F1340" s="37"/>
      <c r="G1340" s="28"/>
      <c r="H1340" s="29">
        <v>27.4</v>
      </c>
      <c r="I1340" s="30" t="s">
        <v>35</v>
      </c>
      <c r="J1340" s="30">
        <v>61.88</v>
      </c>
      <c r="K1340" s="30" t="s">
        <v>2551</v>
      </c>
      <c r="L1340" s="87" t="s">
        <v>38</v>
      </c>
      <c r="M1340" s="113" t="s">
        <v>35</v>
      </c>
      <c r="N1340" s="49" t="s">
        <v>35</v>
      </c>
      <c r="O1340" s="31">
        <v>61.88</v>
      </c>
      <c r="P1340" s="35"/>
      <c r="Q1340" s="168"/>
      <c r="R1340" s="14"/>
      <c r="S1340" s="14"/>
      <c r="T1340" s="65"/>
      <c r="U1340" s="31"/>
      <c r="V1340" s="31"/>
      <c r="W1340" s="131"/>
      <c r="AD1340"/>
      <c r="AE1340"/>
      <c r="AF1340"/>
      <c r="AG1340"/>
      <c r="AH1340"/>
      <c r="AI1340"/>
    </row>
    <row r="1341" spans="1:35" ht="18" customHeight="1" x14ac:dyDescent="0.25">
      <c r="A1341" s="47" t="s">
        <v>2550</v>
      </c>
      <c r="B1341" s="23" t="s">
        <v>447</v>
      </c>
      <c r="C1341" s="24">
        <v>60</v>
      </c>
      <c r="D1341" s="25"/>
      <c r="E1341" s="36"/>
      <c r="F1341" s="37"/>
      <c r="G1341" s="28"/>
      <c r="H1341" s="29" t="s">
        <v>38</v>
      </c>
      <c r="I1341" s="30" t="s">
        <v>35</v>
      </c>
      <c r="J1341" s="30" t="s">
        <v>35</v>
      </c>
      <c r="K1341" s="30" t="s">
        <v>35</v>
      </c>
      <c r="L1341" s="87" t="s">
        <v>35</v>
      </c>
      <c r="M1341" s="30" t="s">
        <v>35</v>
      </c>
      <c r="N1341" s="29" t="s">
        <v>35</v>
      </c>
      <c r="O1341" s="31">
        <f>O1340/50*60</f>
        <v>74.256</v>
      </c>
      <c r="P1341" s="35"/>
      <c r="Q1341" s="168"/>
      <c r="R1341" s="14"/>
      <c r="S1341" s="14"/>
      <c r="T1341" s="65"/>
      <c r="U1341" s="31"/>
      <c r="V1341" s="31"/>
      <c r="W1341" s="131"/>
      <c r="AD1341"/>
      <c r="AE1341"/>
      <c r="AF1341"/>
      <c r="AG1341"/>
      <c r="AH1341"/>
      <c r="AI1341"/>
    </row>
    <row r="1342" spans="1:35" ht="18" customHeight="1" x14ac:dyDescent="0.25">
      <c r="A1342" s="47" t="s">
        <v>2550</v>
      </c>
      <c r="B1342" s="23" t="s">
        <v>201</v>
      </c>
      <c r="C1342" s="24">
        <v>50</v>
      </c>
      <c r="D1342" s="25"/>
      <c r="E1342" s="36"/>
      <c r="F1342" s="37"/>
      <c r="G1342" s="28"/>
      <c r="H1342" s="29">
        <v>95</v>
      </c>
      <c r="I1342" s="30" t="s">
        <v>35</v>
      </c>
      <c r="J1342" s="30" t="s">
        <v>35</v>
      </c>
      <c r="K1342" s="30">
        <v>95.38</v>
      </c>
      <c r="L1342" s="87" t="s">
        <v>35</v>
      </c>
      <c r="M1342" s="26">
        <v>0.33</v>
      </c>
      <c r="N1342" s="29" t="s">
        <v>35</v>
      </c>
      <c r="O1342" s="31">
        <v>80.28</v>
      </c>
      <c r="P1342" s="35"/>
      <c r="Q1342" s="168"/>
      <c r="R1342" s="14"/>
      <c r="S1342" s="14"/>
      <c r="T1342" s="65"/>
      <c r="U1342" s="31"/>
      <c r="V1342" s="31"/>
      <c r="W1342" s="131"/>
      <c r="AD1342"/>
      <c r="AE1342"/>
      <c r="AF1342"/>
      <c r="AG1342"/>
      <c r="AH1342"/>
      <c r="AI1342"/>
    </row>
    <row r="1343" spans="1:35" ht="18" customHeight="1" x14ac:dyDescent="0.25">
      <c r="A1343" s="47" t="s">
        <v>2550</v>
      </c>
      <c r="B1343" s="23" t="s">
        <v>201</v>
      </c>
      <c r="C1343" s="24">
        <v>60</v>
      </c>
      <c r="D1343" s="25"/>
      <c r="E1343" s="36"/>
      <c r="F1343" s="37"/>
      <c r="G1343" s="233"/>
      <c r="H1343" s="29">
        <v>93.4</v>
      </c>
      <c r="I1343" s="30" t="s">
        <v>35</v>
      </c>
      <c r="J1343" s="30">
        <v>3.4</v>
      </c>
      <c r="K1343" s="30">
        <v>0.33</v>
      </c>
      <c r="L1343" s="87" t="s">
        <v>38</v>
      </c>
      <c r="M1343" s="26">
        <v>0.26</v>
      </c>
      <c r="N1343" s="29">
        <v>94.99</v>
      </c>
      <c r="O1343" s="31">
        <f>O1342/50*60</f>
        <v>96.335999999999999</v>
      </c>
      <c r="P1343" s="35"/>
      <c r="Q1343" s="168"/>
      <c r="R1343" s="14"/>
      <c r="S1343" s="14"/>
      <c r="T1343" s="65"/>
      <c r="U1343" s="31"/>
      <c r="V1343" s="31"/>
      <c r="W1343" s="131"/>
      <c r="AD1343"/>
      <c r="AE1343"/>
      <c r="AF1343"/>
      <c r="AG1343"/>
      <c r="AH1343"/>
      <c r="AI1343"/>
    </row>
    <row r="1344" spans="1:35" ht="18" customHeight="1" x14ac:dyDescent="0.25">
      <c r="A1344" s="47" t="s">
        <v>2552</v>
      </c>
      <c r="B1344" s="23" t="s">
        <v>68</v>
      </c>
      <c r="C1344" s="24">
        <v>56</v>
      </c>
      <c r="D1344" s="25"/>
      <c r="E1344" s="36"/>
      <c r="F1344" s="37" t="s">
        <v>2553</v>
      </c>
      <c r="G1344" s="28">
        <v>3</v>
      </c>
      <c r="H1344" s="179">
        <v>18.010000000000002</v>
      </c>
      <c r="I1344" s="180">
        <v>18.5</v>
      </c>
      <c r="J1344" s="30">
        <v>16.600000000000001</v>
      </c>
      <c r="K1344" s="180">
        <v>17.600000000000001</v>
      </c>
      <c r="L1344" s="30" t="s">
        <v>38</v>
      </c>
      <c r="M1344" s="180">
        <v>17.05</v>
      </c>
      <c r="N1344" s="179">
        <v>16.690000000000001</v>
      </c>
      <c r="O1344" s="31">
        <v>13.55</v>
      </c>
      <c r="P1344" s="35"/>
      <c r="Q1344" s="168"/>
      <c r="R1344" s="14"/>
      <c r="S1344" s="14"/>
      <c r="T1344" s="65"/>
      <c r="U1344" s="31"/>
      <c r="V1344" s="31"/>
      <c r="W1344" s="131"/>
      <c r="AD1344" s="102" t="s">
        <v>2554</v>
      </c>
      <c r="AE1344" t="s">
        <v>2555</v>
      </c>
      <c r="AF1344"/>
      <c r="AG1344" t="s">
        <v>2556</v>
      </c>
      <c r="AH1344" t="s">
        <v>2557</v>
      </c>
      <c r="AI1344"/>
    </row>
    <row r="1345" spans="1:35" ht="18" customHeight="1" x14ac:dyDescent="0.25">
      <c r="A1345" s="47" t="s">
        <v>2552</v>
      </c>
      <c r="B1345" s="23" t="s">
        <v>71</v>
      </c>
      <c r="C1345" s="24">
        <v>56</v>
      </c>
      <c r="D1345" s="25"/>
      <c r="E1345" s="36"/>
      <c r="F1345" s="37"/>
      <c r="G1345" s="28">
        <v>16</v>
      </c>
      <c r="H1345" s="29">
        <v>1.0900000000000001</v>
      </c>
      <c r="I1345" s="30"/>
      <c r="J1345" s="30" t="s">
        <v>2558</v>
      </c>
      <c r="K1345" s="30">
        <v>25.15</v>
      </c>
      <c r="L1345" s="49">
        <v>27</v>
      </c>
      <c r="M1345" s="30" t="s">
        <v>2559</v>
      </c>
      <c r="N1345" s="30" t="s">
        <v>38</v>
      </c>
      <c r="O1345" s="31">
        <v>4.62</v>
      </c>
      <c r="P1345" s="35"/>
      <c r="Q1345" s="168"/>
      <c r="R1345" s="14"/>
      <c r="S1345" s="66"/>
      <c r="T1345" s="65"/>
      <c r="U1345" s="31"/>
      <c r="V1345" s="31"/>
      <c r="W1345" s="131"/>
      <c r="AD1345"/>
      <c r="AE1345"/>
      <c r="AF1345"/>
      <c r="AG1345"/>
      <c r="AH1345"/>
      <c r="AI1345"/>
    </row>
    <row r="1346" spans="1:35" ht="18" customHeight="1" x14ac:dyDescent="0.25">
      <c r="A1346" s="53" t="s">
        <v>2560</v>
      </c>
      <c r="B1346" s="54" t="s">
        <v>71</v>
      </c>
      <c r="C1346" s="24">
        <v>28</v>
      </c>
      <c r="D1346" s="25"/>
      <c r="E1346" s="26"/>
      <c r="F1346" s="100"/>
      <c r="G1346" s="57"/>
      <c r="H1346" s="29">
        <v>3.91</v>
      </c>
      <c r="I1346" s="30" t="s">
        <v>35</v>
      </c>
      <c r="J1346" s="30">
        <v>0.24</v>
      </c>
      <c r="K1346" s="30" t="s">
        <v>2561</v>
      </c>
      <c r="L1346" s="87" t="s">
        <v>35</v>
      </c>
      <c r="M1346" s="30">
        <v>0.23</v>
      </c>
      <c r="N1346" s="30"/>
      <c r="O1346" s="80"/>
      <c r="P1346" s="76"/>
      <c r="Q1346" s="77"/>
      <c r="R1346" s="14"/>
      <c r="S1346" s="14"/>
      <c r="T1346" s="65"/>
      <c r="U1346" s="14"/>
      <c r="V1346" s="31"/>
      <c r="W1346" s="67"/>
      <c r="AD1346"/>
      <c r="AE1346"/>
      <c r="AF1346"/>
      <c r="AG1346"/>
      <c r="AH1346"/>
      <c r="AI1346"/>
    </row>
    <row r="1347" spans="1:35" ht="18" customHeight="1" x14ac:dyDescent="0.25">
      <c r="A1347" s="47" t="s">
        <v>2562</v>
      </c>
      <c r="B1347" s="51" t="s">
        <v>312</v>
      </c>
      <c r="C1347" s="24">
        <v>28</v>
      </c>
      <c r="D1347" s="25"/>
      <c r="E1347" s="36"/>
      <c r="F1347" s="37" t="s">
        <v>2563</v>
      </c>
      <c r="G1347" s="28">
        <v>3</v>
      </c>
      <c r="H1347" s="29">
        <v>3.65</v>
      </c>
      <c r="I1347" s="30">
        <v>3.85</v>
      </c>
      <c r="J1347" s="30">
        <v>3.5</v>
      </c>
      <c r="K1347" s="30">
        <v>3.89</v>
      </c>
      <c r="L1347" s="87">
        <v>3.8</v>
      </c>
      <c r="M1347" s="87">
        <v>3.51</v>
      </c>
      <c r="N1347" s="113">
        <v>3.39</v>
      </c>
      <c r="O1347" s="31">
        <v>3.56</v>
      </c>
      <c r="P1347" s="35"/>
      <c r="Q1347" s="168"/>
      <c r="R1347" s="14"/>
      <c r="S1347" s="66"/>
      <c r="T1347" s="65"/>
      <c r="U1347" s="31"/>
      <c r="V1347" s="31"/>
      <c r="W1347" s="131"/>
      <c r="AD1347"/>
      <c r="AE1347"/>
      <c r="AF1347"/>
      <c r="AG1347"/>
      <c r="AH1347"/>
      <c r="AI1347"/>
    </row>
    <row r="1348" spans="1:35" ht="18" customHeight="1" x14ac:dyDescent="0.25">
      <c r="A1348" s="47" t="s">
        <v>2562</v>
      </c>
      <c r="B1348" s="51" t="s">
        <v>2564</v>
      </c>
      <c r="C1348" s="24">
        <v>28</v>
      </c>
      <c r="D1348" s="25"/>
      <c r="E1348" s="36"/>
      <c r="F1348" s="37" t="s">
        <v>2563</v>
      </c>
      <c r="G1348" s="28">
        <v>2</v>
      </c>
      <c r="H1348" s="29">
        <v>4.59</v>
      </c>
      <c r="I1348" s="30">
        <v>4.58</v>
      </c>
      <c r="J1348" s="30">
        <v>3.85</v>
      </c>
      <c r="K1348" s="30">
        <v>4.45</v>
      </c>
      <c r="L1348" s="49">
        <v>3.79</v>
      </c>
      <c r="M1348" s="29" t="s">
        <v>38</v>
      </c>
      <c r="N1348" s="30">
        <v>3.95</v>
      </c>
      <c r="O1348" s="31">
        <v>2.41</v>
      </c>
      <c r="P1348" s="35"/>
      <c r="Q1348" s="168"/>
      <c r="R1348" s="14"/>
      <c r="S1348" s="14"/>
      <c r="T1348" s="65"/>
      <c r="U1348" s="31"/>
      <c r="V1348" s="31"/>
      <c r="W1348" s="131"/>
      <c r="AD1348"/>
      <c r="AE1348"/>
      <c r="AF1348"/>
      <c r="AG1348"/>
      <c r="AH1348"/>
      <c r="AI1348"/>
    </row>
    <row r="1349" spans="1:35" ht="18" customHeight="1" x14ac:dyDescent="0.25">
      <c r="A1349" s="47" t="s">
        <v>2565</v>
      </c>
      <c r="B1349" s="51" t="s">
        <v>68</v>
      </c>
      <c r="C1349" s="24">
        <v>28</v>
      </c>
      <c r="D1349" s="25"/>
      <c r="E1349" s="36"/>
      <c r="F1349" s="37" t="s">
        <v>143</v>
      </c>
      <c r="G1349" s="28">
        <v>25</v>
      </c>
      <c r="H1349" s="29">
        <v>0.28999999999999998</v>
      </c>
      <c r="I1349" s="30">
        <v>0.24</v>
      </c>
      <c r="J1349" s="30">
        <v>0.26</v>
      </c>
      <c r="K1349" s="30">
        <v>0.34</v>
      </c>
      <c r="L1349" s="49">
        <v>0.23</v>
      </c>
      <c r="M1349" s="216">
        <v>0.24</v>
      </c>
      <c r="N1349" s="30" t="s">
        <v>2566</v>
      </c>
      <c r="O1349" s="31"/>
      <c r="P1349" s="35"/>
      <c r="Q1349" s="168"/>
      <c r="R1349" s="14"/>
      <c r="S1349" s="14"/>
      <c r="T1349" s="65"/>
      <c r="U1349" s="31"/>
      <c r="V1349" s="31"/>
      <c r="W1349" s="131"/>
      <c r="AD1349" t="s">
        <v>295</v>
      </c>
      <c r="AE1349" t="s">
        <v>2567</v>
      </c>
      <c r="AF1349"/>
      <c r="AG1349" s="102" t="s">
        <v>138</v>
      </c>
      <c r="AH1349" t="s">
        <v>2568</v>
      </c>
      <c r="AI1349"/>
    </row>
    <row r="1350" spans="1:35" ht="18" customHeight="1" x14ac:dyDescent="0.25">
      <c r="A1350" s="47" t="s">
        <v>2569</v>
      </c>
      <c r="B1350" s="51" t="s">
        <v>309</v>
      </c>
      <c r="C1350" s="24">
        <v>28</v>
      </c>
      <c r="D1350" s="25"/>
      <c r="E1350" s="26"/>
      <c r="F1350" s="157" t="s">
        <v>143</v>
      </c>
      <c r="G1350" s="28">
        <v>36</v>
      </c>
      <c r="H1350" s="74">
        <v>0.28999999999999998</v>
      </c>
      <c r="I1350" s="75">
        <v>0.3</v>
      </c>
      <c r="J1350" s="75">
        <v>0.45</v>
      </c>
      <c r="K1350" s="30">
        <v>0.37</v>
      </c>
      <c r="L1350" s="73">
        <v>0.26</v>
      </c>
      <c r="M1350" s="75">
        <v>0.53</v>
      </c>
      <c r="N1350" s="198" t="s">
        <v>2005</v>
      </c>
      <c r="O1350" s="31"/>
      <c r="P1350" s="35"/>
      <c r="Q1350" s="168"/>
      <c r="R1350" s="14"/>
      <c r="S1350" s="14"/>
      <c r="T1350" s="65"/>
      <c r="U1350" s="31"/>
      <c r="V1350" s="31"/>
      <c r="W1350" s="131"/>
      <c r="AD1350" s="102" t="s">
        <v>958</v>
      </c>
      <c r="AE1350" t="s">
        <v>2570</v>
      </c>
      <c r="AF1350"/>
      <c r="AG1350" t="s">
        <v>138</v>
      </c>
      <c r="AH1350" t="s">
        <v>2571</v>
      </c>
      <c r="AI1350"/>
    </row>
    <row r="1351" spans="1:35" ht="18" customHeight="1" x14ac:dyDescent="0.25">
      <c r="A1351" s="47" t="s">
        <v>2569</v>
      </c>
      <c r="B1351" s="51" t="s">
        <v>312</v>
      </c>
      <c r="C1351" s="24">
        <v>56</v>
      </c>
      <c r="D1351" s="25"/>
      <c r="E1351" s="36" t="s">
        <v>41</v>
      </c>
      <c r="F1351" s="37"/>
      <c r="G1351" s="28"/>
      <c r="H1351" s="29">
        <v>1.61</v>
      </c>
      <c r="I1351" s="30">
        <v>1.59</v>
      </c>
      <c r="J1351" s="30"/>
      <c r="K1351" s="30"/>
      <c r="L1351" s="87">
        <v>1.63</v>
      </c>
      <c r="M1351" s="29">
        <v>1.63</v>
      </c>
      <c r="N1351" s="29">
        <v>1.48</v>
      </c>
      <c r="O1351" s="31">
        <v>6.8</v>
      </c>
      <c r="P1351" s="35"/>
      <c r="Q1351" s="168"/>
      <c r="R1351" s="14"/>
      <c r="S1351" s="14"/>
      <c r="T1351" s="65"/>
      <c r="U1351" s="31"/>
      <c r="V1351" s="31"/>
      <c r="W1351" s="131"/>
      <c r="AD1351"/>
      <c r="AE1351"/>
      <c r="AF1351"/>
      <c r="AG1351"/>
      <c r="AH1351"/>
      <c r="AI1351"/>
    </row>
    <row r="1352" spans="1:35" ht="18" customHeight="1" x14ac:dyDescent="0.25">
      <c r="A1352" s="47" t="s">
        <v>2572</v>
      </c>
      <c r="B1352" s="23" t="s">
        <v>1600</v>
      </c>
      <c r="C1352" s="24" t="s">
        <v>630</v>
      </c>
      <c r="D1352" s="25"/>
      <c r="E1352" s="36"/>
      <c r="F1352" s="37" t="s">
        <v>2573</v>
      </c>
      <c r="G1352" s="28"/>
      <c r="H1352" s="29">
        <v>23.11</v>
      </c>
      <c r="I1352" s="30" t="s">
        <v>35</v>
      </c>
      <c r="J1352" s="30">
        <v>14.05</v>
      </c>
      <c r="K1352" s="30">
        <v>16.170000000000002</v>
      </c>
      <c r="L1352" s="26">
        <v>14.1</v>
      </c>
      <c r="M1352" s="30">
        <v>26</v>
      </c>
      <c r="N1352" s="44" t="s">
        <v>38</v>
      </c>
      <c r="O1352" s="31"/>
      <c r="P1352" s="35"/>
      <c r="Q1352" s="168"/>
      <c r="R1352" s="14"/>
      <c r="S1352" s="14"/>
      <c r="T1352" s="65"/>
      <c r="U1352" s="31"/>
      <c r="V1352" s="31"/>
      <c r="W1352" s="131"/>
      <c r="AD1352"/>
      <c r="AE1352"/>
      <c r="AF1352"/>
      <c r="AG1352"/>
      <c r="AH1352"/>
      <c r="AI1352"/>
    </row>
    <row r="1353" spans="1:35" ht="18" customHeight="1" x14ac:dyDescent="0.25">
      <c r="A1353" s="47" t="s">
        <v>2574</v>
      </c>
      <c r="B1353" s="51" t="s">
        <v>2575</v>
      </c>
      <c r="C1353" s="24">
        <v>1</v>
      </c>
      <c r="D1353" s="25"/>
      <c r="E1353" s="36"/>
      <c r="F1353" s="37"/>
      <c r="G1353" s="28">
        <v>3</v>
      </c>
      <c r="H1353" s="29">
        <v>5.87</v>
      </c>
      <c r="I1353" s="30">
        <v>5.68</v>
      </c>
      <c r="J1353" s="30">
        <v>5.4</v>
      </c>
      <c r="K1353" s="30">
        <v>5.45</v>
      </c>
      <c r="L1353" s="49">
        <v>5.2</v>
      </c>
      <c r="M1353" s="84">
        <v>5.45</v>
      </c>
      <c r="N1353" s="29" t="s">
        <v>35</v>
      </c>
      <c r="O1353" s="86">
        <v>6.61</v>
      </c>
      <c r="P1353" s="90">
        <v>0.11</v>
      </c>
      <c r="Q1353" s="168">
        <f>O1353*(1-P1353)</f>
        <v>5.8829000000000002</v>
      </c>
      <c r="R1353" s="14" t="s">
        <v>17</v>
      </c>
      <c r="S1353" s="64">
        <f>O1353*0.905</f>
        <v>5.9820500000000001</v>
      </c>
      <c r="T1353" s="135">
        <v>1</v>
      </c>
      <c r="U1353" s="122">
        <f>(S1353-M1353)*T1353</f>
        <v>0.53204999999999991</v>
      </c>
      <c r="V1353" s="31">
        <v>2</v>
      </c>
      <c r="W1353" s="131"/>
      <c r="AD1353"/>
      <c r="AE1353"/>
      <c r="AF1353"/>
      <c r="AG1353"/>
      <c r="AH1353"/>
      <c r="AI1353"/>
    </row>
    <row r="1354" spans="1:35" ht="18" customHeight="1" x14ac:dyDescent="0.25">
      <c r="A1354" s="47" t="s">
        <v>2576</v>
      </c>
      <c r="B1354" s="51" t="s">
        <v>2577</v>
      </c>
      <c r="C1354" s="24">
        <v>1</v>
      </c>
      <c r="D1354" s="25"/>
      <c r="E1354" s="36"/>
      <c r="F1354" s="37"/>
      <c r="G1354" s="28">
        <v>4</v>
      </c>
      <c r="H1354" s="29">
        <v>9.93</v>
      </c>
      <c r="I1354" s="30">
        <v>9.82</v>
      </c>
      <c r="J1354" s="30">
        <v>6.42</v>
      </c>
      <c r="K1354" s="26">
        <v>6.43</v>
      </c>
      <c r="L1354" s="30">
        <v>6.4</v>
      </c>
      <c r="M1354" s="30" t="s">
        <v>38</v>
      </c>
      <c r="N1354" s="29">
        <v>6.47</v>
      </c>
      <c r="O1354" s="86">
        <v>9.94</v>
      </c>
      <c r="P1354" s="90">
        <v>0.11</v>
      </c>
      <c r="Q1354" s="168">
        <f>O1354*(1-P1354)</f>
        <v>8.8466000000000005</v>
      </c>
      <c r="R1354" s="14" t="s">
        <v>17</v>
      </c>
      <c r="S1354" s="64">
        <f>O1354*0.905</f>
        <v>8.9956999999999994</v>
      </c>
      <c r="T1354" s="135">
        <v>2</v>
      </c>
      <c r="U1354" s="31">
        <f>(S1354-L1354)*T1354</f>
        <v>5.191399999999998</v>
      </c>
      <c r="V1354" s="31">
        <v>2</v>
      </c>
      <c r="W1354" s="131"/>
      <c r="AD1354"/>
      <c r="AE1354"/>
      <c r="AF1354"/>
      <c r="AG1354"/>
      <c r="AH1354"/>
      <c r="AI1354"/>
    </row>
    <row r="1355" spans="1:35" ht="18" customHeight="1" x14ac:dyDescent="0.25">
      <c r="A1355" s="47" t="s">
        <v>2578</v>
      </c>
      <c r="B1355" s="23" t="s">
        <v>1139</v>
      </c>
      <c r="C1355" s="24">
        <v>1</v>
      </c>
      <c r="D1355" s="25"/>
      <c r="E1355" s="36"/>
      <c r="F1355" s="37"/>
      <c r="G1355" s="28">
        <v>1</v>
      </c>
      <c r="H1355" s="29" t="s">
        <v>2579</v>
      </c>
      <c r="I1355" s="30" t="s">
        <v>2580</v>
      </c>
      <c r="J1355" s="26">
        <v>223.4</v>
      </c>
      <c r="K1355" s="26">
        <v>223.46</v>
      </c>
      <c r="L1355" s="30" t="s">
        <v>38</v>
      </c>
      <c r="M1355" s="30" t="s">
        <v>38</v>
      </c>
      <c r="N1355" s="30" t="s">
        <v>2581</v>
      </c>
      <c r="O1355" s="31">
        <v>225.72</v>
      </c>
      <c r="P1355" s="35"/>
      <c r="Q1355" s="168"/>
      <c r="R1355" s="14"/>
      <c r="S1355" s="14"/>
      <c r="T1355" s="65"/>
      <c r="U1355" s="31"/>
      <c r="V1355" s="31"/>
      <c r="W1355" s="131"/>
      <c r="AD1355"/>
      <c r="AE1355"/>
      <c r="AF1355"/>
      <c r="AG1355"/>
      <c r="AH1355"/>
      <c r="AI1355"/>
    </row>
    <row r="1356" spans="1:35" ht="18" customHeight="1" x14ac:dyDescent="0.25">
      <c r="A1356" s="47" t="s">
        <v>2578</v>
      </c>
      <c r="B1356" s="54">
        <v>3.75</v>
      </c>
      <c r="C1356" s="24">
        <v>1</v>
      </c>
      <c r="D1356" s="25"/>
      <c r="E1356" s="26"/>
      <c r="F1356" s="100"/>
      <c r="G1356" s="57"/>
      <c r="H1356" s="29" t="s">
        <v>38</v>
      </c>
      <c r="I1356" s="30" t="s">
        <v>38</v>
      </c>
      <c r="J1356" s="30" t="s">
        <v>38</v>
      </c>
      <c r="K1356" s="30">
        <v>74.489999999999995</v>
      </c>
      <c r="L1356" s="84" t="s">
        <v>2582</v>
      </c>
      <c r="M1356" s="30" t="s">
        <v>2583</v>
      </c>
      <c r="N1356" s="30" t="s">
        <v>2584</v>
      </c>
      <c r="O1356" s="80"/>
      <c r="P1356" s="76"/>
      <c r="Q1356" s="77"/>
      <c r="R1356" s="14"/>
      <c r="S1356" s="14"/>
      <c r="T1356" s="65"/>
      <c r="U1356" s="82"/>
      <c r="V1356" s="31"/>
      <c r="W1356" s="67"/>
      <c r="AD1356"/>
      <c r="AE1356"/>
      <c r="AF1356"/>
      <c r="AG1356"/>
      <c r="AH1356"/>
      <c r="AI1356"/>
    </row>
    <row r="1357" spans="1:35" ht="18" customHeight="1" x14ac:dyDescent="0.25">
      <c r="A1357" s="53" t="s">
        <v>2585</v>
      </c>
      <c r="B1357" s="54" t="s">
        <v>68</v>
      </c>
      <c r="C1357" s="24">
        <v>10</v>
      </c>
      <c r="D1357" s="55"/>
      <c r="E1357" s="26"/>
      <c r="F1357" s="100"/>
      <c r="G1357" s="57"/>
      <c r="H1357" s="29" t="s">
        <v>38</v>
      </c>
      <c r="I1357" s="30"/>
      <c r="J1357" s="30" t="s">
        <v>2586</v>
      </c>
      <c r="K1357" s="30"/>
      <c r="L1357" s="87"/>
      <c r="M1357" s="335" t="s">
        <v>38</v>
      </c>
      <c r="N1357" s="30"/>
      <c r="O1357" s="80"/>
      <c r="P1357" s="76"/>
      <c r="Q1357" s="77"/>
      <c r="R1357" s="14"/>
      <c r="S1357" s="14"/>
      <c r="T1357" s="119"/>
      <c r="U1357" s="120"/>
      <c r="V1357" s="54"/>
      <c r="W1357" s="358"/>
      <c r="AD1357"/>
      <c r="AE1357"/>
      <c r="AF1357"/>
      <c r="AG1357"/>
      <c r="AH1357"/>
      <c r="AI1357"/>
    </row>
    <row r="1358" spans="1:35" ht="18" customHeight="1" x14ac:dyDescent="0.25">
      <c r="A1358" s="47" t="s">
        <v>2587</v>
      </c>
      <c r="B1358" s="54" t="s">
        <v>201</v>
      </c>
      <c r="C1358" s="24">
        <v>28</v>
      </c>
      <c r="D1358" s="25"/>
      <c r="E1358" s="26"/>
      <c r="F1358" s="100"/>
      <c r="G1358" s="57"/>
      <c r="H1358" s="29">
        <v>18</v>
      </c>
      <c r="I1358" s="30"/>
      <c r="J1358" s="30">
        <v>16.89</v>
      </c>
      <c r="K1358" s="30"/>
      <c r="L1358" s="84">
        <v>18.45</v>
      </c>
      <c r="M1358" s="30">
        <v>17.440000000000001</v>
      </c>
      <c r="N1358" s="30">
        <v>26</v>
      </c>
      <c r="O1358" s="80"/>
      <c r="P1358" s="76"/>
      <c r="Q1358" s="77"/>
      <c r="R1358" s="14"/>
      <c r="S1358" s="14"/>
      <c r="T1358" s="65"/>
      <c r="U1358" s="82"/>
      <c r="V1358" s="31"/>
      <c r="W1358" s="67"/>
      <c r="AD1358"/>
      <c r="AE1358"/>
      <c r="AF1358"/>
      <c r="AG1358"/>
      <c r="AH1358"/>
      <c r="AI1358"/>
    </row>
    <row r="1359" spans="1:35" ht="18" customHeight="1" x14ac:dyDescent="0.25">
      <c r="A1359" s="53" t="s">
        <v>2587</v>
      </c>
      <c r="B1359" s="54" t="s">
        <v>86</v>
      </c>
      <c r="C1359" s="24">
        <v>28</v>
      </c>
      <c r="D1359" s="55">
        <v>1</v>
      </c>
      <c r="E1359" s="26"/>
      <c r="F1359" s="100"/>
      <c r="G1359" s="188">
        <v>2.5</v>
      </c>
      <c r="H1359" s="74">
        <v>25.99</v>
      </c>
      <c r="I1359" s="30">
        <v>26.4</v>
      </c>
      <c r="J1359" s="73" t="s">
        <v>1918</v>
      </c>
      <c r="K1359" s="75">
        <v>25.08</v>
      </c>
      <c r="L1359" s="166">
        <v>25</v>
      </c>
      <c r="M1359" s="75" t="s">
        <v>38</v>
      </c>
      <c r="N1359" s="75">
        <v>22.08</v>
      </c>
      <c r="O1359" s="80">
        <v>59.52</v>
      </c>
      <c r="P1359" s="76"/>
      <c r="Q1359" s="77"/>
      <c r="R1359" s="14"/>
      <c r="S1359" s="14"/>
      <c r="T1359" s="81"/>
      <c r="U1359" s="82"/>
      <c r="V1359" s="54"/>
      <c r="W1359" s="83"/>
      <c r="AD1359" t="s">
        <v>3309</v>
      </c>
      <c r="AE1359" t="s">
        <v>3310</v>
      </c>
      <c r="AF1359"/>
      <c r="AG1359" t="s">
        <v>3311</v>
      </c>
      <c r="AH1359" t="s">
        <v>3312</v>
      </c>
      <c r="AI1359"/>
    </row>
    <row r="1360" spans="1:35" ht="18" customHeight="1" x14ac:dyDescent="0.25">
      <c r="A1360" s="53" t="s">
        <v>2588</v>
      </c>
      <c r="B1360" s="54" t="s">
        <v>311</v>
      </c>
      <c r="C1360" s="24">
        <v>200</v>
      </c>
      <c r="D1360" s="25"/>
      <c r="E1360" s="26"/>
      <c r="F1360" s="100"/>
      <c r="G1360" s="57"/>
      <c r="H1360" s="29">
        <v>16.3</v>
      </c>
      <c r="I1360" s="30"/>
      <c r="J1360" s="30"/>
      <c r="K1360" s="30">
        <v>17.989999999999998</v>
      </c>
      <c r="L1360" s="87">
        <v>15</v>
      </c>
      <c r="M1360" s="30">
        <v>22.79</v>
      </c>
      <c r="N1360" s="30"/>
      <c r="O1360" s="80"/>
      <c r="P1360" s="76"/>
      <c r="Q1360" s="77"/>
      <c r="R1360" s="14"/>
      <c r="S1360" s="14"/>
      <c r="T1360" s="210"/>
      <c r="U1360" s="120"/>
      <c r="V1360" s="58"/>
      <c r="W1360" s="58"/>
      <c r="AD1360"/>
      <c r="AE1360"/>
      <c r="AF1360"/>
      <c r="AG1360"/>
      <c r="AH1360"/>
      <c r="AI1360"/>
    </row>
    <row r="1361" spans="1:35" ht="18" customHeight="1" x14ac:dyDescent="0.25">
      <c r="A1361" s="47" t="s">
        <v>2589</v>
      </c>
      <c r="B1361" s="51" t="s">
        <v>164</v>
      </c>
      <c r="C1361" s="24">
        <v>28</v>
      </c>
      <c r="D1361" s="25"/>
      <c r="E1361" s="36"/>
      <c r="F1361" s="37"/>
      <c r="G1361" s="28"/>
      <c r="H1361" s="49">
        <v>4.87</v>
      </c>
      <c r="I1361" s="30">
        <v>15</v>
      </c>
      <c r="J1361" s="30">
        <v>6.95</v>
      </c>
      <c r="K1361" s="30" t="s">
        <v>38</v>
      </c>
      <c r="L1361" s="87">
        <v>17</v>
      </c>
      <c r="M1361" s="29">
        <v>15</v>
      </c>
      <c r="N1361" s="29">
        <v>15.16</v>
      </c>
      <c r="O1361" s="31">
        <v>2.8</v>
      </c>
      <c r="P1361" s="35"/>
      <c r="Q1361" s="168"/>
      <c r="R1361" s="14"/>
      <c r="S1361" s="66"/>
      <c r="T1361" s="65"/>
      <c r="U1361" s="31"/>
      <c r="V1361" s="31"/>
      <c r="W1361" s="131"/>
      <c r="AD1361"/>
      <c r="AE1361"/>
      <c r="AF1361"/>
      <c r="AG1361"/>
      <c r="AH1361"/>
      <c r="AI1361"/>
    </row>
    <row r="1362" spans="1:35" ht="18" customHeight="1" x14ac:dyDescent="0.25">
      <c r="A1362" s="47" t="s">
        <v>2590</v>
      </c>
      <c r="B1362" s="51" t="s">
        <v>164</v>
      </c>
      <c r="C1362" s="24">
        <v>28</v>
      </c>
      <c r="D1362" s="25"/>
      <c r="E1362" s="36"/>
      <c r="F1362" s="37"/>
      <c r="G1362" s="28"/>
      <c r="H1362" s="29">
        <v>4.2</v>
      </c>
      <c r="I1362" s="30"/>
      <c r="J1362" s="30">
        <v>13.1</v>
      </c>
      <c r="K1362" s="30"/>
      <c r="L1362" s="87">
        <v>0.35</v>
      </c>
      <c r="M1362" s="30">
        <v>5.95</v>
      </c>
      <c r="N1362" s="29" t="s">
        <v>35</v>
      </c>
      <c r="O1362" s="31">
        <v>0.36</v>
      </c>
      <c r="P1362" s="35"/>
      <c r="Q1362" s="168"/>
      <c r="R1362" s="14"/>
      <c r="S1362" s="14"/>
      <c r="T1362" s="65"/>
      <c r="U1362" s="31"/>
      <c r="V1362" s="31"/>
      <c r="W1362" s="131"/>
      <c r="AD1362"/>
      <c r="AE1362"/>
      <c r="AF1362"/>
      <c r="AG1362"/>
      <c r="AH1362"/>
      <c r="AI1362"/>
    </row>
    <row r="1363" spans="1:35" ht="18" customHeight="1" x14ac:dyDescent="0.25">
      <c r="A1363" s="47" t="s">
        <v>2591</v>
      </c>
      <c r="B1363" s="54" t="s">
        <v>770</v>
      </c>
      <c r="C1363" s="24">
        <v>50</v>
      </c>
      <c r="D1363" s="72"/>
      <c r="E1363" s="219"/>
      <c r="F1363" s="56"/>
      <c r="G1363" s="57"/>
      <c r="H1363" s="29">
        <v>14.94</v>
      </c>
      <c r="I1363" s="30" t="s">
        <v>38</v>
      </c>
      <c r="J1363" s="30">
        <v>15.5</v>
      </c>
      <c r="K1363" s="30">
        <v>14.94</v>
      </c>
      <c r="L1363" s="87" t="s">
        <v>35</v>
      </c>
      <c r="M1363" s="29" t="s">
        <v>35</v>
      </c>
      <c r="N1363" s="30" t="s">
        <v>38</v>
      </c>
      <c r="O1363" s="31"/>
      <c r="P1363" s="35"/>
      <c r="Q1363" s="168"/>
      <c r="R1363" s="14"/>
      <c r="S1363" s="14"/>
      <c r="T1363" s="65"/>
      <c r="U1363" s="31"/>
      <c r="V1363" s="31"/>
      <c r="W1363" s="131"/>
      <c r="AD1363"/>
      <c r="AE1363"/>
      <c r="AF1363"/>
      <c r="AG1363"/>
      <c r="AH1363"/>
      <c r="AI1363"/>
    </row>
    <row r="1364" spans="1:35" ht="18" customHeight="1" x14ac:dyDescent="0.25">
      <c r="A1364" s="47" t="s">
        <v>2592</v>
      </c>
      <c r="B1364" s="54" t="s">
        <v>770</v>
      </c>
      <c r="C1364" s="24">
        <v>50</v>
      </c>
      <c r="D1364" s="72"/>
      <c r="E1364" s="219"/>
      <c r="F1364" s="56"/>
      <c r="G1364" s="57"/>
      <c r="H1364" s="29" t="s">
        <v>38</v>
      </c>
      <c r="I1364" s="30" t="s">
        <v>35</v>
      </c>
      <c r="J1364" s="30" t="s">
        <v>668</v>
      </c>
      <c r="K1364" s="30" t="s">
        <v>35</v>
      </c>
      <c r="L1364" s="87" t="s">
        <v>35</v>
      </c>
      <c r="M1364" s="29" t="s">
        <v>35</v>
      </c>
      <c r="N1364" s="30"/>
      <c r="O1364" s="31"/>
      <c r="P1364" s="35"/>
      <c r="Q1364" s="168"/>
      <c r="R1364" s="14"/>
      <c r="S1364" s="14"/>
      <c r="T1364" s="65"/>
      <c r="U1364" s="31"/>
      <c r="V1364" s="31"/>
      <c r="W1364" s="131"/>
      <c r="AD1364"/>
      <c r="AE1364"/>
      <c r="AF1364"/>
      <c r="AG1364"/>
      <c r="AH1364"/>
      <c r="AI1364"/>
    </row>
    <row r="1365" spans="1:35" ht="18" customHeight="1" x14ac:dyDescent="0.25">
      <c r="A1365" s="47" t="s">
        <v>2593</v>
      </c>
      <c r="B1365" s="51" t="s">
        <v>164</v>
      </c>
      <c r="C1365" s="24">
        <v>60</v>
      </c>
      <c r="D1365" s="25"/>
      <c r="E1365" s="36"/>
      <c r="F1365" s="37"/>
      <c r="G1365" s="28">
        <v>1</v>
      </c>
      <c r="H1365" s="29">
        <v>8.99</v>
      </c>
      <c r="I1365" s="30">
        <v>8.24</v>
      </c>
      <c r="J1365" s="73">
        <v>6.32</v>
      </c>
      <c r="K1365" s="30">
        <v>7.78</v>
      </c>
      <c r="L1365" s="87">
        <v>8.5</v>
      </c>
      <c r="M1365" s="75">
        <v>8.9700000000000006</v>
      </c>
      <c r="N1365" s="29"/>
      <c r="O1365" s="31">
        <v>24.15</v>
      </c>
      <c r="P1365" s="35"/>
      <c r="Q1365" s="168"/>
      <c r="R1365" s="14"/>
      <c r="S1365" s="14"/>
      <c r="T1365" s="65"/>
      <c r="U1365" s="31"/>
      <c r="V1365" s="31"/>
      <c r="W1365" s="131"/>
      <c r="AD1365"/>
      <c r="AE1365"/>
      <c r="AF1365"/>
      <c r="AG1365"/>
      <c r="AH1365"/>
      <c r="AI1365"/>
    </row>
    <row r="1366" spans="1:35" ht="18" customHeight="1" x14ac:dyDescent="0.25">
      <c r="A1366" s="47" t="s">
        <v>2593</v>
      </c>
      <c r="B1366" s="51" t="s">
        <v>483</v>
      </c>
      <c r="C1366" s="24">
        <v>60</v>
      </c>
      <c r="D1366" s="25"/>
      <c r="E1366" s="36"/>
      <c r="F1366" s="37"/>
      <c r="G1366" s="28" t="s">
        <v>2594</v>
      </c>
      <c r="H1366" s="29">
        <v>9</v>
      </c>
      <c r="I1366" s="30">
        <v>14.99</v>
      </c>
      <c r="J1366" s="30"/>
      <c r="K1366" s="30" t="s">
        <v>38</v>
      </c>
      <c r="L1366" s="87">
        <v>12</v>
      </c>
      <c r="M1366" s="29" t="s">
        <v>1592</v>
      </c>
      <c r="N1366" s="29" t="s">
        <v>2595</v>
      </c>
      <c r="O1366" s="31">
        <v>90.54</v>
      </c>
      <c r="P1366" s="35"/>
      <c r="Q1366" s="168"/>
      <c r="R1366" s="14"/>
      <c r="S1366" s="14"/>
      <c r="T1366" s="65"/>
      <c r="U1366" s="31"/>
      <c r="V1366" s="31"/>
      <c r="W1366" s="131"/>
      <c r="AD1366"/>
      <c r="AE1366"/>
      <c r="AF1366"/>
      <c r="AG1366"/>
      <c r="AH1366"/>
      <c r="AI1366"/>
    </row>
    <row r="1367" spans="1:35" ht="18" customHeight="1" x14ac:dyDescent="0.25">
      <c r="A1367" s="47" t="s">
        <v>2593</v>
      </c>
      <c r="B1367" s="51" t="s">
        <v>51</v>
      </c>
      <c r="C1367" s="24">
        <v>60</v>
      </c>
      <c r="D1367" s="25"/>
      <c r="E1367" s="36"/>
      <c r="F1367" s="37"/>
      <c r="G1367" s="28">
        <v>3</v>
      </c>
      <c r="H1367" s="30">
        <v>17.600000000000001</v>
      </c>
      <c r="I1367" s="30">
        <v>19.48</v>
      </c>
      <c r="J1367" s="30">
        <v>15.1</v>
      </c>
      <c r="K1367" s="84" t="s">
        <v>38</v>
      </c>
      <c r="L1367" s="87" t="s">
        <v>35</v>
      </c>
      <c r="M1367" s="30">
        <v>15.83</v>
      </c>
      <c r="N1367" s="29" t="s">
        <v>35</v>
      </c>
      <c r="O1367" s="31">
        <v>30.85</v>
      </c>
      <c r="P1367" s="35"/>
      <c r="Q1367" s="168"/>
      <c r="R1367" s="14"/>
      <c r="S1367" s="14"/>
      <c r="T1367" s="65"/>
      <c r="U1367" s="31"/>
      <c r="V1367" s="31"/>
      <c r="W1367" s="131"/>
      <c r="AD1367"/>
      <c r="AE1367"/>
      <c r="AF1367"/>
      <c r="AG1367"/>
      <c r="AH1367"/>
      <c r="AI1367"/>
    </row>
    <row r="1368" spans="1:35" ht="18" customHeight="1" x14ac:dyDescent="0.25">
      <c r="A1368" s="47" t="s">
        <v>2593</v>
      </c>
      <c r="B1368" s="51" t="s">
        <v>142</v>
      </c>
      <c r="C1368" s="24">
        <v>60</v>
      </c>
      <c r="D1368" s="25"/>
      <c r="E1368" s="36"/>
      <c r="F1368" s="247"/>
      <c r="G1368" s="28">
        <v>1</v>
      </c>
      <c r="H1368" s="29">
        <v>33.74</v>
      </c>
      <c r="I1368" s="30">
        <v>31.25</v>
      </c>
      <c r="J1368" s="26">
        <v>25.5</v>
      </c>
      <c r="K1368" s="30">
        <v>32.9</v>
      </c>
      <c r="L1368" s="87" t="s">
        <v>38</v>
      </c>
      <c r="M1368" s="29">
        <v>26.71</v>
      </c>
      <c r="N1368" s="29" t="s">
        <v>35</v>
      </c>
      <c r="O1368" s="31">
        <v>43.31</v>
      </c>
      <c r="P1368" s="35"/>
      <c r="Q1368" s="168"/>
      <c r="R1368" s="14"/>
      <c r="S1368" s="14"/>
      <c r="T1368" s="65"/>
      <c r="U1368" s="117"/>
      <c r="V1368" s="31"/>
      <c r="W1368" s="286"/>
      <c r="AD1368"/>
      <c r="AE1368"/>
      <c r="AF1368"/>
      <c r="AG1368"/>
      <c r="AH1368"/>
      <c r="AI1368"/>
    </row>
    <row r="1369" spans="1:35" ht="18" customHeight="1" x14ac:dyDescent="0.25">
      <c r="A1369" s="47" t="s">
        <v>2593</v>
      </c>
      <c r="B1369" s="51" t="s">
        <v>55</v>
      </c>
      <c r="C1369" s="24">
        <v>60</v>
      </c>
      <c r="D1369" s="25"/>
      <c r="E1369" s="36"/>
      <c r="F1369" s="37"/>
      <c r="G1369" s="28">
        <v>1</v>
      </c>
      <c r="H1369" s="134">
        <v>32.4</v>
      </c>
      <c r="I1369" s="30">
        <v>47.99</v>
      </c>
      <c r="J1369" s="30">
        <v>27.49</v>
      </c>
      <c r="K1369" s="30">
        <v>34.549999999999997</v>
      </c>
      <c r="L1369" s="87" t="s">
        <v>35</v>
      </c>
      <c r="M1369" s="30" t="s">
        <v>38</v>
      </c>
      <c r="N1369" s="30" t="s">
        <v>2596</v>
      </c>
      <c r="O1369" s="31">
        <v>52.94</v>
      </c>
      <c r="P1369" s="35"/>
      <c r="Q1369" s="168"/>
      <c r="R1369" s="14"/>
      <c r="S1369" s="14"/>
      <c r="T1369" s="65"/>
      <c r="U1369" s="31"/>
      <c r="V1369" s="31"/>
      <c r="W1369" s="131"/>
      <c r="AD1369"/>
      <c r="AE1369"/>
      <c r="AF1369"/>
      <c r="AG1369"/>
      <c r="AH1369"/>
      <c r="AI1369"/>
    </row>
    <row r="1370" spans="1:35" ht="18" customHeight="1" x14ac:dyDescent="0.25">
      <c r="A1370" s="47" t="s">
        <v>2597</v>
      </c>
      <c r="B1370" s="51" t="s">
        <v>71</v>
      </c>
      <c r="C1370" s="24">
        <v>60</v>
      </c>
      <c r="D1370" s="25">
        <v>2</v>
      </c>
      <c r="E1370" s="36" t="s">
        <v>57</v>
      </c>
      <c r="F1370" s="247"/>
      <c r="G1370" s="28">
        <v>6</v>
      </c>
      <c r="H1370" s="110">
        <v>1.78</v>
      </c>
      <c r="I1370" s="30" t="s">
        <v>38</v>
      </c>
      <c r="J1370" s="75">
        <v>0.93</v>
      </c>
      <c r="K1370" s="30">
        <v>1.36</v>
      </c>
      <c r="L1370" s="73">
        <v>0.9</v>
      </c>
      <c r="M1370" s="75">
        <v>1</v>
      </c>
      <c r="N1370" s="74" t="s">
        <v>1097</v>
      </c>
      <c r="O1370" s="31"/>
      <c r="P1370" s="35"/>
      <c r="Q1370" s="168"/>
      <c r="R1370" s="14"/>
      <c r="S1370" s="66"/>
      <c r="T1370" s="354"/>
      <c r="U1370" s="31"/>
      <c r="V1370" s="31"/>
      <c r="W1370" s="131"/>
      <c r="AD1370" t="s" s="406">
        <v>3313</v>
      </c>
      <c r="AE1370" t="s">
        <v>3314</v>
      </c>
      <c r="AF1370"/>
      <c r="AG1370" t="s">
        <v>3315</v>
      </c>
      <c r="AH1370" t="s">
        <v>3316</v>
      </c>
      <c r="AI1370"/>
    </row>
    <row r="1371" spans="1:35" ht="18" customHeight="1" x14ac:dyDescent="0.25">
      <c r="A1371" s="47" t="s">
        <v>2597</v>
      </c>
      <c r="B1371" s="51" t="s">
        <v>51</v>
      </c>
      <c r="C1371" s="24">
        <v>60</v>
      </c>
      <c r="D1371" s="25"/>
      <c r="E1371" s="36"/>
      <c r="F1371" s="37"/>
      <c r="G1371" s="185">
        <v>2.5</v>
      </c>
      <c r="H1371" s="30">
        <v>2.5499999999999998</v>
      </c>
      <c r="I1371" s="30">
        <v>2.85</v>
      </c>
      <c r="J1371" s="30" t="s">
        <v>38</v>
      </c>
      <c r="K1371" s="29">
        <v>2.4500000000000002</v>
      </c>
      <c r="L1371" s="29">
        <v>2.2000000000000002</v>
      </c>
      <c r="M1371" s="49">
        <v>2.0299999999999998</v>
      </c>
      <c r="N1371" s="29" t="s">
        <v>2598</v>
      </c>
      <c r="O1371" s="31">
        <v>2.42</v>
      </c>
      <c r="P1371" s="35"/>
      <c r="Q1371" s="168"/>
      <c r="R1371" s="14"/>
      <c r="S1371" s="14"/>
      <c r="T1371" s="65"/>
      <c r="U1371" s="31"/>
      <c r="V1371" s="31"/>
      <c r="W1371" s="131"/>
      <c r="AD1371"/>
      <c r="AE1371"/>
      <c r="AF1371"/>
      <c r="AG1371"/>
      <c r="AH1371"/>
      <c r="AI1371"/>
    </row>
    <row r="1372" spans="1:35" ht="18" customHeight="1" x14ac:dyDescent="0.25">
      <c r="A1372" s="47" t="s">
        <v>2599</v>
      </c>
      <c r="B1372" s="51" t="s">
        <v>37</v>
      </c>
      <c r="C1372" s="24">
        <v>60</v>
      </c>
      <c r="D1372" s="25">
        <v>2</v>
      </c>
      <c r="E1372" s="36" t="s">
        <v>53</v>
      </c>
      <c r="F1372" s="247"/>
      <c r="G1372" s="185">
        <v>1.5</v>
      </c>
      <c r="H1372" s="29">
        <v>1.39</v>
      </c>
      <c r="I1372" s="30">
        <v>1.64</v>
      </c>
      <c r="J1372" s="75">
        <v>1.4</v>
      </c>
      <c r="K1372" s="30">
        <v>1.45</v>
      </c>
      <c r="L1372" s="85">
        <v>1.49</v>
      </c>
      <c r="M1372" s="118">
        <v>1.37</v>
      </c>
      <c r="N1372" s="74">
        <v>1.39</v>
      </c>
      <c r="O1372" s="31">
        <v>2.73</v>
      </c>
      <c r="P1372" s="35"/>
      <c r="Q1372" s="168"/>
      <c r="R1372" s="14"/>
      <c r="S1372" s="14"/>
      <c r="T1372" s="65"/>
      <c r="U1372" s="31"/>
      <c r="V1372" s="31"/>
      <c r="W1372" s="131"/>
      <c r="AD1372" t="s">
        <v>3317</v>
      </c>
      <c r="AE1372" t="s">
        <v>3318</v>
      </c>
      <c r="AF1372"/>
      <c r="AG1372" t="s" s="406">
        <v>3319</v>
      </c>
      <c r="AH1372" t="s">
        <v>3320</v>
      </c>
      <c r="AI1372"/>
    </row>
    <row r="1373" spans="1:35" ht="18" customHeight="1" x14ac:dyDescent="0.25">
      <c r="A1373" s="47" t="s">
        <v>2599</v>
      </c>
      <c r="B1373" s="51" t="s">
        <v>483</v>
      </c>
      <c r="C1373" s="24">
        <v>60</v>
      </c>
      <c r="D1373" s="25"/>
      <c r="E1373" s="36"/>
      <c r="F1373" s="37"/>
      <c r="G1373" s="185">
        <v>1</v>
      </c>
      <c r="H1373" s="29">
        <v>1.76</v>
      </c>
      <c r="I1373" s="30">
        <v>1.8</v>
      </c>
      <c r="J1373" s="30">
        <v>1.53</v>
      </c>
      <c r="K1373" s="30">
        <v>1.873</v>
      </c>
      <c r="L1373" s="87">
        <v>1.59</v>
      </c>
      <c r="M1373" s="49">
        <v>1.49</v>
      </c>
      <c r="N1373" s="49" t="s">
        <v>1070</v>
      </c>
      <c r="O1373" s="31">
        <v>2.16</v>
      </c>
      <c r="P1373" s="35"/>
      <c r="Q1373" s="168"/>
      <c r="R1373" s="14"/>
      <c r="S1373" s="14"/>
      <c r="T1373" s="65"/>
      <c r="U1373" s="31"/>
      <c r="V1373" s="31"/>
      <c r="W1373" s="131"/>
      <c r="AD1373"/>
      <c r="AE1373"/>
      <c r="AF1373"/>
      <c r="AG1373"/>
      <c r="AH1373"/>
      <c r="AI1373"/>
    </row>
    <row r="1374" spans="1:35" ht="18" customHeight="1" x14ac:dyDescent="0.25">
      <c r="A1374" s="47" t="s">
        <v>2599</v>
      </c>
      <c r="B1374" s="51" t="s">
        <v>142</v>
      </c>
      <c r="C1374" s="24">
        <v>60</v>
      </c>
      <c r="D1374" s="25"/>
      <c r="E1374" s="36"/>
      <c r="F1374" s="37"/>
      <c r="G1374" s="112"/>
      <c r="H1374" s="29">
        <v>3.48</v>
      </c>
      <c r="I1374" s="30">
        <v>4.58</v>
      </c>
      <c r="J1374" s="30">
        <v>3</v>
      </c>
      <c r="K1374" s="30">
        <v>4.09</v>
      </c>
      <c r="L1374" s="87">
        <v>24.95</v>
      </c>
      <c r="M1374" s="29">
        <v>3.2</v>
      </c>
      <c r="N1374" s="49">
        <v>2.75</v>
      </c>
      <c r="O1374" s="31">
        <v>3.45</v>
      </c>
      <c r="P1374" s="35"/>
      <c r="Q1374" s="168"/>
      <c r="R1374" s="14"/>
      <c r="S1374" s="14"/>
      <c r="T1374" s="65"/>
      <c r="U1374" s="31"/>
      <c r="V1374" s="31"/>
      <c r="W1374" s="131"/>
      <c r="AD1374"/>
      <c r="AE1374"/>
      <c r="AF1374"/>
      <c r="AG1374"/>
      <c r="AH1374"/>
      <c r="AI1374"/>
    </row>
    <row r="1375" spans="1:35" ht="18" customHeight="1" x14ac:dyDescent="0.25">
      <c r="A1375" s="53" t="s">
        <v>2600</v>
      </c>
      <c r="B1375" s="54" t="s">
        <v>1169</v>
      </c>
      <c r="C1375" s="24">
        <v>30</v>
      </c>
      <c r="D1375" s="55"/>
      <c r="E1375" s="26"/>
      <c r="F1375" s="100"/>
      <c r="G1375" s="57"/>
      <c r="H1375" s="29">
        <v>48.4</v>
      </c>
      <c r="I1375" s="30" t="s">
        <v>35</v>
      </c>
      <c r="J1375" s="30">
        <v>48.5</v>
      </c>
      <c r="K1375" s="30" t="s">
        <v>38</v>
      </c>
      <c r="L1375" s="87" t="s">
        <v>35</v>
      </c>
      <c r="M1375" s="30" t="s">
        <v>35</v>
      </c>
      <c r="N1375" s="30"/>
      <c r="O1375" s="80"/>
      <c r="P1375" s="76"/>
      <c r="Q1375" s="77"/>
      <c r="R1375" s="14"/>
      <c r="S1375" s="14"/>
      <c r="T1375" s="81"/>
      <c r="U1375" s="119"/>
      <c r="V1375" s="54"/>
      <c r="W1375" s="83"/>
      <c r="AD1375"/>
      <c r="AE1375"/>
      <c r="AF1375"/>
      <c r="AG1375"/>
      <c r="AH1375"/>
      <c r="AI1375"/>
    </row>
    <row r="1376" spans="1:35" ht="18" customHeight="1" x14ac:dyDescent="0.25">
      <c r="A1376" s="47" t="s">
        <v>2601</v>
      </c>
      <c r="B1376" s="51" t="s">
        <v>142</v>
      </c>
      <c r="C1376" s="24">
        <v>28</v>
      </c>
      <c r="D1376" s="25"/>
      <c r="E1376" s="36"/>
      <c r="F1376" s="37" t="s">
        <v>143</v>
      </c>
      <c r="G1376" s="28">
        <v>4</v>
      </c>
      <c r="H1376" s="29">
        <v>12.55</v>
      </c>
      <c r="I1376" s="30">
        <v>9.6300000000000008</v>
      </c>
      <c r="J1376" s="26">
        <v>4.45</v>
      </c>
      <c r="K1376" s="30">
        <v>5.09</v>
      </c>
      <c r="L1376" s="30">
        <v>4.62</v>
      </c>
      <c r="M1376" s="113">
        <v>4.75</v>
      </c>
      <c r="N1376" s="29">
        <v>4.99</v>
      </c>
      <c r="O1376" s="31">
        <v>1.49</v>
      </c>
      <c r="P1376" s="35"/>
      <c r="Q1376" s="168"/>
      <c r="R1376" s="14"/>
      <c r="S1376" s="14"/>
      <c r="T1376" s="65"/>
      <c r="U1376" s="31"/>
      <c r="V1376" s="31"/>
      <c r="W1376" s="131"/>
      <c r="AD1376"/>
      <c r="AE1376"/>
      <c r="AF1376"/>
      <c r="AG1376"/>
      <c r="AH1376"/>
      <c r="AI1376"/>
    </row>
    <row r="1377" spans="1:35" ht="18" customHeight="1" x14ac:dyDescent="0.25">
      <c r="A1377" s="47" t="s">
        <v>2602</v>
      </c>
      <c r="B1377" s="51" t="s">
        <v>51</v>
      </c>
      <c r="C1377" s="24">
        <v>28</v>
      </c>
      <c r="D1377" s="25"/>
      <c r="E1377" s="36"/>
      <c r="F1377" s="37" t="s">
        <v>143</v>
      </c>
      <c r="G1377" s="28">
        <v>6</v>
      </c>
      <c r="H1377" s="29">
        <v>9.35</v>
      </c>
      <c r="I1377" s="30">
        <v>7.23</v>
      </c>
      <c r="J1377" s="216" t="s">
        <v>38</v>
      </c>
      <c r="K1377" s="30">
        <v>7.1</v>
      </c>
      <c r="L1377" s="189">
        <v>7.05</v>
      </c>
      <c r="M1377" s="30">
        <v>7.28</v>
      </c>
      <c r="N1377" s="30">
        <v>8.51</v>
      </c>
      <c r="O1377" s="31">
        <v>1.7</v>
      </c>
      <c r="P1377" s="35"/>
      <c r="Q1377" s="168"/>
      <c r="R1377" s="14"/>
      <c r="S1377" s="14"/>
      <c r="T1377" s="65"/>
      <c r="U1377" s="31"/>
      <c r="V1377" s="31"/>
      <c r="W1377" s="131"/>
      <c r="Y1377" s="21">
        <f>1920/60</f>
        <v>32</v>
      </c>
      <c r="AD1377"/>
      <c r="AE1377"/>
      <c r="AF1377"/>
      <c r="AG1377"/>
      <c r="AH1377"/>
      <c r="AI1377"/>
    </row>
    <row r="1378" spans="1:35" ht="18" customHeight="1" x14ac:dyDescent="0.25">
      <c r="A1378" s="47" t="s">
        <v>2602</v>
      </c>
      <c r="B1378" s="51" t="s">
        <v>142</v>
      </c>
      <c r="C1378" s="24">
        <v>28</v>
      </c>
      <c r="D1378" s="25">
        <v>4</v>
      </c>
      <c r="E1378" s="36" t="s">
        <v>57</v>
      </c>
      <c r="F1378" s="37" t="s">
        <v>143</v>
      </c>
      <c r="G1378" s="28">
        <v>5</v>
      </c>
      <c r="H1378" s="74">
        <v>1.93</v>
      </c>
      <c r="I1378" s="30" t="s">
        <v>38</v>
      </c>
      <c r="J1378" s="75" t="s">
        <v>38</v>
      </c>
      <c r="K1378" s="30" t="s">
        <v>38</v>
      </c>
      <c r="L1378" s="118">
        <v>1.7</v>
      </c>
      <c r="M1378" s="75" t="s">
        <v>38</v>
      </c>
      <c r="N1378" s="75">
        <v>1.94</v>
      </c>
      <c r="O1378" s="31">
        <v>2.16</v>
      </c>
      <c r="P1378" s="35"/>
      <c r="Q1378" s="168"/>
      <c r="R1378" s="14"/>
      <c r="S1378" s="14"/>
      <c r="T1378" s="65"/>
      <c r="U1378" s="31"/>
      <c r="V1378" s="31"/>
      <c r="W1378" s="131"/>
      <c r="AD1378" t="s">
        <v>3321</v>
      </c>
      <c r="AE1378" t="s">
        <v>3322</v>
      </c>
      <c r="AF1378"/>
      <c r="AG1378" t="s" s="406">
        <v>3323</v>
      </c>
      <c r="AH1378" t="s">
        <v>3324</v>
      </c>
      <c r="AI1378"/>
    </row>
    <row r="1379" spans="1:35" ht="18" customHeight="1" x14ac:dyDescent="0.25">
      <c r="A1379" s="47" t="s">
        <v>2603</v>
      </c>
      <c r="B1379" s="23" t="s">
        <v>847</v>
      </c>
      <c r="C1379" s="24" t="s">
        <v>405</v>
      </c>
      <c r="D1379" s="25"/>
      <c r="E1379" s="36"/>
      <c r="F1379" s="37"/>
      <c r="G1379" s="126">
        <v>3</v>
      </c>
      <c r="H1379" s="29">
        <v>16.03</v>
      </c>
      <c r="I1379" s="30" t="s">
        <v>35</v>
      </c>
      <c r="J1379" s="26">
        <v>14.75</v>
      </c>
      <c r="K1379" s="30">
        <v>15.13</v>
      </c>
      <c r="L1379" s="87" t="s">
        <v>2604</v>
      </c>
      <c r="M1379" s="29" t="s">
        <v>38</v>
      </c>
      <c r="N1379" s="29">
        <v>16.86</v>
      </c>
      <c r="O1379" s="31">
        <v>15.49</v>
      </c>
      <c r="P1379" s="35"/>
      <c r="Q1379" s="168"/>
      <c r="R1379" s="14"/>
      <c r="S1379" s="14"/>
      <c r="T1379" s="65"/>
      <c r="U1379" s="31"/>
      <c r="V1379" s="31"/>
      <c r="W1379" s="131"/>
      <c r="AD1379"/>
      <c r="AE1379"/>
      <c r="AF1379"/>
      <c r="AG1379"/>
      <c r="AH1379"/>
      <c r="AI1379"/>
    </row>
    <row r="1380" spans="1:35" ht="18" customHeight="1" x14ac:dyDescent="0.25">
      <c r="A1380" s="47" t="s">
        <v>2605</v>
      </c>
      <c r="B1380" s="23" t="s">
        <v>847</v>
      </c>
      <c r="C1380" s="24" t="s">
        <v>405</v>
      </c>
      <c r="D1380" s="25"/>
      <c r="E1380" s="36"/>
      <c r="F1380" s="37"/>
      <c r="G1380" s="28">
        <v>12</v>
      </c>
      <c r="H1380" s="29">
        <v>16.809999999999999</v>
      </c>
      <c r="I1380" s="30">
        <v>15.44</v>
      </c>
      <c r="J1380" s="30">
        <v>15.4</v>
      </c>
      <c r="K1380" s="30">
        <v>15.66</v>
      </c>
      <c r="L1380" s="87" t="s">
        <v>35</v>
      </c>
      <c r="M1380" s="30">
        <v>17.04</v>
      </c>
      <c r="N1380" s="26">
        <v>14.9</v>
      </c>
      <c r="O1380" s="31">
        <v>17.21</v>
      </c>
      <c r="P1380" s="35"/>
      <c r="Q1380" s="168"/>
      <c r="R1380" s="14"/>
      <c r="S1380" s="14"/>
      <c r="T1380" s="65"/>
      <c r="U1380" s="31"/>
      <c r="V1380" s="31"/>
      <c r="W1380" s="131"/>
      <c r="AD1380"/>
      <c r="AE1380"/>
      <c r="AF1380"/>
      <c r="AG1380"/>
      <c r="AH1380"/>
      <c r="AI1380"/>
    </row>
    <row r="1381" spans="1:35" ht="18" customHeight="1" x14ac:dyDescent="0.25">
      <c r="A1381" s="47" t="s">
        <v>2606</v>
      </c>
      <c r="B1381" s="54" t="s">
        <v>68</v>
      </c>
      <c r="C1381" s="24">
        <v>28</v>
      </c>
      <c r="D1381" s="55"/>
      <c r="E1381" s="40"/>
      <c r="F1381" s="56"/>
      <c r="G1381" s="57">
        <v>0</v>
      </c>
      <c r="H1381" s="29" t="s">
        <v>668</v>
      </c>
      <c r="I1381" s="30"/>
      <c r="J1381" s="30" t="s">
        <v>38</v>
      </c>
      <c r="K1381" s="30" t="s">
        <v>38</v>
      </c>
      <c r="L1381" s="30"/>
      <c r="M1381" s="30">
        <v>0.67</v>
      </c>
      <c r="N1381" s="30" t="s">
        <v>38</v>
      </c>
      <c r="O1381" s="61"/>
      <c r="P1381" s="355"/>
      <c r="Q1381" s="356"/>
      <c r="R1381" s="14"/>
      <c r="S1381" s="14"/>
      <c r="T1381" s="81"/>
      <c r="U1381" s="303"/>
      <c r="V1381" s="54"/>
      <c r="W1381" s="67"/>
      <c r="AD1381"/>
      <c r="AE1381"/>
      <c r="AF1381"/>
      <c r="AG1381"/>
      <c r="AH1381"/>
      <c r="AI1381"/>
    </row>
    <row r="1382" spans="1:35" ht="18" customHeight="1" x14ac:dyDescent="0.25">
      <c r="A1382" s="47" t="s">
        <v>2606</v>
      </c>
      <c r="B1382" s="51" t="s">
        <v>322</v>
      </c>
      <c r="C1382" s="24">
        <v>28</v>
      </c>
      <c r="D1382" s="25"/>
      <c r="E1382" s="36"/>
      <c r="F1382" s="37"/>
      <c r="G1382" s="28"/>
      <c r="H1382" s="29" t="s">
        <v>1666</v>
      </c>
      <c r="I1382" s="30">
        <v>8.35</v>
      </c>
      <c r="J1382" s="26">
        <v>5.2</v>
      </c>
      <c r="K1382" s="30">
        <v>6.78</v>
      </c>
      <c r="L1382" s="202">
        <v>5.5</v>
      </c>
      <c r="M1382" s="30">
        <v>6.18</v>
      </c>
      <c r="N1382" s="30">
        <v>6.73</v>
      </c>
      <c r="O1382" s="31">
        <v>9.9499999999999993</v>
      </c>
      <c r="P1382" s="35"/>
      <c r="Q1382" s="168"/>
      <c r="R1382" s="14"/>
      <c r="S1382" s="14"/>
      <c r="T1382" s="65"/>
      <c r="U1382" s="31"/>
      <c r="V1382" s="31"/>
      <c r="W1382" s="131"/>
      <c r="AD1382"/>
      <c r="AE1382"/>
      <c r="AF1382"/>
      <c r="AG1382"/>
      <c r="AH1382"/>
      <c r="AI1382"/>
    </row>
    <row r="1383" spans="1:35" ht="18" customHeight="1" x14ac:dyDescent="0.25">
      <c r="A1383" s="47" t="s">
        <v>2607</v>
      </c>
      <c r="B1383" s="51" t="s">
        <v>494</v>
      </c>
      <c r="C1383" s="24">
        <v>28</v>
      </c>
      <c r="D1383" s="25"/>
      <c r="E1383" s="36"/>
      <c r="F1383" s="37" t="s">
        <v>143</v>
      </c>
      <c r="G1383" s="154">
        <v>28</v>
      </c>
      <c r="H1383" s="74">
        <v>1.27</v>
      </c>
      <c r="I1383" s="75" t="s">
        <v>38</v>
      </c>
      <c r="J1383" s="75">
        <v>0.99</v>
      </c>
      <c r="K1383" s="75">
        <v>1.1299999999999999</v>
      </c>
      <c r="L1383" s="118" t="s">
        <v>1966</v>
      </c>
      <c r="M1383" s="267">
        <v>1.4</v>
      </c>
      <c r="N1383" s="73">
        <v>0.92</v>
      </c>
      <c r="O1383" s="31">
        <v>0.87</v>
      </c>
      <c r="P1383" s="35"/>
      <c r="Q1383" s="168"/>
      <c r="R1383" s="14"/>
      <c r="S1383" s="14"/>
      <c r="T1383" s="65"/>
      <c r="U1383" s="31"/>
      <c r="V1383" s="31"/>
      <c r="W1383" s="131"/>
      <c r="AD1383"/>
      <c r="AE1383"/>
      <c r="AF1383"/>
      <c r="AG1383"/>
      <c r="AH1383"/>
      <c r="AI1383"/>
    </row>
    <row r="1384" spans="1:35" ht="18" customHeight="1" x14ac:dyDescent="0.25">
      <c r="A1384" s="47" t="s">
        <v>2607</v>
      </c>
      <c r="B1384" s="51" t="s">
        <v>99</v>
      </c>
      <c r="C1384" s="24">
        <v>28</v>
      </c>
      <c r="D1384" s="25"/>
      <c r="E1384" s="36"/>
      <c r="F1384" s="37" t="s">
        <v>143</v>
      </c>
      <c r="G1384" s="154">
        <v>50</v>
      </c>
      <c r="H1384" s="216">
        <v>0.55000000000000004</v>
      </c>
      <c r="I1384" s="30">
        <v>0.59</v>
      </c>
      <c r="J1384" s="30">
        <v>0.87</v>
      </c>
      <c r="K1384" s="30">
        <v>0.63</v>
      </c>
      <c r="L1384" s="49">
        <v>0.75</v>
      </c>
      <c r="M1384" s="223">
        <v>0.96</v>
      </c>
      <c r="N1384" s="30">
        <v>0.55000000000000004</v>
      </c>
      <c r="O1384" s="31">
        <v>0.98</v>
      </c>
      <c r="P1384" s="35"/>
      <c r="Q1384" s="168"/>
      <c r="R1384" s="14"/>
      <c r="S1384" s="14"/>
      <c r="T1384" s="65"/>
      <c r="U1384" s="31"/>
      <c r="V1384" s="31"/>
      <c r="W1384" s="131"/>
      <c r="AD1384" t="s">
        <v>2608</v>
      </c>
      <c r="AE1384" t="s">
        <v>2609</v>
      </c>
      <c r="AF1384"/>
      <c r="AG1384" s="102" t="s">
        <v>2610</v>
      </c>
      <c r="AH1384" t="s">
        <v>2611</v>
      </c>
      <c r="AI1384"/>
    </row>
    <row r="1385" spans="1:35" ht="18" customHeight="1" x14ac:dyDescent="0.25">
      <c r="A1385" s="47" t="s">
        <v>2607</v>
      </c>
      <c r="B1385" s="51" t="s">
        <v>159</v>
      </c>
      <c r="C1385" s="24">
        <v>28</v>
      </c>
      <c r="D1385" s="55"/>
      <c r="E1385" s="40"/>
      <c r="F1385" s="37" t="s">
        <v>143</v>
      </c>
      <c r="G1385" s="28">
        <v>50</v>
      </c>
      <c r="H1385" s="74">
        <v>0.72</v>
      </c>
      <c r="I1385" s="30" t="s">
        <v>38</v>
      </c>
      <c r="J1385" s="75">
        <v>0.99</v>
      </c>
      <c r="K1385" s="75">
        <v>0.97</v>
      </c>
      <c r="L1385" s="118">
        <v>0.79</v>
      </c>
      <c r="M1385" s="223">
        <v>0.87</v>
      </c>
      <c r="N1385" s="75" t="s">
        <v>2612</v>
      </c>
      <c r="O1385" s="31">
        <v>0.9</v>
      </c>
      <c r="P1385" s="35"/>
      <c r="Q1385" s="168"/>
      <c r="R1385" s="14"/>
      <c r="S1385" s="14"/>
      <c r="T1385" s="65"/>
      <c r="U1385" s="31"/>
      <c r="V1385" s="31"/>
      <c r="W1385" s="131"/>
      <c r="AD1385" t="s">
        <v>2613</v>
      </c>
      <c r="AE1385" t="s">
        <v>2614</v>
      </c>
      <c r="AF1385"/>
      <c r="AG1385" s="102" t="s">
        <v>612</v>
      </c>
      <c r="AH1385" t="s">
        <v>2615</v>
      </c>
      <c r="AI1385"/>
    </row>
    <row r="1386" spans="1:35" ht="18" customHeight="1" x14ac:dyDescent="0.25">
      <c r="A1386" s="47" t="s">
        <v>2607</v>
      </c>
      <c r="B1386" s="51" t="s">
        <v>68</v>
      </c>
      <c r="C1386" s="24">
        <v>28</v>
      </c>
      <c r="D1386" s="25"/>
      <c r="E1386" s="36"/>
      <c r="F1386" s="37" t="s">
        <v>143</v>
      </c>
      <c r="G1386" s="28">
        <v>30</v>
      </c>
      <c r="H1386" s="29">
        <v>0.69</v>
      </c>
      <c r="I1386" s="30">
        <v>0.79</v>
      </c>
      <c r="J1386" s="30">
        <v>0.57999999999999996</v>
      </c>
      <c r="K1386" s="30">
        <v>0.72</v>
      </c>
      <c r="L1386" s="26">
        <v>0.89</v>
      </c>
      <c r="M1386" s="30">
        <v>1.07</v>
      </c>
      <c r="N1386" s="108">
        <v>0.62</v>
      </c>
      <c r="O1386" s="31">
        <v>0.97</v>
      </c>
      <c r="P1386" s="35"/>
      <c r="Q1386" s="168"/>
      <c r="R1386" s="14"/>
      <c r="S1386" s="14"/>
      <c r="T1386" s="65"/>
      <c r="U1386" s="31"/>
      <c r="V1386" s="31"/>
      <c r="W1386" s="131"/>
      <c r="AD1386" s="102" t="s">
        <v>2616</v>
      </c>
      <c r="AE1386" t="s">
        <v>2617</v>
      </c>
      <c r="AF1386"/>
      <c r="AG1386" s="102" t="s">
        <v>2616</v>
      </c>
      <c r="AH1386" t="s">
        <v>2618</v>
      </c>
      <c r="AI1386"/>
    </row>
    <row r="1387" spans="1:35" ht="18" customHeight="1" x14ac:dyDescent="0.25">
      <c r="A1387" s="47" t="s">
        <v>2619</v>
      </c>
      <c r="B1387" s="51" t="s">
        <v>663</v>
      </c>
      <c r="C1387" s="24">
        <v>60</v>
      </c>
      <c r="D1387" s="25"/>
      <c r="E1387" s="36"/>
      <c r="F1387" s="239"/>
      <c r="G1387" s="28">
        <v>6</v>
      </c>
      <c r="H1387" s="29">
        <v>33</v>
      </c>
      <c r="I1387" s="30">
        <v>24</v>
      </c>
      <c r="J1387" s="30">
        <v>21.87</v>
      </c>
      <c r="K1387" s="30">
        <v>27</v>
      </c>
      <c r="L1387" s="26">
        <v>20</v>
      </c>
      <c r="M1387" s="30">
        <v>24.38</v>
      </c>
      <c r="N1387" s="30" t="s">
        <v>2620</v>
      </c>
      <c r="O1387" s="31">
        <v>48.98</v>
      </c>
      <c r="P1387" s="35">
        <v>0.13</v>
      </c>
      <c r="Q1387" s="168">
        <f>O1387*(1-P1387)</f>
        <v>42.6126</v>
      </c>
      <c r="R1387" s="66"/>
      <c r="S1387" s="14"/>
      <c r="T1387" s="65"/>
      <c r="U1387" s="31"/>
      <c r="V1387" s="31"/>
      <c r="W1387" s="286"/>
      <c r="AD1387" s="102" t="s">
        <v>2621</v>
      </c>
      <c r="AE1387" t="s">
        <v>2622</v>
      </c>
      <c r="AF1387"/>
      <c r="AG1387" t="s">
        <v>2623</v>
      </c>
      <c r="AH1387" t="s">
        <v>2624</v>
      </c>
      <c r="AI1387"/>
    </row>
    <row r="1388" spans="1:35" ht="18" customHeight="1" x14ac:dyDescent="0.25">
      <c r="A1388" s="47" t="s">
        <v>2625</v>
      </c>
      <c r="B1388" s="54" t="s">
        <v>187</v>
      </c>
      <c r="C1388" s="24">
        <v>60</v>
      </c>
      <c r="D1388" s="25"/>
      <c r="E1388" s="26"/>
      <c r="F1388" s="100"/>
      <c r="G1388" s="57"/>
      <c r="H1388" s="29"/>
      <c r="I1388" s="30"/>
      <c r="J1388" s="26">
        <v>25</v>
      </c>
      <c r="K1388" s="30"/>
      <c r="L1388" s="84" t="s">
        <v>38</v>
      </c>
      <c r="M1388" s="30"/>
      <c r="N1388" s="30"/>
      <c r="O1388" s="80"/>
      <c r="P1388" s="76"/>
      <c r="Q1388" s="77"/>
      <c r="R1388" s="14"/>
      <c r="S1388" s="14"/>
      <c r="T1388" s="65"/>
      <c r="U1388" s="82"/>
      <c r="V1388" s="31"/>
      <c r="W1388" s="67"/>
      <c r="AD1388"/>
      <c r="AE1388"/>
      <c r="AF1388"/>
      <c r="AG1388"/>
      <c r="AH1388"/>
      <c r="AI1388"/>
    </row>
    <row r="1389" spans="1:35" ht="18" customHeight="1" x14ac:dyDescent="0.25">
      <c r="A1389" s="47" t="s">
        <v>2626</v>
      </c>
      <c r="B1389" s="39"/>
      <c r="C1389" s="24" t="s">
        <v>2627</v>
      </c>
      <c r="D1389" s="25"/>
      <c r="E1389" s="36"/>
      <c r="F1389" s="37"/>
      <c r="G1389" s="28">
        <v>1</v>
      </c>
      <c r="H1389" s="29" t="s">
        <v>38</v>
      </c>
      <c r="I1389" s="30" t="s">
        <v>35</v>
      </c>
      <c r="J1389" s="30" t="s">
        <v>35</v>
      </c>
      <c r="K1389" s="108" t="s">
        <v>38</v>
      </c>
      <c r="L1389" s="44" t="s">
        <v>38</v>
      </c>
      <c r="M1389" s="359" t="s">
        <v>38</v>
      </c>
      <c r="N1389" s="229" t="s">
        <v>35</v>
      </c>
      <c r="O1389" s="31"/>
      <c r="P1389" s="35"/>
      <c r="Q1389" s="168"/>
      <c r="R1389" s="14"/>
      <c r="S1389" s="14"/>
      <c r="T1389" s="65"/>
      <c r="U1389" s="31"/>
      <c r="V1389" s="31"/>
      <c r="W1389" s="131"/>
      <c r="AD1389"/>
      <c r="AE1389"/>
      <c r="AF1389"/>
      <c r="AG1389"/>
      <c r="AH1389"/>
      <c r="AI1389"/>
    </row>
    <row r="1390" spans="1:35" ht="18" customHeight="1" x14ac:dyDescent="0.25">
      <c r="A1390" s="47" t="s">
        <v>2628</v>
      </c>
      <c r="B1390" s="23" t="s">
        <v>609</v>
      </c>
      <c r="C1390" s="24">
        <v>28</v>
      </c>
      <c r="D1390" s="25"/>
      <c r="E1390" s="36"/>
      <c r="F1390" s="37"/>
      <c r="G1390" s="28">
        <v>1</v>
      </c>
      <c r="H1390" s="29">
        <v>25.08</v>
      </c>
      <c r="I1390" s="30" t="s">
        <v>35</v>
      </c>
      <c r="J1390" s="73">
        <v>8.75</v>
      </c>
      <c r="K1390" s="30" t="s">
        <v>38</v>
      </c>
      <c r="L1390" s="158" t="s">
        <v>38</v>
      </c>
      <c r="M1390" s="74">
        <v>9.5500000000000007</v>
      </c>
      <c r="N1390" s="29">
        <v>9.56</v>
      </c>
      <c r="O1390" s="31">
        <v>25.09</v>
      </c>
      <c r="P1390" s="35"/>
      <c r="Q1390" s="168"/>
      <c r="R1390" s="14"/>
      <c r="S1390" s="14"/>
      <c r="T1390" s="65"/>
      <c r="U1390" s="31"/>
      <c r="V1390" s="31"/>
      <c r="W1390" s="131"/>
      <c r="AD1390"/>
      <c r="AE1390"/>
      <c r="AF1390"/>
      <c r="AG1390"/>
      <c r="AH1390"/>
      <c r="AI1390"/>
    </row>
    <row r="1391" spans="1:35" ht="18" customHeight="1" x14ac:dyDescent="0.25">
      <c r="A1391" s="47" t="s">
        <v>2629</v>
      </c>
      <c r="B1391" s="23" t="s">
        <v>441</v>
      </c>
      <c r="C1391" s="24">
        <v>28</v>
      </c>
      <c r="D1391" s="25"/>
      <c r="E1391" s="36"/>
      <c r="F1391" s="37"/>
      <c r="G1391" s="28">
        <v>2</v>
      </c>
      <c r="H1391" s="87">
        <v>42.11</v>
      </c>
      <c r="I1391" s="30" t="s">
        <v>35</v>
      </c>
      <c r="J1391" s="73">
        <v>16.850000000000001</v>
      </c>
      <c r="K1391" s="44">
        <v>18.53</v>
      </c>
      <c r="L1391" s="87" t="s">
        <v>38</v>
      </c>
      <c r="M1391" s="73">
        <v>16.84</v>
      </c>
      <c r="N1391" s="29">
        <v>17.09</v>
      </c>
      <c r="O1391" s="31">
        <v>42.11</v>
      </c>
      <c r="P1391" s="35"/>
      <c r="Q1391" s="168"/>
      <c r="R1391" s="14"/>
      <c r="S1391" s="14"/>
      <c r="T1391" s="65"/>
      <c r="U1391" s="31"/>
      <c r="V1391" s="31"/>
      <c r="W1391" s="131"/>
      <c r="AD1391"/>
      <c r="AE1391"/>
      <c r="AF1391"/>
      <c r="AG1391"/>
      <c r="AH1391"/>
      <c r="AI1391"/>
    </row>
    <row r="1392" spans="1:35" ht="18" customHeight="1" x14ac:dyDescent="0.25">
      <c r="A1392" s="53" t="s">
        <v>2630</v>
      </c>
      <c r="B1392" s="54" t="s">
        <v>86</v>
      </c>
      <c r="C1392" s="24">
        <v>28</v>
      </c>
      <c r="D1392" s="55"/>
      <c r="E1392" s="26"/>
      <c r="F1392" s="100"/>
      <c r="G1392" s="57"/>
      <c r="H1392" s="29" t="s">
        <v>38</v>
      </c>
      <c r="I1392" s="30" t="s">
        <v>35</v>
      </c>
      <c r="J1392" s="30"/>
      <c r="K1392" s="30">
        <v>57.59</v>
      </c>
      <c r="L1392" s="87" t="s">
        <v>35</v>
      </c>
      <c r="M1392" s="30" t="s">
        <v>35</v>
      </c>
      <c r="N1392" s="30"/>
      <c r="O1392" s="80">
        <v>59.52</v>
      </c>
      <c r="P1392" s="76"/>
      <c r="Q1392" s="77"/>
      <c r="R1392" s="14"/>
      <c r="S1392" s="14"/>
      <c r="T1392" s="81"/>
      <c r="U1392" s="82"/>
      <c r="V1392" s="54"/>
      <c r="W1392" s="83"/>
      <c r="AD1392"/>
      <c r="AE1392"/>
      <c r="AF1392"/>
      <c r="AG1392"/>
      <c r="AH1392"/>
      <c r="AI1392"/>
    </row>
    <row r="1393" spans="1:35" ht="18" customHeight="1" x14ac:dyDescent="0.25">
      <c r="A1393" s="47" t="s">
        <v>2631</v>
      </c>
      <c r="B1393" s="54" t="s">
        <v>2632</v>
      </c>
      <c r="C1393" s="24" t="s">
        <v>2633</v>
      </c>
      <c r="D1393" s="55"/>
      <c r="E1393" s="56"/>
      <c r="F1393" s="56"/>
      <c r="G1393" s="57">
        <v>3</v>
      </c>
      <c r="H1393" s="29" t="s">
        <v>35</v>
      </c>
      <c r="I1393" s="30" t="s">
        <v>2634</v>
      </c>
      <c r="J1393" s="30">
        <v>8.9499999999999993</v>
      </c>
      <c r="K1393" s="26">
        <v>8.48</v>
      </c>
      <c r="L1393" s="113" t="s">
        <v>35</v>
      </c>
      <c r="M1393" s="113" t="s">
        <v>35</v>
      </c>
      <c r="N1393" s="113" t="s">
        <v>35</v>
      </c>
      <c r="O1393" s="31">
        <v>9.02</v>
      </c>
      <c r="P1393" s="35"/>
      <c r="Q1393" s="168"/>
      <c r="R1393" s="14"/>
      <c r="S1393" s="14"/>
      <c r="T1393" s="65"/>
      <c r="U1393" s="31"/>
      <c r="V1393" s="31"/>
      <c r="W1393" s="131"/>
      <c r="AD1393"/>
      <c r="AE1393"/>
      <c r="AF1393"/>
      <c r="AG1393"/>
      <c r="AH1393"/>
      <c r="AI1393"/>
    </row>
    <row r="1394" spans="1:35" ht="18" customHeight="1" x14ac:dyDescent="0.25">
      <c r="A1394" s="47" t="s">
        <v>2635</v>
      </c>
      <c r="B1394" s="54"/>
      <c r="C1394" s="24" t="s">
        <v>2636</v>
      </c>
      <c r="D1394" s="55"/>
      <c r="E1394" s="56"/>
      <c r="F1394" s="56"/>
      <c r="G1394" s="57"/>
      <c r="H1394" s="29">
        <v>3.1890000000000001</v>
      </c>
      <c r="I1394" s="30" t="s">
        <v>35</v>
      </c>
      <c r="J1394" s="30">
        <v>4.66</v>
      </c>
      <c r="K1394" s="30" t="s">
        <v>35</v>
      </c>
      <c r="L1394" s="87" t="s">
        <v>35</v>
      </c>
      <c r="M1394" s="29" t="s">
        <v>35</v>
      </c>
      <c r="N1394" s="30" t="s">
        <v>35</v>
      </c>
      <c r="O1394" s="31">
        <v>4.66</v>
      </c>
      <c r="P1394" s="35"/>
      <c r="Q1394" s="168"/>
      <c r="R1394" s="14"/>
      <c r="S1394" s="14"/>
      <c r="T1394" s="65"/>
      <c r="U1394" s="31"/>
      <c r="V1394" s="31"/>
      <c r="W1394" s="131"/>
      <c r="AD1394"/>
      <c r="AE1394"/>
      <c r="AF1394"/>
      <c r="AG1394"/>
      <c r="AH1394"/>
      <c r="AI1394"/>
    </row>
    <row r="1395" spans="1:35" ht="18" customHeight="1" x14ac:dyDescent="0.25">
      <c r="A1395" s="47" t="s">
        <v>2637</v>
      </c>
      <c r="B1395" s="39"/>
      <c r="C1395" s="24">
        <v>1</v>
      </c>
      <c r="D1395" s="25"/>
      <c r="E1395" s="36"/>
      <c r="F1395" s="239"/>
      <c r="G1395" s="140"/>
      <c r="H1395" s="29">
        <v>1</v>
      </c>
      <c r="I1395" s="30"/>
      <c r="J1395" s="30"/>
      <c r="K1395" s="30"/>
      <c r="L1395" s="87"/>
      <c r="M1395" s="29"/>
      <c r="N1395" s="141"/>
      <c r="O1395" s="31"/>
      <c r="P1395" s="35"/>
      <c r="Q1395" s="168"/>
      <c r="R1395" s="14"/>
      <c r="S1395" s="14"/>
      <c r="T1395" s="65"/>
      <c r="U1395" s="31"/>
      <c r="V1395" s="31"/>
      <c r="W1395" s="131"/>
      <c r="AD1395"/>
      <c r="AE1395"/>
      <c r="AF1395"/>
      <c r="AG1395"/>
      <c r="AH1395"/>
      <c r="AI1395"/>
    </row>
    <row r="1396" spans="1:35" ht="18" customHeight="1" x14ac:dyDescent="0.25">
      <c r="A1396" s="53" t="s">
        <v>2638</v>
      </c>
      <c r="B1396" s="54" t="s">
        <v>164</v>
      </c>
      <c r="C1396" s="24">
        <v>56</v>
      </c>
      <c r="D1396" s="72"/>
      <c r="E1396" s="40"/>
      <c r="F1396" s="56"/>
      <c r="G1396" s="57"/>
      <c r="H1396" s="29" t="s">
        <v>38</v>
      </c>
      <c r="I1396" s="30" t="s">
        <v>38</v>
      </c>
      <c r="J1396" s="30" t="s">
        <v>2368</v>
      </c>
      <c r="K1396" s="30" t="s">
        <v>2639</v>
      </c>
      <c r="L1396" s="87" t="s">
        <v>2640</v>
      </c>
      <c r="M1396" s="29">
        <v>294</v>
      </c>
      <c r="N1396" s="29" t="s">
        <v>2640</v>
      </c>
      <c r="O1396" s="31"/>
      <c r="P1396" s="35"/>
      <c r="Q1396" s="168"/>
      <c r="R1396" s="14"/>
      <c r="S1396" s="14"/>
      <c r="T1396" s="65"/>
      <c r="U1396" s="31"/>
      <c r="V1396" s="31"/>
      <c r="W1396" s="131"/>
      <c r="AD1396" t="s">
        <v>2641</v>
      </c>
      <c r="AE1396" t="s">
        <v>2642</v>
      </c>
      <c r="AF1396"/>
      <c r="AG1396" s="102" t="s">
        <v>2643</v>
      </c>
      <c r="AH1396" t="s">
        <v>2644</v>
      </c>
      <c r="AI1396"/>
    </row>
    <row r="1397" spans="1:35" ht="18" customHeight="1" x14ac:dyDescent="0.25">
      <c r="A1397" s="47" t="s">
        <v>2645</v>
      </c>
      <c r="B1397" s="51" t="s">
        <v>159</v>
      </c>
      <c r="C1397" s="24">
        <v>28</v>
      </c>
      <c r="D1397" s="25"/>
      <c r="E1397" s="36"/>
      <c r="F1397" s="37"/>
      <c r="G1397" s="28">
        <v>1</v>
      </c>
      <c r="H1397" s="29">
        <v>13.63</v>
      </c>
      <c r="I1397" s="30">
        <v>15.15</v>
      </c>
      <c r="J1397" s="30">
        <v>14.72</v>
      </c>
      <c r="K1397" s="30">
        <v>16.600000000000001</v>
      </c>
      <c r="L1397" s="49">
        <v>12.5</v>
      </c>
      <c r="M1397" s="29">
        <v>14.9</v>
      </c>
      <c r="N1397" s="29" t="s">
        <v>35</v>
      </c>
      <c r="O1397" s="31">
        <v>11.32</v>
      </c>
      <c r="P1397" s="35"/>
      <c r="Q1397" s="168"/>
      <c r="R1397" s="14"/>
      <c r="S1397" s="14"/>
      <c r="T1397" s="65"/>
      <c r="U1397" s="31"/>
      <c r="V1397" s="31"/>
      <c r="W1397" s="131"/>
      <c r="AD1397"/>
      <c r="AE1397"/>
      <c r="AF1397"/>
      <c r="AG1397"/>
      <c r="AH1397"/>
      <c r="AI1397"/>
    </row>
    <row r="1398" spans="1:35" ht="18" customHeight="1" x14ac:dyDescent="0.25">
      <c r="A1398" s="47" t="s">
        <v>2646</v>
      </c>
      <c r="B1398" s="51" t="s">
        <v>2647</v>
      </c>
      <c r="C1398" s="24">
        <v>4</v>
      </c>
      <c r="D1398" s="25"/>
      <c r="E1398" s="36"/>
      <c r="F1398" s="247"/>
      <c r="G1398" s="28">
        <v>2</v>
      </c>
      <c r="H1398" s="29">
        <v>1.35</v>
      </c>
      <c r="I1398" s="30">
        <v>2.44</v>
      </c>
      <c r="J1398" s="26">
        <v>0.99</v>
      </c>
      <c r="K1398" s="30">
        <v>1.33</v>
      </c>
      <c r="L1398" s="29" t="s">
        <v>1638</v>
      </c>
      <c r="M1398" s="113">
        <v>1.22</v>
      </c>
      <c r="N1398" s="29">
        <v>1.26</v>
      </c>
      <c r="O1398" s="31">
        <v>0.56999999999999995</v>
      </c>
      <c r="P1398" s="35"/>
      <c r="Q1398" s="168"/>
      <c r="R1398" s="14"/>
      <c r="S1398" s="14"/>
      <c r="T1398" s="65"/>
      <c r="U1398" s="31"/>
      <c r="V1398" s="31"/>
      <c r="W1398" s="131"/>
      <c r="AD1398"/>
      <c r="AE1398"/>
      <c r="AF1398"/>
      <c r="AG1398"/>
      <c r="AH1398"/>
      <c r="AI1398"/>
    </row>
    <row r="1399" spans="1:35" ht="18" customHeight="1" x14ac:dyDescent="0.25">
      <c r="A1399" s="47" t="s">
        <v>2648</v>
      </c>
      <c r="B1399" s="51" t="s">
        <v>757</v>
      </c>
      <c r="C1399" s="24" t="s">
        <v>111</v>
      </c>
      <c r="D1399" s="72"/>
      <c r="E1399" s="36"/>
      <c r="F1399" s="70"/>
      <c r="G1399" s="28"/>
      <c r="H1399" s="29">
        <v>5.39</v>
      </c>
      <c r="I1399" s="30" t="s">
        <v>38</v>
      </c>
      <c r="J1399" s="30" t="s">
        <v>38</v>
      </c>
      <c r="K1399" s="30">
        <v>3.23</v>
      </c>
      <c r="L1399" s="87" t="s">
        <v>35</v>
      </c>
      <c r="M1399" s="26">
        <v>2.7</v>
      </c>
      <c r="N1399" s="87">
        <v>2.8</v>
      </c>
      <c r="O1399" s="31">
        <v>2.0499999999999998</v>
      </c>
      <c r="P1399" s="35"/>
      <c r="Q1399" s="168"/>
      <c r="R1399" s="14"/>
      <c r="S1399" s="14"/>
      <c r="T1399" s="65"/>
      <c r="U1399" s="31"/>
      <c r="V1399" s="31"/>
      <c r="W1399" s="131"/>
      <c r="AD1399"/>
      <c r="AE1399"/>
      <c r="AF1399"/>
      <c r="AG1399"/>
      <c r="AH1399"/>
      <c r="AI1399"/>
    </row>
    <row r="1400" spans="1:35" ht="18" customHeight="1" x14ac:dyDescent="0.25">
      <c r="A1400" s="47" t="s">
        <v>2649</v>
      </c>
      <c r="B1400" s="51" t="s">
        <v>201</v>
      </c>
      <c r="C1400" s="24">
        <v>60</v>
      </c>
      <c r="D1400" s="25"/>
      <c r="E1400" s="36"/>
      <c r="F1400" s="36"/>
      <c r="G1400" s="28">
        <v>1</v>
      </c>
      <c r="H1400" s="29">
        <v>4.25</v>
      </c>
      <c r="I1400" s="30" t="s">
        <v>38</v>
      </c>
      <c r="J1400" s="30" t="s">
        <v>1675</v>
      </c>
      <c r="K1400" s="30">
        <v>1.89</v>
      </c>
      <c r="L1400" s="213">
        <v>1.39</v>
      </c>
      <c r="M1400" s="30">
        <v>2.4700000000000002</v>
      </c>
      <c r="N1400" s="49">
        <v>1.27</v>
      </c>
      <c r="O1400" s="31">
        <v>2.58</v>
      </c>
      <c r="P1400" s="35"/>
      <c r="Q1400" s="168"/>
      <c r="R1400" s="14"/>
      <c r="S1400" s="14"/>
      <c r="T1400" s="65"/>
      <c r="U1400" s="31"/>
      <c r="V1400" s="31"/>
      <c r="W1400" s="131"/>
      <c r="AD1400"/>
      <c r="AE1400"/>
      <c r="AF1400"/>
      <c r="AG1400"/>
      <c r="AH1400"/>
      <c r="AI1400"/>
    </row>
    <row r="1401" spans="1:35" ht="18" customHeight="1" x14ac:dyDescent="0.25">
      <c r="A1401" s="47" t="s">
        <v>2650</v>
      </c>
      <c r="B1401" s="51" t="s">
        <v>447</v>
      </c>
      <c r="C1401" s="24">
        <v>20</v>
      </c>
      <c r="D1401" s="25"/>
      <c r="E1401" s="36"/>
      <c r="F1401" s="37"/>
      <c r="G1401" s="28">
        <v>9</v>
      </c>
      <c r="H1401" s="29">
        <v>3.19</v>
      </c>
      <c r="I1401" s="30" t="s">
        <v>38</v>
      </c>
      <c r="J1401" s="30">
        <v>2.9</v>
      </c>
      <c r="K1401" s="30">
        <v>3.19</v>
      </c>
      <c r="L1401" s="49">
        <v>2.6</v>
      </c>
      <c r="M1401" s="30">
        <v>2.79</v>
      </c>
      <c r="N1401" s="30" t="s">
        <v>2651</v>
      </c>
      <c r="O1401" s="31"/>
      <c r="P1401" s="35"/>
      <c r="Q1401" s="168"/>
      <c r="R1401" s="14"/>
      <c r="S1401" s="14"/>
      <c r="T1401" s="65"/>
      <c r="U1401" s="31"/>
      <c r="V1401" s="31"/>
      <c r="W1401" s="131"/>
      <c r="AD1401"/>
      <c r="AE1401"/>
      <c r="AF1401"/>
      <c r="AG1401"/>
      <c r="AH1401"/>
      <c r="AI1401"/>
    </row>
    <row r="1402" spans="1:35" ht="18" customHeight="1" x14ac:dyDescent="0.25">
      <c r="A1402" s="47" t="s">
        <v>2650</v>
      </c>
      <c r="B1402" s="51" t="s">
        <v>201</v>
      </c>
      <c r="C1402" s="24">
        <v>20</v>
      </c>
      <c r="D1402" s="25"/>
      <c r="E1402" s="36"/>
      <c r="F1402" s="37"/>
      <c r="G1402" s="28">
        <v>4</v>
      </c>
      <c r="H1402" s="29">
        <v>0.57999999999999996</v>
      </c>
      <c r="I1402" s="30" t="s">
        <v>2199</v>
      </c>
      <c r="J1402" s="30">
        <v>0.66</v>
      </c>
      <c r="K1402" s="30" t="s">
        <v>2652</v>
      </c>
      <c r="L1402" s="49" t="s">
        <v>2653</v>
      </c>
      <c r="M1402" s="49" t="s">
        <v>2654</v>
      </c>
      <c r="N1402" s="30">
        <v>0.64</v>
      </c>
      <c r="O1402" s="31">
        <v>0.56999999999999995</v>
      </c>
      <c r="P1402" s="35"/>
      <c r="Q1402" s="168"/>
      <c r="R1402" s="14"/>
      <c r="S1402" s="14"/>
      <c r="T1402" s="65"/>
      <c r="U1402" s="31"/>
      <c r="V1402" s="31"/>
      <c r="W1402" s="131"/>
      <c r="AD1402"/>
      <c r="AE1402"/>
      <c r="AF1402"/>
      <c r="AG1402"/>
      <c r="AH1402"/>
      <c r="AI1402"/>
    </row>
    <row r="1403" spans="1:35" ht="18" customHeight="1" x14ac:dyDescent="0.25">
      <c r="A1403" s="47" t="s">
        <v>2650</v>
      </c>
      <c r="B1403" s="51" t="s">
        <v>86</v>
      </c>
      <c r="C1403" s="24">
        <v>60</v>
      </c>
      <c r="D1403" s="25"/>
      <c r="E1403" s="36"/>
      <c r="F1403" s="37"/>
      <c r="G1403" s="28">
        <v>2</v>
      </c>
      <c r="H1403" s="29" t="s">
        <v>38</v>
      </c>
      <c r="I1403" s="30">
        <v>1.58</v>
      </c>
      <c r="J1403" s="30">
        <v>1.58</v>
      </c>
      <c r="K1403" s="26">
        <v>1.44</v>
      </c>
      <c r="L1403" s="87">
        <v>1.55</v>
      </c>
      <c r="M1403" s="30">
        <v>1.53</v>
      </c>
      <c r="N1403" s="30" t="s">
        <v>38</v>
      </c>
      <c r="O1403" s="31">
        <v>1.85</v>
      </c>
      <c r="P1403" s="35"/>
      <c r="Q1403" s="168"/>
      <c r="R1403" s="14"/>
      <c r="S1403" s="14"/>
      <c r="T1403" s="65"/>
      <c r="U1403" s="31"/>
      <c r="V1403" s="31"/>
      <c r="W1403" s="131"/>
      <c r="AD1403"/>
      <c r="AE1403"/>
      <c r="AF1403"/>
      <c r="AG1403"/>
      <c r="AH1403"/>
      <c r="AI1403"/>
    </row>
    <row r="1404" spans="1:35" ht="18" customHeight="1" x14ac:dyDescent="0.25">
      <c r="A1404" s="47" t="s">
        <v>2650</v>
      </c>
      <c r="B1404" s="51" t="s">
        <v>609</v>
      </c>
      <c r="C1404" s="24">
        <v>60</v>
      </c>
      <c r="D1404" s="25"/>
      <c r="E1404" s="36"/>
      <c r="F1404" s="37"/>
      <c r="G1404" s="28"/>
      <c r="H1404" s="29">
        <v>5.0199999999999996</v>
      </c>
      <c r="I1404" s="30">
        <v>5.78</v>
      </c>
      <c r="J1404" s="30"/>
      <c r="K1404" s="30">
        <v>3.1</v>
      </c>
      <c r="L1404" s="87">
        <v>3.05</v>
      </c>
      <c r="M1404" s="29">
        <v>5.99</v>
      </c>
      <c r="N1404" s="44">
        <v>3.18</v>
      </c>
      <c r="O1404" s="31">
        <v>2.0499999999999998</v>
      </c>
      <c r="P1404" s="35"/>
      <c r="Q1404" s="168"/>
      <c r="R1404" s="14"/>
      <c r="S1404" s="14"/>
      <c r="T1404" s="65"/>
      <c r="U1404" s="31"/>
      <c r="V1404" s="31"/>
      <c r="W1404" s="131"/>
      <c r="AD1404"/>
      <c r="AE1404"/>
      <c r="AF1404"/>
      <c r="AG1404"/>
      <c r="AH1404"/>
      <c r="AI1404"/>
    </row>
    <row r="1405" spans="1:35" ht="18" customHeight="1" x14ac:dyDescent="0.25">
      <c r="A1405" s="53" t="s">
        <v>2655</v>
      </c>
      <c r="B1405" s="51" t="s">
        <v>2022</v>
      </c>
      <c r="C1405" s="24">
        <v>20</v>
      </c>
      <c r="D1405" s="55"/>
      <c r="E1405" s="26"/>
      <c r="F1405" s="100"/>
      <c r="G1405" s="57">
        <v>5</v>
      </c>
      <c r="H1405" s="29">
        <v>54.6</v>
      </c>
      <c r="I1405" s="30" t="s">
        <v>35</v>
      </c>
      <c r="J1405" s="30">
        <v>27.5</v>
      </c>
      <c r="K1405" s="26">
        <v>26.9</v>
      </c>
      <c r="L1405" s="84" t="s">
        <v>2656</v>
      </c>
      <c r="M1405" s="30">
        <v>27.5</v>
      </c>
      <c r="N1405" s="30" t="s">
        <v>38</v>
      </c>
      <c r="O1405" s="80">
        <v>54.6</v>
      </c>
      <c r="P1405" s="76"/>
      <c r="Q1405" s="77"/>
      <c r="R1405" s="14"/>
      <c r="S1405" s="14"/>
      <c r="T1405" s="119"/>
      <c r="U1405" s="120"/>
      <c r="V1405" s="54"/>
      <c r="W1405" s="83"/>
      <c r="AD1405"/>
      <c r="AE1405"/>
      <c r="AF1405"/>
      <c r="AG1405"/>
      <c r="AH1405"/>
      <c r="AI1405"/>
    </row>
    <row r="1406" spans="1:35" ht="18" customHeight="1" x14ac:dyDescent="0.25">
      <c r="A1406" s="47" t="s">
        <v>2657</v>
      </c>
      <c r="B1406" s="51" t="s">
        <v>1787</v>
      </c>
      <c r="C1406" s="24">
        <v>28</v>
      </c>
      <c r="D1406" s="25"/>
      <c r="E1406" s="36"/>
      <c r="F1406" s="37"/>
      <c r="G1406" s="28"/>
      <c r="H1406" s="29">
        <v>3.99</v>
      </c>
      <c r="I1406" s="30">
        <v>2.39</v>
      </c>
      <c r="J1406" s="30">
        <v>3.4</v>
      </c>
      <c r="K1406" s="30">
        <v>1.85</v>
      </c>
      <c r="L1406" s="87" t="s">
        <v>38</v>
      </c>
      <c r="M1406" s="29">
        <v>2.31</v>
      </c>
      <c r="N1406" s="29" t="s">
        <v>38</v>
      </c>
      <c r="O1406" s="31">
        <v>2.93</v>
      </c>
      <c r="P1406" s="35"/>
      <c r="Q1406" s="168"/>
      <c r="R1406" s="14"/>
      <c r="S1406" s="14"/>
      <c r="T1406" s="65"/>
      <c r="U1406" s="31"/>
      <c r="V1406" s="31"/>
      <c r="W1406" s="131"/>
      <c r="AD1406"/>
      <c r="AE1406"/>
      <c r="AF1406"/>
      <c r="AG1406"/>
      <c r="AH1406"/>
      <c r="AI1406"/>
    </row>
    <row r="1407" spans="1:35" ht="18" customHeight="1" x14ac:dyDescent="0.25">
      <c r="A1407" s="47" t="s">
        <v>2658</v>
      </c>
      <c r="B1407" s="51" t="s">
        <v>1397</v>
      </c>
      <c r="C1407" s="24">
        <v>28</v>
      </c>
      <c r="D1407" s="25"/>
      <c r="E1407" s="36"/>
      <c r="F1407" s="37"/>
      <c r="G1407" s="28"/>
      <c r="H1407" s="29">
        <v>3.8</v>
      </c>
      <c r="I1407" s="30">
        <v>4.79</v>
      </c>
      <c r="J1407" s="30"/>
      <c r="K1407" s="30">
        <v>3.21</v>
      </c>
      <c r="L1407" s="87" t="s">
        <v>38</v>
      </c>
      <c r="M1407" s="49">
        <v>3.99</v>
      </c>
      <c r="N1407" s="29" t="s">
        <v>1829</v>
      </c>
      <c r="O1407" s="31">
        <v>2.93</v>
      </c>
      <c r="P1407" s="35"/>
      <c r="Q1407" s="168"/>
      <c r="R1407" s="14"/>
      <c r="S1407" s="14"/>
      <c r="T1407" s="65"/>
      <c r="U1407" s="31"/>
      <c r="V1407" s="31"/>
      <c r="W1407" s="131"/>
      <c r="AD1407"/>
      <c r="AE1407"/>
      <c r="AF1407"/>
      <c r="AG1407"/>
      <c r="AH1407"/>
      <c r="AI1407"/>
    </row>
    <row r="1408" spans="1:35" ht="18" customHeight="1" x14ac:dyDescent="0.25">
      <c r="A1408" s="53" t="s">
        <v>2659</v>
      </c>
      <c r="B1408" s="54" t="s">
        <v>2660</v>
      </c>
      <c r="C1408" s="24">
        <v>30</v>
      </c>
      <c r="D1408" s="55"/>
      <c r="E1408" s="26"/>
      <c r="F1408" s="56"/>
      <c r="G1408" s="57"/>
      <c r="H1408" s="29">
        <v>16.36</v>
      </c>
      <c r="I1408" s="30">
        <v>18.29</v>
      </c>
      <c r="J1408" s="26">
        <v>14</v>
      </c>
      <c r="K1408" s="30">
        <v>18.55</v>
      </c>
      <c r="L1408" s="30" t="s">
        <v>38</v>
      </c>
      <c r="M1408" s="30">
        <v>14.2</v>
      </c>
      <c r="N1408" s="30">
        <v>15.44</v>
      </c>
      <c r="O1408" s="80"/>
      <c r="P1408" s="76"/>
      <c r="Q1408" s="77"/>
      <c r="R1408" s="14"/>
      <c r="S1408" s="14"/>
      <c r="T1408" s="81"/>
      <c r="U1408" s="82"/>
      <c r="V1408" s="54"/>
      <c r="W1408" s="83"/>
      <c r="AD1408"/>
      <c r="AE1408"/>
      <c r="AF1408"/>
      <c r="AG1408"/>
      <c r="AH1408"/>
      <c r="AI1408"/>
    </row>
    <row r="1409" spans="1:35" ht="18" customHeight="1" x14ac:dyDescent="0.25">
      <c r="A1409" s="53" t="s">
        <v>2661</v>
      </c>
      <c r="B1409" s="54" t="s">
        <v>68</v>
      </c>
      <c r="C1409" s="24">
        <v>6</v>
      </c>
      <c r="D1409" s="55"/>
      <c r="E1409" s="26"/>
      <c r="F1409" s="100"/>
      <c r="G1409" s="57"/>
      <c r="H1409" s="29">
        <v>3.75</v>
      </c>
      <c r="I1409" s="30">
        <v>3.09</v>
      </c>
      <c r="J1409" s="30">
        <v>5.22</v>
      </c>
      <c r="K1409" s="30">
        <v>2.9</v>
      </c>
      <c r="L1409" s="26">
        <v>5.0999999999999996</v>
      </c>
      <c r="M1409" s="30" t="s">
        <v>38</v>
      </c>
      <c r="N1409" s="30">
        <v>5.39</v>
      </c>
      <c r="O1409" s="80"/>
      <c r="P1409" s="76"/>
      <c r="Q1409" s="77"/>
      <c r="R1409" s="14"/>
      <c r="S1409" s="14"/>
      <c r="T1409" s="81"/>
      <c r="U1409" s="119"/>
      <c r="V1409" s="54"/>
      <c r="W1409" s="83"/>
      <c r="AD1409"/>
      <c r="AE1409"/>
      <c r="AF1409"/>
      <c r="AG1409"/>
      <c r="AH1409"/>
      <c r="AI1409"/>
    </row>
    <row r="1410" spans="1:35" ht="18" customHeight="1" x14ac:dyDescent="0.25">
      <c r="A1410" s="47" t="s">
        <v>2662</v>
      </c>
      <c r="B1410" s="51" t="s">
        <v>68</v>
      </c>
      <c r="C1410" s="24">
        <v>6</v>
      </c>
      <c r="D1410" s="360"/>
      <c r="E1410" s="36"/>
      <c r="F1410" s="37"/>
      <c r="G1410" s="28"/>
      <c r="H1410" s="29">
        <v>4</v>
      </c>
      <c r="I1410" s="335">
        <v>3.44</v>
      </c>
      <c r="J1410" s="30" t="s">
        <v>2663</v>
      </c>
      <c r="K1410" s="111" t="s">
        <v>2664</v>
      </c>
      <c r="L1410" s="49">
        <v>2.29</v>
      </c>
      <c r="M1410" s="87" t="s">
        <v>38</v>
      </c>
      <c r="N1410" s="29" t="s">
        <v>38</v>
      </c>
      <c r="O1410" s="31"/>
      <c r="P1410" s="35"/>
      <c r="Q1410" s="168"/>
      <c r="R1410" s="14"/>
      <c r="S1410" s="14"/>
      <c r="T1410" s="65"/>
      <c r="U1410" s="31"/>
      <c r="V1410" s="31"/>
      <c r="W1410" s="131"/>
      <c r="AD1410"/>
      <c r="AE1410"/>
      <c r="AF1410"/>
      <c r="AG1410"/>
      <c r="AH1410"/>
      <c r="AI1410"/>
    </row>
    <row r="1411" spans="1:35" ht="18" customHeight="1" x14ac:dyDescent="0.25">
      <c r="A1411" s="47" t="s">
        <v>2665</v>
      </c>
      <c r="B1411" s="51" t="s">
        <v>201</v>
      </c>
      <c r="C1411" s="24">
        <v>84</v>
      </c>
      <c r="D1411" s="25"/>
      <c r="E1411" s="36"/>
      <c r="F1411" s="37" t="s">
        <v>1360</v>
      </c>
      <c r="G1411" s="361">
        <v>0.67</v>
      </c>
      <c r="H1411" s="29">
        <v>35.46</v>
      </c>
      <c r="I1411" s="30" t="s">
        <v>38</v>
      </c>
      <c r="J1411" s="30">
        <v>33.979999999999997</v>
      </c>
      <c r="K1411" s="26">
        <v>28.09</v>
      </c>
      <c r="L1411" s="87">
        <v>34</v>
      </c>
      <c r="M1411" s="29">
        <v>30.4</v>
      </c>
      <c r="N1411" s="29">
        <v>35.299999999999997</v>
      </c>
      <c r="O1411" s="31">
        <v>56.71</v>
      </c>
      <c r="P1411" s="35"/>
      <c r="Q1411" s="168"/>
      <c r="R1411" s="14"/>
      <c r="S1411" s="14"/>
      <c r="T1411" s="65"/>
      <c r="U1411" s="31"/>
      <c r="V1411" s="31"/>
      <c r="W1411" s="131"/>
      <c r="AD1411"/>
      <c r="AE1411"/>
      <c r="AF1411"/>
      <c r="AG1411"/>
      <c r="AH1411"/>
      <c r="AI1411"/>
    </row>
    <row r="1412" spans="1:35" ht="18" customHeight="1" x14ac:dyDescent="0.25">
      <c r="A1412" s="47" t="s">
        <v>2665</v>
      </c>
      <c r="B1412" s="51" t="s">
        <v>86</v>
      </c>
      <c r="C1412" s="24">
        <v>84</v>
      </c>
      <c r="D1412" s="36"/>
      <c r="E1412" s="36"/>
      <c r="F1412" s="27"/>
      <c r="G1412" s="28">
        <v>2</v>
      </c>
      <c r="H1412" s="29" t="s">
        <v>38</v>
      </c>
      <c r="I1412" s="30" t="s">
        <v>35</v>
      </c>
      <c r="J1412" s="26">
        <v>46.35</v>
      </c>
      <c r="K1412" s="30" t="s">
        <v>38</v>
      </c>
      <c r="L1412" s="87" t="s">
        <v>35</v>
      </c>
      <c r="M1412" s="30">
        <v>48.85</v>
      </c>
      <c r="N1412" s="29">
        <v>46.49</v>
      </c>
      <c r="O1412" s="31">
        <v>20.13</v>
      </c>
      <c r="P1412" s="35"/>
      <c r="Q1412" s="168"/>
      <c r="R1412" s="14"/>
      <c r="S1412" s="14"/>
      <c r="T1412" s="65"/>
      <c r="U1412" s="31"/>
      <c r="V1412" s="31"/>
      <c r="W1412" s="131"/>
      <c r="AD1412"/>
      <c r="AE1412"/>
      <c r="AF1412"/>
      <c r="AG1412"/>
      <c r="AH1412"/>
      <c r="AI1412"/>
    </row>
    <row r="1413" spans="1:35" ht="18" customHeight="1" x14ac:dyDescent="0.25">
      <c r="A1413" s="47" t="s">
        <v>2665</v>
      </c>
      <c r="B1413" s="51" t="s">
        <v>86</v>
      </c>
      <c r="C1413" s="24">
        <v>84</v>
      </c>
      <c r="D1413" s="25"/>
      <c r="E1413" s="36"/>
      <c r="F1413" s="27"/>
      <c r="G1413" s="28">
        <v>0.66</v>
      </c>
      <c r="H1413" s="29">
        <v>60.4</v>
      </c>
      <c r="I1413" s="30">
        <v>65</v>
      </c>
      <c r="J1413" s="30" t="s">
        <v>38</v>
      </c>
      <c r="K1413" s="30">
        <v>61.5</v>
      </c>
      <c r="L1413" s="87">
        <v>60.5</v>
      </c>
      <c r="M1413" s="29" t="s">
        <v>38</v>
      </c>
      <c r="N1413" s="29">
        <v>56</v>
      </c>
      <c r="O1413" s="31"/>
      <c r="P1413" s="35"/>
      <c r="Q1413" s="168"/>
      <c r="R1413" s="14"/>
      <c r="S1413" s="14"/>
      <c r="T1413" s="65"/>
      <c r="U1413" s="31"/>
      <c r="V1413" s="31"/>
      <c r="W1413" s="131"/>
      <c r="AD1413"/>
      <c r="AE1413"/>
      <c r="AF1413"/>
      <c r="AG1413"/>
      <c r="AH1413"/>
      <c r="AI1413"/>
    </row>
    <row r="1414" spans="1:35" ht="18" customHeight="1" x14ac:dyDescent="0.25">
      <c r="A1414" s="47" t="s">
        <v>2666</v>
      </c>
      <c r="B1414" s="51" t="s">
        <v>86</v>
      </c>
      <c r="C1414" s="24">
        <v>28</v>
      </c>
      <c r="D1414" s="25"/>
      <c r="E1414" s="36"/>
      <c r="F1414" s="37"/>
      <c r="G1414" s="28"/>
      <c r="H1414" s="29">
        <v>1.45</v>
      </c>
      <c r="I1414" s="30">
        <v>1.5</v>
      </c>
      <c r="J1414" s="30"/>
      <c r="K1414" s="30"/>
      <c r="L1414" s="87">
        <v>2.31</v>
      </c>
      <c r="M1414" s="29">
        <v>2.19</v>
      </c>
      <c r="N1414" s="29">
        <v>1.68</v>
      </c>
      <c r="O1414" s="31">
        <v>1.55</v>
      </c>
      <c r="P1414" s="35"/>
      <c r="Q1414" s="168"/>
      <c r="R1414" s="14"/>
      <c r="S1414" s="14"/>
      <c r="T1414" s="65"/>
      <c r="U1414" s="31"/>
      <c r="V1414" s="31"/>
      <c r="W1414" s="131"/>
      <c r="AD1414"/>
      <c r="AE1414"/>
      <c r="AF1414"/>
      <c r="AG1414"/>
      <c r="AH1414"/>
      <c r="AI1414"/>
    </row>
    <row r="1415" spans="1:35" ht="18" customHeight="1" x14ac:dyDescent="0.25">
      <c r="A1415" s="47" t="s">
        <v>2666</v>
      </c>
      <c r="B1415" s="51" t="s">
        <v>609</v>
      </c>
      <c r="C1415" s="24">
        <v>28</v>
      </c>
      <c r="D1415" s="25"/>
      <c r="E1415" s="36"/>
      <c r="F1415" s="37"/>
      <c r="G1415" s="28"/>
      <c r="H1415" s="29">
        <v>12.5</v>
      </c>
      <c r="I1415" s="30">
        <v>10.5</v>
      </c>
      <c r="J1415" s="30">
        <v>9.1999999999999993</v>
      </c>
      <c r="K1415" s="30">
        <v>9.85</v>
      </c>
      <c r="L1415" s="49">
        <v>6.99</v>
      </c>
      <c r="M1415" s="29">
        <v>9.35</v>
      </c>
      <c r="N1415" s="29" t="s">
        <v>38</v>
      </c>
      <c r="O1415" s="31">
        <v>3.52</v>
      </c>
      <c r="P1415" s="35"/>
      <c r="Q1415" s="168"/>
      <c r="R1415" s="14"/>
      <c r="S1415" s="14"/>
      <c r="T1415" s="65"/>
      <c r="U1415" s="31"/>
      <c r="V1415" s="31"/>
      <c r="W1415" s="131"/>
      <c r="AD1415"/>
      <c r="AE1415"/>
      <c r="AF1415"/>
      <c r="AG1415"/>
      <c r="AH1415"/>
      <c r="AI1415"/>
    </row>
    <row r="1416" spans="1:35" ht="18" customHeight="1" x14ac:dyDescent="0.25">
      <c r="A1416" s="47" t="s">
        <v>2666</v>
      </c>
      <c r="B1416" s="51" t="s">
        <v>441</v>
      </c>
      <c r="C1416" s="24">
        <v>28</v>
      </c>
      <c r="D1416" s="25"/>
      <c r="E1416" s="36"/>
      <c r="F1416" s="37"/>
      <c r="G1416" s="28"/>
      <c r="H1416" s="29">
        <v>21</v>
      </c>
      <c r="I1416" s="30">
        <v>13.94</v>
      </c>
      <c r="J1416" s="30">
        <v>12.57</v>
      </c>
      <c r="K1416" s="30"/>
      <c r="L1416" s="87" t="s">
        <v>2667</v>
      </c>
      <c r="M1416" s="49">
        <v>12.46</v>
      </c>
      <c r="N1416" s="29" t="s">
        <v>2668</v>
      </c>
      <c r="O1416" s="31">
        <v>3.52</v>
      </c>
      <c r="P1416" s="35"/>
      <c r="Q1416" s="168"/>
      <c r="R1416" s="14"/>
      <c r="S1416" s="14"/>
      <c r="T1416" s="65"/>
      <c r="U1416" s="31"/>
      <c r="V1416" s="31"/>
      <c r="W1416" s="131"/>
      <c r="AD1416"/>
      <c r="AE1416"/>
      <c r="AF1416"/>
      <c r="AG1416"/>
      <c r="AH1416"/>
      <c r="AI1416"/>
    </row>
    <row r="1417" spans="1:35" ht="18" customHeight="1" x14ac:dyDescent="0.25">
      <c r="A1417" s="47" t="s">
        <v>2669</v>
      </c>
      <c r="B1417" s="23" t="s">
        <v>159</v>
      </c>
      <c r="C1417" s="24">
        <v>28</v>
      </c>
      <c r="D1417" s="25">
        <v>4</v>
      </c>
      <c r="E1417" s="36" t="s">
        <v>216</v>
      </c>
      <c r="F1417" s="37"/>
      <c r="G1417" s="28">
        <v>25</v>
      </c>
      <c r="H1417" s="30">
        <v>0.47</v>
      </c>
      <c r="I1417" s="30" t="s">
        <v>2670</v>
      </c>
      <c r="J1417" s="75">
        <v>0.42</v>
      </c>
      <c r="K1417" s="30">
        <v>0.83</v>
      </c>
      <c r="L1417" s="75">
        <v>0.7</v>
      </c>
      <c r="M1417" s="198">
        <v>0.4</v>
      </c>
      <c r="N1417" s="73">
        <v>0.36</v>
      </c>
      <c r="O1417" s="31">
        <v>14.78</v>
      </c>
      <c r="P1417" s="35"/>
      <c r="Q1417" s="168"/>
      <c r="R1417" s="14"/>
      <c r="S1417" s="14"/>
      <c r="T1417" s="65"/>
      <c r="U1417" s="31"/>
      <c r="V1417" s="31"/>
      <c r="W1417" s="131"/>
      <c r="AD1417" t="s">
        <v>3325</v>
      </c>
      <c r="AE1417" t="s">
        <v>3326</v>
      </c>
      <c r="AF1417"/>
      <c r="AG1417" t="s" s="406">
        <v>3327</v>
      </c>
      <c r="AH1417" t="s">
        <v>3328</v>
      </c>
      <c r="AI1417"/>
    </row>
    <row r="1418" spans="1:35" ht="18" customHeight="1" x14ac:dyDescent="0.25">
      <c r="A1418" s="47" t="s">
        <v>2669</v>
      </c>
      <c r="B1418" s="23" t="s">
        <v>68</v>
      </c>
      <c r="C1418" s="24">
        <v>28</v>
      </c>
      <c r="D1418" s="55"/>
      <c r="E1418" s="36"/>
      <c r="F1418" s="37" t="s">
        <v>2671</v>
      </c>
      <c r="G1418" s="28">
        <v>11</v>
      </c>
      <c r="H1418" s="29">
        <v>0.85</v>
      </c>
      <c r="I1418" s="29">
        <v>1.19</v>
      </c>
      <c r="J1418" s="30">
        <v>1.18</v>
      </c>
      <c r="K1418" s="30">
        <v>1.0900000000000001</v>
      </c>
      <c r="L1418" s="187">
        <v>0.8</v>
      </c>
      <c r="M1418" s="30" t="s">
        <v>1021</v>
      </c>
      <c r="N1418" s="84">
        <v>0.86</v>
      </c>
      <c r="O1418" s="31">
        <v>15.87</v>
      </c>
      <c r="P1418" s="35"/>
      <c r="Q1418" s="168"/>
      <c r="R1418" s="14"/>
      <c r="S1418" s="14"/>
      <c r="T1418" s="65"/>
      <c r="U1418" s="31"/>
      <c r="V1418" s="31"/>
      <c r="W1418" s="131"/>
      <c r="AD1418"/>
      <c r="AE1418"/>
      <c r="AF1418"/>
      <c r="AG1418"/>
      <c r="AH1418"/>
      <c r="AI1418"/>
    </row>
    <row r="1419" spans="1:35" ht="18" customHeight="1" x14ac:dyDescent="0.25">
      <c r="A1419" s="47" t="s">
        <v>2669</v>
      </c>
      <c r="B1419" s="23" t="s">
        <v>322</v>
      </c>
      <c r="C1419" s="24">
        <v>28</v>
      </c>
      <c r="D1419" s="25"/>
      <c r="E1419" s="36"/>
      <c r="F1419" s="37"/>
      <c r="G1419" s="28">
        <v>3</v>
      </c>
      <c r="H1419" s="29">
        <v>2.35</v>
      </c>
      <c r="I1419" s="30" t="s">
        <v>35</v>
      </c>
      <c r="J1419" s="84">
        <v>2.33</v>
      </c>
      <c r="K1419" s="30">
        <v>3.08</v>
      </c>
      <c r="L1419" s="26">
        <v>2.04</v>
      </c>
      <c r="M1419" s="87">
        <v>3.14</v>
      </c>
      <c r="N1419" s="30">
        <v>2.33</v>
      </c>
      <c r="O1419" s="31"/>
      <c r="P1419" s="35"/>
      <c r="Q1419" s="168"/>
      <c r="R1419" s="14"/>
      <c r="S1419" s="14"/>
      <c r="T1419" s="65"/>
      <c r="U1419" s="31"/>
      <c r="V1419" s="31"/>
      <c r="W1419" s="131"/>
      <c r="AD1419"/>
      <c r="AE1419"/>
      <c r="AF1419"/>
      <c r="AG1419"/>
      <c r="AH1419"/>
      <c r="AI1419"/>
    </row>
    <row r="1420" spans="1:35" ht="18" customHeight="1" x14ac:dyDescent="0.25">
      <c r="A1420" s="47" t="s">
        <v>2669</v>
      </c>
      <c r="B1420" s="23" t="s">
        <v>309</v>
      </c>
      <c r="C1420" s="24">
        <v>28</v>
      </c>
      <c r="D1420" s="25"/>
      <c r="E1420" s="36"/>
      <c r="F1420" s="37"/>
      <c r="G1420" s="28">
        <v>1</v>
      </c>
      <c r="H1420" s="29">
        <v>1.7</v>
      </c>
      <c r="I1420" s="30">
        <v>1.69</v>
      </c>
      <c r="J1420" s="26">
        <v>1.18</v>
      </c>
      <c r="K1420" s="30">
        <v>1.65</v>
      </c>
      <c r="L1420" s="29">
        <v>1.29</v>
      </c>
      <c r="M1420" s="29">
        <v>1.57</v>
      </c>
      <c r="N1420" s="216">
        <v>1.24</v>
      </c>
      <c r="O1420" s="31"/>
      <c r="P1420" s="35"/>
      <c r="Q1420" s="168"/>
      <c r="R1420" s="14"/>
      <c r="S1420" s="14"/>
      <c r="T1420" s="65"/>
      <c r="U1420" s="31"/>
      <c r="V1420" s="31"/>
      <c r="W1420" s="131"/>
      <c r="AD1420"/>
      <c r="AE1420"/>
      <c r="AF1420"/>
      <c r="AG1420"/>
      <c r="AH1420"/>
      <c r="AI1420"/>
    </row>
    <row r="1421" spans="1:35" ht="18" customHeight="1" x14ac:dyDescent="0.25">
      <c r="A1421" s="47" t="s">
        <v>2672</v>
      </c>
      <c r="B1421" s="68">
        <v>7.4999999999999997E-3</v>
      </c>
      <c r="C1421" s="24" t="s">
        <v>426</v>
      </c>
      <c r="D1421" s="25"/>
      <c r="E1421" s="36"/>
      <c r="F1421" s="37"/>
      <c r="G1421" s="28">
        <v>2</v>
      </c>
      <c r="H1421" s="29">
        <v>6.6</v>
      </c>
      <c r="I1421" s="30" t="s">
        <v>35</v>
      </c>
      <c r="J1421" s="30" t="s">
        <v>35</v>
      </c>
      <c r="K1421" s="30" t="s">
        <v>35</v>
      </c>
      <c r="L1421" s="87" t="s">
        <v>35</v>
      </c>
      <c r="M1421" s="26">
        <v>6.14</v>
      </c>
      <c r="N1421" s="44" t="s">
        <v>38</v>
      </c>
      <c r="O1421" s="31">
        <v>6.6</v>
      </c>
      <c r="P1421" s="35"/>
      <c r="Q1421" s="168"/>
      <c r="R1421" s="14"/>
      <c r="S1421" s="14"/>
      <c r="T1421" s="65"/>
      <c r="U1421" s="31"/>
      <c r="V1421" s="31"/>
      <c r="W1421" s="131"/>
      <c r="AD1421"/>
      <c r="AE1421"/>
      <c r="AF1421"/>
      <c r="AG1421"/>
      <c r="AH1421"/>
      <c r="AI1421"/>
    </row>
    <row r="1422" spans="1:35" ht="18" customHeight="1" x14ac:dyDescent="0.25">
      <c r="A1422" s="47" t="s">
        <v>2672</v>
      </c>
      <c r="B1422" s="68">
        <v>7.4999999999999997E-3</v>
      </c>
      <c r="C1422" s="24" t="s">
        <v>1125</v>
      </c>
      <c r="D1422" s="25"/>
      <c r="E1422" s="36"/>
      <c r="F1422" s="37"/>
      <c r="G1422" s="28"/>
      <c r="H1422" s="29" t="s">
        <v>35</v>
      </c>
      <c r="I1422" s="30" t="s">
        <v>35</v>
      </c>
      <c r="J1422" s="30"/>
      <c r="K1422" s="30"/>
      <c r="L1422" s="87"/>
      <c r="M1422" s="29" t="s">
        <v>2673</v>
      </c>
      <c r="N1422" s="29"/>
      <c r="O1422" s="31">
        <v>8.67</v>
      </c>
      <c r="P1422" s="35"/>
      <c r="Q1422" s="168"/>
      <c r="R1422" s="14"/>
      <c r="S1422" s="14"/>
      <c r="T1422" s="65"/>
      <c r="U1422" s="31"/>
      <c r="V1422" s="31"/>
      <c r="W1422" s="131"/>
      <c r="AD1422"/>
      <c r="AE1422"/>
      <c r="AF1422"/>
      <c r="AG1422"/>
      <c r="AH1422"/>
      <c r="AI1422"/>
    </row>
    <row r="1423" spans="1:35" ht="18" customHeight="1" x14ac:dyDescent="0.25">
      <c r="A1423" s="47" t="s">
        <v>2674</v>
      </c>
      <c r="B1423" s="68">
        <v>7.4999999999999997E-3</v>
      </c>
      <c r="C1423" s="24" t="s">
        <v>426</v>
      </c>
      <c r="D1423" s="25"/>
      <c r="E1423" s="36"/>
      <c r="F1423" s="37"/>
      <c r="G1423" s="28">
        <v>3</v>
      </c>
      <c r="H1423" s="29">
        <v>5.62</v>
      </c>
      <c r="I1423" s="30" t="s">
        <v>38</v>
      </c>
      <c r="J1423" s="30">
        <v>4.63</v>
      </c>
      <c r="K1423" s="30" t="s">
        <v>38</v>
      </c>
      <c r="L1423" s="87" t="s">
        <v>35</v>
      </c>
      <c r="M1423" s="26">
        <v>4.55</v>
      </c>
      <c r="N1423" s="29">
        <v>5.09</v>
      </c>
      <c r="O1423" s="31">
        <v>5.77</v>
      </c>
      <c r="P1423" s="35"/>
      <c r="Q1423" s="168"/>
      <c r="R1423" s="14"/>
      <c r="S1423" s="66"/>
      <c r="T1423" s="65"/>
      <c r="U1423" s="31"/>
      <c r="V1423" s="31"/>
      <c r="W1423" s="131"/>
      <c r="AD1423"/>
      <c r="AE1423"/>
      <c r="AF1423"/>
      <c r="AG1423"/>
      <c r="AH1423"/>
      <c r="AI1423"/>
    </row>
    <row r="1424" spans="1:35" ht="18" customHeight="1" x14ac:dyDescent="0.25">
      <c r="A1424" s="47" t="s">
        <v>2674</v>
      </c>
      <c r="B1424" s="68">
        <v>7.4999999999999997E-3</v>
      </c>
      <c r="C1424" s="24" t="s">
        <v>1125</v>
      </c>
      <c r="D1424" s="25"/>
      <c r="E1424" s="36"/>
      <c r="F1424" s="37"/>
      <c r="G1424" s="28"/>
      <c r="H1424" s="29" t="s">
        <v>38</v>
      </c>
      <c r="I1424" s="30" t="s">
        <v>35</v>
      </c>
      <c r="J1424" s="30"/>
      <c r="K1424" s="30" t="s">
        <v>35</v>
      </c>
      <c r="L1424" s="87" t="s">
        <v>35</v>
      </c>
      <c r="M1424" s="29" t="s">
        <v>35</v>
      </c>
      <c r="N1424" s="29" t="s">
        <v>38</v>
      </c>
      <c r="O1424" s="31">
        <v>9.8800000000000008</v>
      </c>
      <c r="P1424" s="35"/>
      <c r="Q1424" s="168"/>
      <c r="R1424" s="14"/>
      <c r="S1424" s="14"/>
      <c r="T1424" s="65"/>
      <c r="U1424" s="31"/>
      <c r="V1424" s="31"/>
      <c r="W1424" s="131"/>
      <c r="AD1424"/>
      <c r="AE1424"/>
      <c r="AF1424"/>
      <c r="AG1424"/>
      <c r="AH1424"/>
      <c r="AI1424"/>
    </row>
    <row r="1425" spans="1:35" ht="18" customHeight="1" x14ac:dyDescent="0.25">
      <c r="A1425" s="47" t="s">
        <v>2675</v>
      </c>
      <c r="B1425" s="23" t="s">
        <v>2676</v>
      </c>
      <c r="C1425" s="24" t="s">
        <v>184</v>
      </c>
      <c r="D1425" s="25"/>
      <c r="E1425" s="36"/>
      <c r="F1425" s="37"/>
      <c r="G1425" s="28"/>
      <c r="H1425" s="29" t="s">
        <v>35</v>
      </c>
      <c r="I1425" s="30" t="s">
        <v>35</v>
      </c>
      <c r="J1425" s="30" t="s">
        <v>2677</v>
      </c>
      <c r="K1425" s="30" t="s">
        <v>35</v>
      </c>
      <c r="L1425" s="87" t="s">
        <v>35</v>
      </c>
      <c r="M1425" s="29" t="s">
        <v>35</v>
      </c>
      <c r="N1425" s="29" t="s">
        <v>35</v>
      </c>
      <c r="O1425" s="31">
        <v>11.39</v>
      </c>
      <c r="P1425" s="35"/>
      <c r="Q1425" s="168"/>
      <c r="R1425" s="14"/>
      <c r="S1425" s="14"/>
      <c r="T1425" s="65"/>
      <c r="U1425" s="31"/>
      <c r="V1425" s="31"/>
      <c r="W1425" s="131"/>
      <c r="AD1425"/>
      <c r="AE1425"/>
      <c r="AF1425"/>
      <c r="AG1425"/>
      <c r="AH1425"/>
      <c r="AI1425"/>
    </row>
    <row r="1426" spans="1:35" ht="18" customHeight="1" x14ac:dyDescent="0.25">
      <c r="A1426" s="47" t="s">
        <v>2678</v>
      </c>
      <c r="B1426" s="51" t="s">
        <v>847</v>
      </c>
      <c r="C1426" s="24">
        <v>200</v>
      </c>
      <c r="D1426" s="25"/>
      <c r="E1426" s="36"/>
      <c r="F1426" s="37" t="s">
        <v>143</v>
      </c>
      <c r="G1426" s="28">
        <v>105</v>
      </c>
      <c r="H1426" s="29">
        <v>1.1200000000000001</v>
      </c>
      <c r="I1426" s="30">
        <v>1.1000000000000001</v>
      </c>
      <c r="J1426" s="26">
        <v>1.08</v>
      </c>
      <c r="K1426" s="30">
        <v>1.22</v>
      </c>
      <c r="L1426" s="30">
        <v>1.0900000000000001</v>
      </c>
      <c r="M1426" s="49">
        <v>1.08</v>
      </c>
      <c r="N1426" s="30">
        <v>1.1100000000000001</v>
      </c>
      <c r="O1426" s="31">
        <v>0.91</v>
      </c>
      <c r="P1426" s="35"/>
      <c r="Q1426" s="168"/>
      <c r="R1426" s="14"/>
      <c r="S1426" s="14"/>
      <c r="T1426" s="65"/>
      <c r="U1426" s="31"/>
      <c r="V1426" s="31"/>
      <c r="W1426" s="131"/>
      <c r="AD1426"/>
      <c r="AE1426"/>
      <c r="AF1426"/>
      <c r="AG1426"/>
      <c r="AH1426"/>
      <c r="AI1426"/>
    </row>
    <row r="1427" spans="1:35" ht="18" customHeight="1" x14ac:dyDescent="0.25">
      <c r="A1427" s="47" t="s">
        <v>2679</v>
      </c>
      <c r="B1427" s="51" t="s">
        <v>99</v>
      </c>
      <c r="C1427" s="24">
        <v>20</v>
      </c>
      <c r="D1427" s="25"/>
      <c r="E1427" s="36"/>
      <c r="F1427" s="37"/>
      <c r="G1427" s="28">
        <v>12</v>
      </c>
      <c r="H1427" s="29" t="s">
        <v>1927</v>
      </c>
      <c r="I1427" s="26">
        <v>12.5</v>
      </c>
      <c r="J1427" s="30" t="s">
        <v>38</v>
      </c>
      <c r="K1427" s="26" t="s">
        <v>2680</v>
      </c>
      <c r="L1427" s="30" t="s">
        <v>2681</v>
      </c>
      <c r="M1427" s="30" t="s">
        <v>38</v>
      </c>
      <c r="N1427" s="30" t="s">
        <v>38</v>
      </c>
      <c r="O1427" s="31">
        <v>4.67</v>
      </c>
      <c r="P1427" s="35"/>
      <c r="Q1427" s="168"/>
      <c r="R1427" s="14"/>
      <c r="S1427" s="14"/>
      <c r="T1427" s="65"/>
      <c r="U1427" s="31"/>
      <c r="V1427" s="31"/>
      <c r="W1427" s="131"/>
      <c r="AD1427"/>
      <c r="AE1427"/>
      <c r="AF1427"/>
      <c r="AG1427"/>
      <c r="AH1427"/>
      <c r="AI1427"/>
    </row>
    <row r="1428" spans="1:35" ht="18" customHeight="1" x14ac:dyDescent="0.25">
      <c r="A1428" s="47" t="s">
        <v>2679</v>
      </c>
      <c r="B1428" s="51" t="s">
        <v>159</v>
      </c>
      <c r="C1428" s="24">
        <v>20</v>
      </c>
      <c r="D1428" s="25"/>
      <c r="E1428" s="36"/>
      <c r="F1428" s="37"/>
      <c r="G1428" s="28">
        <v>16</v>
      </c>
      <c r="H1428" s="30">
        <v>12.1</v>
      </c>
      <c r="I1428" s="30" t="s">
        <v>38</v>
      </c>
      <c r="J1428" s="30" t="s">
        <v>38</v>
      </c>
      <c r="K1428" s="84" t="s">
        <v>38</v>
      </c>
      <c r="L1428" s="30" t="s">
        <v>38</v>
      </c>
      <c r="M1428" s="30">
        <v>14.85</v>
      </c>
      <c r="N1428" s="29" t="s">
        <v>38</v>
      </c>
      <c r="O1428" s="31">
        <v>2.02</v>
      </c>
      <c r="P1428" s="35"/>
      <c r="Q1428" s="168"/>
      <c r="R1428" s="14"/>
      <c r="S1428" s="14"/>
      <c r="T1428" s="65"/>
      <c r="U1428" s="31"/>
      <c r="V1428" s="31"/>
      <c r="W1428" s="131"/>
      <c r="AD1428"/>
      <c r="AE1428"/>
      <c r="AF1428"/>
      <c r="AG1428"/>
      <c r="AH1428"/>
      <c r="AI1428"/>
    </row>
    <row r="1429" spans="1:35" ht="18" customHeight="1" x14ac:dyDescent="0.25">
      <c r="A1429" s="47" t="s">
        <v>2682</v>
      </c>
      <c r="B1429" s="51" t="s">
        <v>2683</v>
      </c>
      <c r="C1429" s="24">
        <v>25</v>
      </c>
      <c r="D1429" s="25"/>
      <c r="E1429" s="36"/>
      <c r="F1429" s="37"/>
      <c r="G1429" s="28"/>
      <c r="H1429" s="29" t="s">
        <v>35</v>
      </c>
      <c r="I1429" s="30" t="s">
        <v>35</v>
      </c>
      <c r="J1429" s="30" t="s">
        <v>35</v>
      </c>
      <c r="K1429" s="30" t="s">
        <v>35</v>
      </c>
      <c r="L1429" s="29" t="s">
        <v>35</v>
      </c>
      <c r="M1429" s="29">
        <v>4.18</v>
      </c>
      <c r="N1429" s="29">
        <v>2.75</v>
      </c>
      <c r="O1429" s="31">
        <v>3.5</v>
      </c>
      <c r="P1429" s="35"/>
      <c r="Q1429" s="168"/>
      <c r="R1429" s="14"/>
      <c r="S1429" s="14"/>
      <c r="T1429" s="65"/>
      <c r="U1429" s="31"/>
      <c r="V1429" s="31"/>
      <c r="W1429" s="131"/>
      <c r="AD1429"/>
      <c r="AE1429"/>
      <c r="AF1429"/>
      <c r="AG1429"/>
      <c r="AH1429"/>
      <c r="AI1429"/>
    </row>
    <row r="1430" spans="1:35" ht="18" customHeight="1" x14ac:dyDescent="0.25">
      <c r="A1430" s="47" t="s">
        <v>2684</v>
      </c>
      <c r="B1430" s="51" t="s">
        <v>2683</v>
      </c>
      <c r="C1430" s="24">
        <v>25</v>
      </c>
      <c r="D1430" s="25"/>
      <c r="E1430" s="36"/>
      <c r="F1430" s="37"/>
      <c r="G1430" s="28"/>
      <c r="H1430" s="29">
        <v>5.89</v>
      </c>
      <c r="I1430" s="30">
        <v>5.25</v>
      </c>
      <c r="J1430" s="30">
        <v>5.7</v>
      </c>
      <c r="K1430" s="30">
        <v>5.19</v>
      </c>
      <c r="L1430" s="29" t="s">
        <v>2685</v>
      </c>
      <c r="M1430" s="29">
        <v>5.16</v>
      </c>
      <c r="N1430" s="29" t="s">
        <v>35</v>
      </c>
      <c r="O1430" s="31">
        <v>5.4</v>
      </c>
      <c r="P1430" s="35"/>
      <c r="Q1430" s="168"/>
      <c r="R1430" s="14"/>
      <c r="S1430" s="14"/>
      <c r="T1430" s="65"/>
      <c r="U1430" s="31"/>
      <c r="V1430" s="31"/>
      <c r="W1430" s="131"/>
      <c r="AD1430"/>
      <c r="AE1430"/>
      <c r="AF1430"/>
      <c r="AG1430"/>
      <c r="AH1430"/>
      <c r="AI1430"/>
    </row>
    <row r="1431" spans="1:35" ht="18" customHeight="1" x14ac:dyDescent="0.25">
      <c r="A1431" s="47" t="s">
        <v>2686</v>
      </c>
      <c r="B1431" s="23" t="s">
        <v>2683</v>
      </c>
      <c r="C1431" s="24">
        <v>25</v>
      </c>
      <c r="D1431" s="25"/>
      <c r="E1431" s="36"/>
      <c r="F1431" s="37"/>
      <c r="G1431" s="28"/>
      <c r="H1431" s="29" t="s">
        <v>35</v>
      </c>
      <c r="I1431" s="30" t="s">
        <v>35</v>
      </c>
      <c r="J1431" s="30" t="s">
        <v>35</v>
      </c>
      <c r="K1431" s="30" t="s">
        <v>35</v>
      </c>
      <c r="L1431" s="29" t="s">
        <v>2687</v>
      </c>
      <c r="M1431" s="49" t="s">
        <v>2688</v>
      </c>
      <c r="N1431" s="29" t="s">
        <v>35</v>
      </c>
      <c r="O1431" s="31">
        <v>7.05</v>
      </c>
      <c r="P1431" s="35"/>
      <c r="Q1431" s="168"/>
      <c r="R1431" s="14"/>
      <c r="S1431" s="14"/>
      <c r="T1431" s="65"/>
      <c r="U1431" s="31"/>
      <c r="V1431" s="31"/>
      <c r="W1431" s="131"/>
      <c r="AD1431"/>
      <c r="AE1431"/>
      <c r="AF1431"/>
      <c r="AG1431"/>
      <c r="AH1431"/>
      <c r="AI1431"/>
    </row>
    <row r="1432" spans="1:35" ht="18" customHeight="1" x14ac:dyDescent="0.25">
      <c r="A1432" s="47" t="s">
        <v>2689</v>
      </c>
      <c r="B1432" s="35">
        <v>8.9999999999999993E-3</v>
      </c>
      <c r="C1432" s="24" t="s">
        <v>682</v>
      </c>
      <c r="D1432" s="25"/>
      <c r="E1432" s="36"/>
      <c r="F1432" s="37"/>
      <c r="G1432" s="28"/>
      <c r="H1432" s="29" t="s">
        <v>44</v>
      </c>
      <c r="I1432" s="30">
        <v>0.75</v>
      </c>
      <c r="J1432" s="30"/>
      <c r="K1432" s="30" t="s">
        <v>38</v>
      </c>
      <c r="L1432" s="29">
        <v>0.27</v>
      </c>
      <c r="M1432" s="29">
        <v>0.28000000000000003</v>
      </c>
      <c r="N1432" s="29">
        <v>0.35</v>
      </c>
      <c r="O1432" s="31">
        <v>0.28000000000000003</v>
      </c>
      <c r="P1432" s="35"/>
      <c r="Q1432" s="168"/>
      <c r="R1432" s="14"/>
      <c r="S1432" s="14"/>
      <c r="T1432" s="65"/>
      <c r="U1432" s="31"/>
      <c r="V1432" s="31"/>
      <c r="W1432" s="131"/>
      <c r="AD1432"/>
      <c r="AE1432"/>
      <c r="AF1432"/>
      <c r="AG1432"/>
      <c r="AH1432"/>
      <c r="AI1432"/>
    </row>
    <row r="1433" spans="1:35" ht="18" customHeight="1" x14ac:dyDescent="0.25">
      <c r="A1433" s="47" t="s">
        <v>2690</v>
      </c>
      <c r="B1433" s="51" t="s">
        <v>1320</v>
      </c>
      <c r="C1433" s="24">
        <v>20</v>
      </c>
      <c r="D1433" s="25"/>
      <c r="E1433" s="36"/>
      <c r="F1433" s="37"/>
      <c r="G1433" s="28">
        <v>8</v>
      </c>
      <c r="H1433" s="30">
        <v>3.99</v>
      </c>
      <c r="I1433" s="30">
        <v>2.2999999999999998</v>
      </c>
      <c r="J1433" s="26">
        <v>2.2000000000000002</v>
      </c>
      <c r="K1433" s="26" t="s">
        <v>2691</v>
      </c>
      <c r="L1433" s="30">
        <v>3.95</v>
      </c>
      <c r="M1433" s="30" t="s">
        <v>38</v>
      </c>
      <c r="N1433" s="29">
        <v>6.7</v>
      </c>
      <c r="O1433" s="31">
        <v>7.78</v>
      </c>
      <c r="P1433" s="35"/>
      <c r="Q1433" s="168"/>
      <c r="R1433" s="14"/>
      <c r="S1433" s="14"/>
      <c r="T1433" s="65"/>
      <c r="U1433" s="31"/>
      <c r="V1433" s="31"/>
      <c r="W1433" s="131"/>
      <c r="AD1433"/>
      <c r="AE1433"/>
      <c r="AF1433"/>
      <c r="AG1433"/>
      <c r="AH1433"/>
      <c r="AI1433"/>
    </row>
    <row r="1434" spans="1:35" ht="18" customHeight="1" x14ac:dyDescent="0.25">
      <c r="A1434" s="47" t="s">
        <v>2692</v>
      </c>
      <c r="B1434" s="35">
        <v>8.9999999999999993E-3</v>
      </c>
      <c r="C1434" s="24" t="s">
        <v>2693</v>
      </c>
      <c r="D1434" s="25"/>
      <c r="E1434" s="36"/>
      <c r="F1434" s="37"/>
      <c r="G1434" s="28"/>
      <c r="H1434" s="29" t="s">
        <v>38</v>
      </c>
      <c r="I1434" s="30" t="s">
        <v>38</v>
      </c>
      <c r="J1434" s="30"/>
      <c r="K1434" s="30"/>
      <c r="L1434" s="29">
        <v>0.56999999999999995</v>
      </c>
      <c r="M1434" s="29">
        <v>3.21</v>
      </c>
      <c r="N1434" s="29" t="s">
        <v>35</v>
      </c>
      <c r="O1434" s="31">
        <v>3.3</v>
      </c>
      <c r="P1434" s="35"/>
      <c r="Q1434" s="168"/>
      <c r="R1434" s="14"/>
      <c r="S1434" s="14"/>
      <c r="T1434" s="65"/>
      <c r="U1434" s="31"/>
      <c r="V1434" s="31"/>
      <c r="W1434" s="131"/>
      <c r="AD1434"/>
      <c r="AE1434"/>
      <c r="AF1434"/>
      <c r="AG1434"/>
      <c r="AH1434"/>
      <c r="AI1434"/>
    </row>
    <row r="1435" spans="1:35" ht="18" customHeight="1" x14ac:dyDescent="0.25">
      <c r="A1435" s="47" t="s">
        <v>2694</v>
      </c>
      <c r="B1435" s="35">
        <v>8.9999999999999993E-3</v>
      </c>
      <c r="C1435" s="24" t="s">
        <v>2693</v>
      </c>
      <c r="D1435" s="25"/>
      <c r="E1435" s="36"/>
      <c r="F1435" s="37"/>
      <c r="G1435" s="28"/>
      <c r="H1435" s="29" t="s">
        <v>35</v>
      </c>
      <c r="I1435" s="30" t="s">
        <v>1820</v>
      </c>
      <c r="J1435" s="30"/>
      <c r="K1435" s="30"/>
      <c r="L1435" s="29" t="s">
        <v>38</v>
      </c>
      <c r="M1435" s="29">
        <v>2.99</v>
      </c>
      <c r="N1435" s="29" t="s">
        <v>35</v>
      </c>
      <c r="O1435" s="31"/>
      <c r="P1435" s="35"/>
      <c r="Q1435" s="168"/>
      <c r="R1435" s="14"/>
      <c r="S1435" s="14"/>
      <c r="T1435" s="65"/>
      <c r="U1435" s="31"/>
      <c r="V1435" s="31"/>
      <c r="W1435" s="131"/>
      <c r="AD1435"/>
      <c r="AE1435"/>
      <c r="AF1435"/>
      <c r="AG1435"/>
      <c r="AH1435"/>
      <c r="AI1435"/>
    </row>
    <row r="1436" spans="1:35" ht="18" customHeight="1" x14ac:dyDescent="0.25">
      <c r="A1436" s="53" t="s">
        <v>2695</v>
      </c>
      <c r="B1436" s="54" t="s">
        <v>1007</v>
      </c>
      <c r="C1436" s="24" t="s">
        <v>346</v>
      </c>
      <c r="D1436" s="55"/>
      <c r="E1436" s="40"/>
      <c r="F1436" s="96"/>
      <c r="G1436" s="57"/>
      <c r="H1436" s="30" t="s">
        <v>38</v>
      </c>
      <c r="I1436" s="30">
        <v>13.16</v>
      </c>
      <c r="J1436" s="30" t="s">
        <v>35</v>
      </c>
      <c r="K1436" s="30" t="s">
        <v>38</v>
      </c>
      <c r="L1436" s="30" t="s">
        <v>38</v>
      </c>
      <c r="M1436" s="30" t="s">
        <v>38</v>
      </c>
      <c r="N1436" s="30"/>
      <c r="O1436" s="80">
        <v>13.5</v>
      </c>
      <c r="P1436" s="97"/>
      <c r="Q1436" s="98"/>
      <c r="R1436" s="14"/>
      <c r="S1436" s="14"/>
      <c r="T1436" s="81"/>
      <c r="U1436" s="82"/>
      <c r="V1436" s="54"/>
      <c r="W1436" s="64"/>
      <c r="AD1436"/>
      <c r="AE1436"/>
      <c r="AF1436"/>
      <c r="AG1436"/>
      <c r="AH1436"/>
      <c r="AI1436"/>
    </row>
    <row r="1437" spans="1:35" ht="18" customHeight="1" x14ac:dyDescent="0.25">
      <c r="A1437" s="47" t="s">
        <v>2696</v>
      </c>
      <c r="B1437" s="51" t="s">
        <v>884</v>
      </c>
      <c r="C1437" s="24" t="s">
        <v>346</v>
      </c>
      <c r="D1437" s="25"/>
      <c r="E1437" s="36"/>
      <c r="F1437" s="37"/>
      <c r="G1437" s="28">
        <v>2</v>
      </c>
      <c r="H1437" s="29">
        <v>12.17</v>
      </c>
      <c r="I1437" s="30" t="s">
        <v>38</v>
      </c>
      <c r="J1437" s="30" t="s">
        <v>2697</v>
      </c>
      <c r="K1437" s="30">
        <v>13.54</v>
      </c>
      <c r="L1437" s="26">
        <v>11.1</v>
      </c>
      <c r="M1437" s="30" t="s">
        <v>2698</v>
      </c>
      <c r="N1437" s="30">
        <v>17.510000000000002</v>
      </c>
      <c r="O1437" s="31">
        <v>29.26</v>
      </c>
      <c r="P1437" s="35"/>
      <c r="Q1437" s="168"/>
      <c r="R1437" s="14"/>
      <c r="S1437" s="14"/>
      <c r="T1437" s="65"/>
      <c r="U1437" s="31"/>
      <c r="V1437" s="31"/>
      <c r="W1437" s="131"/>
      <c r="AD1437"/>
      <c r="AE1437"/>
      <c r="AF1437"/>
      <c r="AG1437"/>
      <c r="AH1437"/>
      <c r="AI1437"/>
    </row>
    <row r="1438" spans="1:35" ht="18" customHeight="1" x14ac:dyDescent="0.25">
      <c r="A1438" s="53" t="s">
        <v>2699</v>
      </c>
      <c r="B1438" s="54" t="s">
        <v>201</v>
      </c>
      <c r="C1438" s="24">
        <v>28</v>
      </c>
      <c r="D1438" s="55"/>
      <c r="E1438" s="26"/>
      <c r="F1438" s="100"/>
      <c r="G1438" s="57"/>
      <c r="H1438" s="29">
        <v>5.15</v>
      </c>
      <c r="I1438" s="30"/>
      <c r="J1438" s="30"/>
      <c r="K1438" s="30">
        <v>5.15</v>
      </c>
      <c r="L1438" s="29" t="s">
        <v>35</v>
      </c>
      <c r="M1438" s="26" t="s">
        <v>2700</v>
      </c>
      <c r="N1438" s="30"/>
      <c r="O1438" s="80">
        <v>5.85</v>
      </c>
      <c r="P1438" s="76"/>
      <c r="Q1438" s="77"/>
      <c r="R1438" s="14"/>
      <c r="S1438" s="14"/>
      <c r="T1438" s="54"/>
      <c r="U1438" s="14"/>
      <c r="V1438" s="54"/>
      <c r="W1438" s="67"/>
      <c r="AD1438"/>
      <c r="AE1438"/>
      <c r="AF1438"/>
      <c r="AG1438"/>
      <c r="AH1438"/>
      <c r="AI1438"/>
    </row>
    <row r="1439" spans="1:35" ht="18" customHeight="1" x14ac:dyDescent="0.25">
      <c r="A1439" s="47" t="s">
        <v>2701</v>
      </c>
      <c r="B1439" s="23" t="s">
        <v>2198</v>
      </c>
      <c r="C1439" s="24" t="s">
        <v>1016</v>
      </c>
      <c r="D1439" s="25"/>
      <c r="E1439" s="36"/>
      <c r="F1439" s="70"/>
      <c r="G1439" s="28"/>
      <c r="H1439" s="29" t="s">
        <v>35</v>
      </c>
      <c r="I1439" s="30"/>
      <c r="J1439" s="30"/>
      <c r="K1439" s="30"/>
      <c r="L1439" s="29"/>
      <c r="M1439" s="29"/>
      <c r="N1439" s="29"/>
      <c r="O1439" s="31">
        <v>0.36</v>
      </c>
      <c r="P1439" s="90">
        <v>0.11</v>
      </c>
      <c r="Q1439" s="168">
        <f>O1439*(1-P1439)</f>
        <v>0.32040000000000002</v>
      </c>
      <c r="R1439" s="14" t="s">
        <v>17</v>
      </c>
      <c r="S1439" s="64">
        <f>O1439*0.905</f>
        <v>0.32579999999999998</v>
      </c>
      <c r="T1439" s="91">
        <v>1</v>
      </c>
      <c r="U1439" s="31"/>
      <c r="V1439" s="31">
        <v>2</v>
      </c>
      <c r="W1439" s="131"/>
      <c r="AD1439"/>
      <c r="AE1439"/>
      <c r="AF1439"/>
      <c r="AG1439"/>
      <c r="AH1439"/>
      <c r="AI1439"/>
    </row>
    <row r="1440" spans="1:35" ht="18" customHeight="1" x14ac:dyDescent="0.25">
      <c r="A1440" s="47" t="s">
        <v>2701</v>
      </c>
      <c r="B1440" s="23" t="s">
        <v>2203</v>
      </c>
      <c r="C1440" s="24" t="s">
        <v>1016</v>
      </c>
      <c r="D1440" s="25"/>
      <c r="E1440" s="36"/>
      <c r="F1440" s="70"/>
      <c r="G1440" s="28"/>
      <c r="H1440" s="29" t="s">
        <v>38</v>
      </c>
      <c r="I1440" s="30">
        <v>0.9</v>
      </c>
      <c r="J1440" s="30"/>
      <c r="K1440" s="30"/>
      <c r="L1440" s="29">
        <v>0.85</v>
      </c>
      <c r="M1440" s="29">
        <v>1</v>
      </c>
      <c r="N1440" s="29" t="s">
        <v>35</v>
      </c>
      <c r="O1440" s="31">
        <v>0.98</v>
      </c>
      <c r="P1440" s="90">
        <v>0.11</v>
      </c>
      <c r="Q1440" s="168">
        <f>O1440*(1-P1440)</f>
        <v>0.87219999999999998</v>
      </c>
      <c r="R1440" s="14" t="s">
        <v>17</v>
      </c>
      <c r="S1440" s="64">
        <f>O1440*0.905</f>
        <v>0.88690000000000002</v>
      </c>
      <c r="T1440" s="91">
        <v>1</v>
      </c>
      <c r="U1440" s="31"/>
      <c r="V1440" s="31">
        <v>2</v>
      </c>
      <c r="W1440" s="131"/>
      <c r="AD1440"/>
      <c r="AE1440"/>
      <c r="AF1440"/>
      <c r="AG1440"/>
      <c r="AH1440"/>
      <c r="AI1440"/>
    </row>
    <row r="1441" spans="1:35" ht="18" customHeight="1" x14ac:dyDescent="0.25">
      <c r="A1441" s="47" t="s">
        <v>2702</v>
      </c>
      <c r="B1441" s="54" t="s">
        <v>2201</v>
      </c>
      <c r="C1441" s="24" t="s">
        <v>2703</v>
      </c>
      <c r="D1441" s="25"/>
      <c r="E1441" s="36"/>
      <c r="F1441" s="37"/>
      <c r="G1441" s="28">
        <v>6</v>
      </c>
      <c r="H1441" s="29" t="s">
        <v>35</v>
      </c>
      <c r="I1441" s="30" t="s">
        <v>35</v>
      </c>
      <c r="J1441" s="30" t="s">
        <v>35</v>
      </c>
      <c r="K1441" s="30">
        <v>0.9</v>
      </c>
      <c r="L1441" s="29" t="s">
        <v>35</v>
      </c>
      <c r="M1441" s="134" t="s">
        <v>35</v>
      </c>
      <c r="N1441" s="29" t="s">
        <v>35</v>
      </c>
      <c r="O1441" s="86">
        <v>0.91999999999999993</v>
      </c>
      <c r="P1441" s="90">
        <v>0.11</v>
      </c>
      <c r="Q1441" s="254">
        <f>O1441*(1-P1441)</f>
        <v>0.81879999999999997</v>
      </c>
      <c r="R1441" s="14" t="s">
        <v>17</v>
      </c>
      <c r="S1441" s="64">
        <f>O1441*0.905</f>
        <v>0.83260000000000001</v>
      </c>
      <c r="T1441" s="91">
        <v>1</v>
      </c>
      <c r="U1441" s="122">
        <f>(S1441-Q1441)*T1441</f>
        <v>1.3800000000000034E-2</v>
      </c>
      <c r="V1441" s="31">
        <v>2</v>
      </c>
      <c r="W1441" s="131"/>
      <c r="AD1441"/>
      <c r="AE1441"/>
      <c r="AF1441"/>
      <c r="AG1441"/>
      <c r="AH1441"/>
      <c r="AI1441"/>
    </row>
    <row r="1442" spans="1:35" ht="18" customHeight="1" x14ac:dyDescent="0.25">
      <c r="A1442" s="47" t="s">
        <v>2704</v>
      </c>
      <c r="B1442" s="23" t="s">
        <v>2201</v>
      </c>
      <c r="C1442" s="24" t="s">
        <v>1016</v>
      </c>
      <c r="D1442" s="25"/>
      <c r="E1442" s="36"/>
      <c r="F1442" s="70"/>
      <c r="G1442" s="28"/>
      <c r="H1442" s="29">
        <v>0.7</v>
      </c>
      <c r="I1442" s="30" t="s">
        <v>35</v>
      </c>
      <c r="J1442" s="30" t="s">
        <v>38</v>
      </c>
      <c r="K1442" s="26">
        <v>0.62</v>
      </c>
      <c r="L1442" s="29" t="s">
        <v>650</v>
      </c>
      <c r="M1442" s="30">
        <v>0.65</v>
      </c>
      <c r="N1442" s="29" t="s">
        <v>35</v>
      </c>
      <c r="O1442" s="86">
        <v>0.68</v>
      </c>
      <c r="P1442" s="90">
        <v>0.11</v>
      </c>
      <c r="Q1442" s="168">
        <f>O1442*(1-P1442)</f>
        <v>0.60520000000000007</v>
      </c>
      <c r="R1442" s="14" t="s">
        <v>17</v>
      </c>
      <c r="S1442" s="64">
        <f>O1442*0.905</f>
        <v>0.61540000000000006</v>
      </c>
      <c r="T1442" s="124">
        <v>1</v>
      </c>
      <c r="U1442" s="122">
        <f>(S1442-K1442)*T1442</f>
        <v>-4.5999999999999375E-3</v>
      </c>
      <c r="V1442" s="31">
        <v>2</v>
      </c>
      <c r="W1442" s="131"/>
      <c r="AD1442"/>
      <c r="AE1442"/>
      <c r="AF1442"/>
      <c r="AG1442"/>
      <c r="AH1442"/>
      <c r="AI1442"/>
    </row>
    <row r="1443" spans="1:35" ht="18" customHeight="1" x14ac:dyDescent="0.25">
      <c r="A1443" s="53" t="s">
        <v>2705</v>
      </c>
      <c r="B1443" s="54">
        <v>1.5</v>
      </c>
      <c r="C1443" s="24">
        <v>2</v>
      </c>
      <c r="D1443" s="72"/>
      <c r="E1443" s="40"/>
      <c r="F1443" s="56"/>
      <c r="G1443" s="57"/>
      <c r="H1443" s="29" t="s">
        <v>38</v>
      </c>
      <c r="I1443" s="30" t="s">
        <v>38</v>
      </c>
      <c r="J1443" s="84" t="s">
        <v>38</v>
      </c>
      <c r="K1443" s="26">
        <v>11.58</v>
      </c>
      <c r="L1443" s="29">
        <v>12.81</v>
      </c>
      <c r="M1443" s="30" t="s">
        <v>38</v>
      </c>
      <c r="N1443" s="30" t="s">
        <v>38</v>
      </c>
      <c r="O1443" s="31"/>
      <c r="P1443" s="35"/>
      <c r="Q1443" s="168"/>
      <c r="R1443" s="14"/>
      <c r="S1443" s="14"/>
      <c r="T1443" s="65"/>
      <c r="U1443" s="31"/>
      <c r="V1443" s="31"/>
      <c r="W1443" s="131"/>
      <c r="AD1443"/>
      <c r="AE1443"/>
      <c r="AF1443"/>
      <c r="AG1443"/>
      <c r="AH1443"/>
      <c r="AI1443"/>
    </row>
    <row r="1444" spans="1:35" ht="18" customHeight="1" x14ac:dyDescent="0.25">
      <c r="A1444" s="47" t="s">
        <v>2706</v>
      </c>
      <c r="B1444" s="23" t="s">
        <v>1217</v>
      </c>
      <c r="C1444" s="24">
        <v>28</v>
      </c>
      <c r="D1444" s="25"/>
      <c r="E1444" s="36"/>
      <c r="F1444" s="37"/>
      <c r="G1444" s="28">
        <v>1</v>
      </c>
      <c r="H1444" s="29">
        <v>4.05</v>
      </c>
      <c r="I1444" s="30" t="s">
        <v>35</v>
      </c>
      <c r="J1444" s="30" t="s">
        <v>2707</v>
      </c>
      <c r="K1444" s="30">
        <v>4.1100000000000003</v>
      </c>
      <c r="L1444" s="29" t="s">
        <v>35</v>
      </c>
      <c r="M1444" s="30">
        <v>5.55</v>
      </c>
      <c r="N1444" s="103" t="s">
        <v>38</v>
      </c>
      <c r="O1444" s="31">
        <v>5.55</v>
      </c>
      <c r="P1444" s="35">
        <v>0.1</v>
      </c>
      <c r="Q1444" s="168">
        <f>O1444*(1-P1444)</f>
        <v>4.9950000000000001</v>
      </c>
      <c r="R1444" s="14"/>
      <c r="S1444" s="14"/>
      <c r="T1444" s="65"/>
      <c r="U1444" s="31"/>
      <c r="V1444" s="31"/>
      <c r="W1444" s="131"/>
      <c r="AD1444"/>
      <c r="AE1444"/>
      <c r="AF1444"/>
      <c r="AG1444"/>
      <c r="AH1444"/>
      <c r="AI1444"/>
    </row>
    <row r="1445" spans="1:35" ht="18" customHeight="1" x14ac:dyDescent="0.25">
      <c r="A1445" s="47" t="s">
        <v>2708</v>
      </c>
      <c r="B1445" s="54"/>
      <c r="C1445" s="24">
        <v>1</v>
      </c>
      <c r="D1445" s="72"/>
      <c r="E1445" s="123"/>
      <c r="F1445" s="114"/>
      <c r="G1445" s="57">
        <v>1</v>
      </c>
      <c r="H1445" s="29" t="s">
        <v>2709</v>
      </c>
      <c r="I1445" s="30" t="s">
        <v>2710</v>
      </c>
      <c r="J1445" s="30" t="s">
        <v>2711</v>
      </c>
      <c r="K1445" s="30" t="s">
        <v>2712</v>
      </c>
      <c r="L1445" s="29">
        <v>24</v>
      </c>
      <c r="M1445" s="29" t="s">
        <v>38</v>
      </c>
      <c r="N1445" s="103" t="s">
        <v>35</v>
      </c>
      <c r="O1445" s="31"/>
      <c r="P1445" s="35"/>
      <c r="Q1445" s="168"/>
      <c r="R1445" s="14"/>
      <c r="S1445" s="14"/>
      <c r="T1445" s="65"/>
      <c r="U1445" s="31"/>
      <c r="V1445" s="31"/>
      <c r="W1445" s="131"/>
      <c r="AD1445"/>
      <c r="AE1445"/>
      <c r="AF1445"/>
      <c r="AG1445"/>
      <c r="AH1445"/>
      <c r="AI1445"/>
    </row>
    <row r="1446" spans="1:35" ht="18" customHeight="1" x14ac:dyDescent="0.25">
      <c r="A1446" s="47" t="s">
        <v>2713</v>
      </c>
      <c r="B1446" s="51" t="s">
        <v>506</v>
      </c>
      <c r="C1446" s="24">
        <v>60</v>
      </c>
      <c r="D1446" s="25"/>
      <c r="E1446" s="36"/>
      <c r="F1446" s="37"/>
      <c r="G1446" s="28">
        <v>10</v>
      </c>
      <c r="H1446" s="29">
        <v>1.02</v>
      </c>
      <c r="I1446" s="30">
        <v>1.19</v>
      </c>
      <c r="J1446" s="26">
        <v>0.68</v>
      </c>
      <c r="K1446" s="30">
        <v>0.99</v>
      </c>
      <c r="L1446" s="30">
        <v>0.75</v>
      </c>
      <c r="M1446" s="30">
        <v>0.76</v>
      </c>
      <c r="N1446" s="30">
        <v>0.79</v>
      </c>
      <c r="O1446" s="31">
        <v>9.5299999999999994</v>
      </c>
      <c r="P1446" s="35"/>
      <c r="Q1446" s="168"/>
      <c r="R1446" s="14"/>
      <c r="S1446" s="14"/>
      <c r="T1446" s="65"/>
      <c r="U1446" s="31"/>
      <c r="V1446" s="31"/>
      <c r="W1446" s="131"/>
      <c r="AD1446"/>
      <c r="AE1446"/>
      <c r="AF1446"/>
      <c r="AG1446"/>
      <c r="AH1446"/>
      <c r="AI1446"/>
    </row>
    <row r="1447" spans="1:35" ht="18" customHeight="1" x14ac:dyDescent="0.25">
      <c r="A1447" s="53" t="s">
        <v>2714</v>
      </c>
      <c r="B1447" s="54"/>
      <c r="C1447" s="24" t="s">
        <v>59</v>
      </c>
      <c r="D1447" s="72"/>
      <c r="E1447" s="40"/>
      <c r="F1447" s="56"/>
      <c r="G1447" s="57"/>
      <c r="H1447" s="29" t="s">
        <v>38</v>
      </c>
      <c r="I1447" s="30" t="s">
        <v>35</v>
      </c>
      <c r="J1447" s="30" t="s">
        <v>38</v>
      </c>
      <c r="K1447" s="30" t="s">
        <v>38</v>
      </c>
      <c r="L1447" s="29" t="s">
        <v>35</v>
      </c>
      <c r="M1447" s="30" t="s">
        <v>38</v>
      </c>
      <c r="N1447" s="30" t="s">
        <v>35</v>
      </c>
      <c r="O1447" s="31">
        <v>5.99</v>
      </c>
      <c r="P1447" s="35"/>
      <c r="Q1447" s="168"/>
      <c r="R1447" s="14"/>
      <c r="S1447" s="14"/>
      <c r="T1447" s="65"/>
      <c r="U1447" s="31"/>
      <c r="V1447" s="31"/>
      <c r="W1447" s="131"/>
      <c r="AD1447"/>
      <c r="AE1447"/>
      <c r="AF1447"/>
      <c r="AG1447"/>
      <c r="AH1447"/>
      <c r="AI1447"/>
    </row>
    <row r="1448" spans="1:35" ht="18" customHeight="1" x14ac:dyDescent="0.25">
      <c r="A1448" s="53" t="s">
        <v>2715</v>
      </c>
      <c r="B1448" s="78" t="s">
        <v>280</v>
      </c>
      <c r="C1448" s="24">
        <v>10</v>
      </c>
      <c r="D1448" s="55"/>
      <c r="E1448" s="26"/>
      <c r="F1448" s="100"/>
      <c r="G1448" s="57"/>
      <c r="H1448" s="30"/>
      <c r="I1448" s="30"/>
      <c r="J1448" s="30" t="s">
        <v>38</v>
      </c>
      <c r="K1448" s="30">
        <v>1.72</v>
      </c>
      <c r="L1448" s="134" t="s">
        <v>35</v>
      </c>
      <c r="M1448" s="30" t="s">
        <v>38</v>
      </c>
      <c r="N1448" s="30"/>
      <c r="O1448" s="80"/>
      <c r="P1448" s="76"/>
      <c r="Q1448" s="77"/>
      <c r="R1448" s="14"/>
      <c r="S1448" s="14"/>
      <c r="T1448" s="81"/>
      <c r="U1448" s="82"/>
      <c r="V1448" s="54"/>
      <c r="W1448" s="83"/>
      <c r="AD1448"/>
      <c r="AE1448"/>
      <c r="AF1448"/>
      <c r="AG1448"/>
      <c r="AH1448"/>
      <c r="AI1448"/>
    </row>
    <row r="1449" spans="1:35" ht="18" customHeight="1" x14ac:dyDescent="0.25">
      <c r="A1449" s="53" t="s">
        <v>2716</v>
      </c>
      <c r="B1449" s="78" t="s">
        <v>2717</v>
      </c>
      <c r="C1449" s="24">
        <v>120</v>
      </c>
      <c r="D1449" s="55"/>
      <c r="E1449" s="26"/>
      <c r="F1449" s="100"/>
      <c r="G1449" s="57"/>
      <c r="H1449" s="30">
        <v>18.16</v>
      </c>
      <c r="I1449" s="30">
        <v>14.9</v>
      </c>
      <c r="J1449" s="30" t="s">
        <v>38</v>
      </c>
      <c r="K1449" s="30">
        <v>16.39</v>
      </c>
      <c r="L1449" s="217">
        <v>14.8</v>
      </c>
      <c r="M1449" s="84">
        <v>19.04</v>
      </c>
      <c r="N1449" s="30">
        <v>15.24</v>
      </c>
      <c r="O1449" s="80">
        <v>19.989999999999998</v>
      </c>
      <c r="P1449" s="76"/>
      <c r="Q1449" s="77"/>
      <c r="R1449" s="14"/>
      <c r="S1449" s="14"/>
      <c r="T1449" s="81"/>
      <c r="U1449" s="82"/>
      <c r="V1449" s="54"/>
      <c r="W1449" s="83"/>
      <c r="AD1449"/>
      <c r="AE1449"/>
      <c r="AF1449"/>
      <c r="AG1449"/>
      <c r="AH1449"/>
      <c r="AI1449"/>
    </row>
    <row r="1450" spans="1:35" ht="18" customHeight="1" x14ac:dyDescent="0.25">
      <c r="A1450" s="47" t="s">
        <v>2718</v>
      </c>
      <c r="B1450" s="23" t="s">
        <v>1203</v>
      </c>
      <c r="C1450" s="24" t="s">
        <v>1060</v>
      </c>
      <c r="D1450" s="25"/>
      <c r="E1450" s="36"/>
      <c r="F1450" s="226"/>
      <c r="G1450" s="28">
        <v>4</v>
      </c>
      <c r="H1450" s="29">
        <v>23</v>
      </c>
      <c r="I1450" s="30">
        <v>20.83</v>
      </c>
      <c r="J1450" s="217">
        <v>19.8</v>
      </c>
      <c r="K1450" s="30">
        <v>23.09</v>
      </c>
      <c r="L1450" s="30">
        <v>20.9</v>
      </c>
      <c r="M1450" s="29">
        <v>21.05</v>
      </c>
      <c r="N1450" s="29">
        <v>21.1</v>
      </c>
      <c r="O1450" s="31">
        <v>32.380000000000003</v>
      </c>
      <c r="P1450" s="35"/>
      <c r="Q1450" s="168"/>
      <c r="R1450" s="14"/>
      <c r="S1450" s="66"/>
      <c r="T1450" s="65"/>
      <c r="U1450" s="31"/>
      <c r="V1450" s="31"/>
      <c r="W1450" s="131"/>
      <c r="AD1450"/>
      <c r="AE1450"/>
      <c r="AF1450"/>
      <c r="AG1450"/>
      <c r="AH1450"/>
      <c r="AI1450"/>
    </row>
    <row r="1451" spans="1:35" ht="18" customHeight="1" x14ac:dyDescent="0.25">
      <c r="A1451" s="47" t="s">
        <v>2718</v>
      </c>
      <c r="B1451" s="23" t="s">
        <v>573</v>
      </c>
      <c r="C1451" s="24" t="s">
        <v>1060</v>
      </c>
      <c r="D1451" s="25"/>
      <c r="E1451" s="36"/>
      <c r="F1451" s="37"/>
      <c r="G1451" s="28">
        <v>2</v>
      </c>
      <c r="H1451" s="29">
        <v>26.6</v>
      </c>
      <c r="I1451" s="30" t="s">
        <v>1061</v>
      </c>
      <c r="J1451" s="30" t="s">
        <v>2719</v>
      </c>
      <c r="K1451" s="26">
        <v>25.21</v>
      </c>
      <c r="L1451" s="29" t="s">
        <v>38</v>
      </c>
      <c r="M1451" s="30" t="s">
        <v>2720</v>
      </c>
      <c r="N1451" s="30" t="s">
        <v>2721</v>
      </c>
      <c r="O1451" s="31">
        <v>32.74</v>
      </c>
      <c r="P1451" s="35"/>
      <c r="Q1451" s="168"/>
      <c r="R1451" s="14"/>
      <c r="S1451" s="14"/>
      <c r="T1451" s="65"/>
      <c r="U1451" s="31"/>
      <c r="V1451" s="31"/>
      <c r="W1451" s="131"/>
      <c r="AD1451"/>
      <c r="AE1451"/>
      <c r="AF1451"/>
      <c r="AG1451"/>
      <c r="AH1451"/>
      <c r="AI1451"/>
    </row>
    <row r="1452" spans="1:35" ht="18" customHeight="1" x14ac:dyDescent="0.25">
      <c r="A1452" s="47" t="s">
        <v>2722</v>
      </c>
      <c r="B1452" s="23" t="s">
        <v>1200</v>
      </c>
      <c r="C1452" s="24" t="s">
        <v>346</v>
      </c>
      <c r="D1452" s="25"/>
      <c r="E1452" s="36"/>
      <c r="F1452" s="37"/>
      <c r="G1452" s="28">
        <v>3</v>
      </c>
      <c r="H1452" s="29">
        <v>23.44</v>
      </c>
      <c r="I1452" s="30">
        <v>23.2</v>
      </c>
      <c r="J1452" s="30">
        <v>22.24</v>
      </c>
      <c r="K1452" s="30">
        <v>23.39</v>
      </c>
      <c r="L1452" s="49">
        <v>21</v>
      </c>
      <c r="M1452" s="30">
        <v>22.39</v>
      </c>
      <c r="N1452" s="30">
        <v>22.97</v>
      </c>
      <c r="O1452" s="31">
        <v>23.45</v>
      </c>
      <c r="P1452" s="35"/>
      <c r="Q1452" s="168"/>
      <c r="R1452" s="14"/>
      <c r="S1452" s="14"/>
      <c r="T1452" s="65"/>
      <c r="U1452" s="31"/>
      <c r="V1452" s="31"/>
      <c r="W1452" s="131"/>
      <c r="AD1452"/>
      <c r="AE1452"/>
      <c r="AF1452"/>
      <c r="AG1452"/>
      <c r="AH1452"/>
      <c r="AI1452"/>
    </row>
    <row r="1453" spans="1:35" ht="18" customHeight="1" x14ac:dyDescent="0.25">
      <c r="A1453" s="47" t="s">
        <v>2722</v>
      </c>
      <c r="B1453" s="23" t="s">
        <v>1203</v>
      </c>
      <c r="C1453" s="24" t="s">
        <v>346</v>
      </c>
      <c r="D1453" s="25"/>
      <c r="E1453" s="36"/>
      <c r="F1453" s="362"/>
      <c r="G1453" s="28">
        <v>3</v>
      </c>
      <c r="H1453" s="29">
        <v>28.82</v>
      </c>
      <c r="I1453" s="30">
        <v>28.7</v>
      </c>
      <c r="J1453" s="30" t="s">
        <v>2723</v>
      </c>
      <c r="K1453" s="30">
        <v>28.59</v>
      </c>
      <c r="L1453" s="30">
        <v>26.2</v>
      </c>
      <c r="M1453" s="26" t="s">
        <v>2724</v>
      </c>
      <c r="N1453" s="29">
        <v>26.49</v>
      </c>
      <c r="O1453" s="31">
        <v>29.32</v>
      </c>
      <c r="P1453" s="35"/>
      <c r="Q1453" s="168"/>
      <c r="R1453" s="14"/>
      <c r="S1453" s="14"/>
      <c r="T1453" s="65"/>
      <c r="U1453" s="31"/>
      <c r="V1453" s="31"/>
      <c r="W1453" s="131"/>
      <c r="AD1453"/>
      <c r="AE1453"/>
      <c r="AF1453"/>
      <c r="AG1453"/>
      <c r="AH1453"/>
      <c r="AI1453"/>
    </row>
    <row r="1454" spans="1:35" ht="18" customHeight="1" x14ac:dyDescent="0.25">
      <c r="A1454" s="47" t="s">
        <v>2725</v>
      </c>
      <c r="B1454" s="23" t="s">
        <v>577</v>
      </c>
      <c r="C1454" s="24" t="s">
        <v>1060</v>
      </c>
      <c r="D1454" s="25"/>
      <c r="E1454" s="36"/>
      <c r="F1454" s="37"/>
      <c r="G1454" s="28"/>
      <c r="H1454" s="29">
        <v>31.92</v>
      </c>
      <c r="I1454" s="30" t="s">
        <v>35</v>
      </c>
      <c r="J1454" s="30" t="s">
        <v>38</v>
      </c>
      <c r="K1454" s="30">
        <v>28.79</v>
      </c>
      <c r="L1454" s="29" t="s">
        <v>38</v>
      </c>
      <c r="M1454" s="213">
        <v>20.89</v>
      </c>
      <c r="N1454" s="29" t="s">
        <v>2726</v>
      </c>
      <c r="O1454" s="31">
        <v>24.14</v>
      </c>
      <c r="P1454" s="35"/>
      <c r="Q1454" s="168"/>
      <c r="R1454" s="14"/>
      <c r="S1454" s="14"/>
      <c r="T1454" s="65"/>
      <c r="U1454" s="31"/>
      <c r="V1454" s="31"/>
      <c r="W1454" s="131"/>
      <c r="AD1454"/>
      <c r="AE1454"/>
      <c r="AF1454"/>
      <c r="AG1454"/>
      <c r="AH1454"/>
      <c r="AI1454"/>
    </row>
    <row r="1455" spans="1:35" ht="18" customHeight="1" x14ac:dyDescent="0.25">
      <c r="A1455" s="47" t="s">
        <v>2727</v>
      </c>
      <c r="B1455" s="23" t="s">
        <v>884</v>
      </c>
      <c r="C1455" s="24" t="s">
        <v>346</v>
      </c>
      <c r="D1455" s="25"/>
      <c r="E1455" s="36"/>
      <c r="F1455" s="37"/>
      <c r="G1455" s="28"/>
      <c r="H1455" s="29" t="s">
        <v>2728</v>
      </c>
      <c r="I1455" s="30">
        <v>21.65</v>
      </c>
      <c r="J1455" s="30">
        <v>20.84</v>
      </c>
      <c r="K1455" s="111">
        <v>20.77</v>
      </c>
      <c r="L1455" s="29">
        <v>24</v>
      </c>
      <c r="M1455" s="29">
        <v>21.87</v>
      </c>
      <c r="N1455" s="26">
        <v>20.72</v>
      </c>
      <c r="O1455" s="31">
        <v>29.26</v>
      </c>
      <c r="P1455" s="35"/>
      <c r="Q1455" s="168"/>
      <c r="R1455" s="14"/>
      <c r="S1455" s="14"/>
      <c r="T1455" s="65"/>
      <c r="U1455" s="31"/>
      <c r="V1455" s="31"/>
      <c r="W1455" s="131"/>
      <c r="AD1455"/>
      <c r="AE1455"/>
      <c r="AF1455"/>
      <c r="AG1455"/>
      <c r="AH1455"/>
      <c r="AI1455"/>
    </row>
    <row r="1456" spans="1:35" ht="18" customHeight="1" x14ac:dyDescent="0.25">
      <c r="A1456" s="47" t="s">
        <v>2729</v>
      </c>
      <c r="B1456" s="51" t="s">
        <v>71</v>
      </c>
      <c r="C1456" s="24">
        <v>28</v>
      </c>
      <c r="D1456" s="25"/>
      <c r="E1456" s="36"/>
      <c r="F1456" s="37"/>
      <c r="G1456" s="28"/>
      <c r="H1456" s="29"/>
      <c r="I1456" s="30">
        <v>12.69</v>
      </c>
      <c r="J1456" s="30">
        <v>10.69</v>
      </c>
      <c r="K1456" s="30">
        <v>11.64</v>
      </c>
      <c r="L1456" s="30" t="s">
        <v>35</v>
      </c>
      <c r="M1456" s="26">
        <v>10.57</v>
      </c>
      <c r="N1456" s="29">
        <v>10.59</v>
      </c>
      <c r="O1456" s="31"/>
      <c r="P1456" s="35"/>
      <c r="Q1456" s="168"/>
      <c r="R1456" s="14"/>
      <c r="S1456" s="14"/>
      <c r="T1456" s="65"/>
      <c r="U1456" s="31"/>
      <c r="V1456" s="31"/>
      <c r="W1456" s="131"/>
      <c r="AD1456"/>
      <c r="AE1456"/>
      <c r="AF1456"/>
      <c r="AG1456"/>
      <c r="AH1456"/>
      <c r="AI1456"/>
    </row>
    <row r="1457" spans="1:35" ht="18" customHeight="1" x14ac:dyDescent="0.25">
      <c r="A1457" s="47" t="s">
        <v>2729</v>
      </c>
      <c r="B1457" s="51" t="s">
        <v>164</v>
      </c>
      <c r="C1457" s="24">
        <v>28</v>
      </c>
      <c r="D1457" s="25"/>
      <c r="E1457" s="36"/>
      <c r="F1457" s="37" t="s">
        <v>143</v>
      </c>
      <c r="G1457" s="28">
        <v>65</v>
      </c>
      <c r="H1457" s="29">
        <v>1.32</v>
      </c>
      <c r="I1457" s="30">
        <v>0.55000000000000004</v>
      </c>
      <c r="J1457" s="75">
        <v>0.48</v>
      </c>
      <c r="K1457" s="30">
        <v>0.65</v>
      </c>
      <c r="L1457" s="149">
        <v>0.41</v>
      </c>
      <c r="M1457" s="149">
        <v>0.41</v>
      </c>
      <c r="N1457" s="118">
        <v>0.4</v>
      </c>
      <c r="O1457" s="31"/>
      <c r="P1457" s="35"/>
      <c r="Q1457" s="168"/>
      <c r="R1457" s="14"/>
      <c r="S1457" s="14"/>
      <c r="T1457" s="65"/>
      <c r="U1457" s="31"/>
      <c r="V1457" s="31"/>
      <c r="W1457" s="131"/>
      <c r="AD1457"/>
      <c r="AE1457"/>
      <c r="AF1457"/>
      <c r="AG1457"/>
      <c r="AH1457"/>
      <c r="AI1457"/>
    </row>
    <row r="1458" spans="1:35" ht="18" customHeight="1" x14ac:dyDescent="0.25">
      <c r="A1458" s="47" t="s">
        <v>2729</v>
      </c>
      <c r="B1458" s="51" t="s">
        <v>37</v>
      </c>
      <c r="C1458" s="24">
        <v>28</v>
      </c>
      <c r="D1458" s="25"/>
      <c r="E1458" s="36"/>
      <c r="F1458" s="37" t="s">
        <v>143</v>
      </c>
      <c r="G1458" s="112">
        <v>65</v>
      </c>
      <c r="H1458" s="30">
        <v>0.69</v>
      </c>
      <c r="I1458" s="30">
        <v>0.76</v>
      </c>
      <c r="J1458" s="30" t="s">
        <v>38</v>
      </c>
      <c r="K1458" s="30">
        <v>0.59</v>
      </c>
      <c r="L1458" s="26">
        <v>0.55000000000000004</v>
      </c>
      <c r="M1458" s="26">
        <v>0.55000000000000004</v>
      </c>
      <c r="N1458" s="29">
        <v>0.65</v>
      </c>
      <c r="O1458" s="31"/>
      <c r="P1458" s="35"/>
      <c r="Q1458" s="168"/>
      <c r="R1458" s="14"/>
      <c r="S1458" s="14"/>
      <c r="T1458" s="65"/>
      <c r="U1458" s="31"/>
      <c r="V1458" s="31"/>
      <c r="W1458" s="131"/>
      <c r="AD1458" t="s">
        <v>2469</v>
      </c>
      <c r="AE1458" t="s">
        <v>2730</v>
      </c>
      <c r="AF1458"/>
      <c r="AG1458" s="102" t="s">
        <v>2731</v>
      </c>
      <c r="AH1458" t="s">
        <v>2732</v>
      </c>
      <c r="AI1458"/>
    </row>
    <row r="1459" spans="1:35" ht="18" customHeight="1" x14ac:dyDescent="0.25">
      <c r="A1459" s="53" t="s">
        <v>2733</v>
      </c>
      <c r="B1459" s="78" t="s">
        <v>49</v>
      </c>
      <c r="C1459" s="24">
        <v>180</v>
      </c>
      <c r="D1459" s="55"/>
      <c r="E1459" s="26"/>
      <c r="F1459" s="100"/>
      <c r="G1459" s="57"/>
      <c r="H1459" s="30" t="s">
        <v>38</v>
      </c>
      <c r="I1459" s="30"/>
      <c r="J1459" s="30">
        <v>23.98</v>
      </c>
      <c r="K1459" s="30">
        <v>31.99</v>
      </c>
      <c r="L1459" s="87">
        <v>25.2</v>
      </c>
      <c r="M1459" s="84" t="s">
        <v>38</v>
      </c>
      <c r="N1459" s="26" t="s">
        <v>38</v>
      </c>
      <c r="O1459" s="80"/>
      <c r="P1459" s="76"/>
      <c r="Q1459" s="77"/>
      <c r="R1459" s="14"/>
      <c r="S1459" s="14"/>
      <c r="T1459" s="81"/>
      <c r="U1459" s="82"/>
      <c r="V1459" s="54"/>
      <c r="W1459" s="83"/>
      <c r="AD1459"/>
      <c r="AE1459"/>
      <c r="AF1459"/>
      <c r="AG1459"/>
      <c r="AH1459"/>
      <c r="AI1459"/>
    </row>
    <row r="1460" spans="1:35" ht="18" customHeight="1" x14ac:dyDescent="0.25">
      <c r="A1460" s="47" t="s">
        <v>2734</v>
      </c>
      <c r="B1460" s="51" t="s">
        <v>71</v>
      </c>
      <c r="C1460" s="24">
        <v>4</v>
      </c>
      <c r="D1460" s="25"/>
      <c r="E1460" s="36"/>
      <c r="F1460" s="37" t="s">
        <v>143</v>
      </c>
      <c r="G1460" s="28">
        <v>4</v>
      </c>
      <c r="H1460" s="29">
        <v>0.32</v>
      </c>
      <c r="I1460" s="30" t="s">
        <v>38</v>
      </c>
      <c r="J1460" s="26">
        <v>0.21</v>
      </c>
      <c r="K1460" s="30">
        <v>0.32</v>
      </c>
      <c r="L1460" s="87">
        <v>0.22</v>
      </c>
      <c r="M1460" s="84">
        <v>0.22</v>
      </c>
      <c r="N1460" s="134">
        <v>0.28000000000000003</v>
      </c>
      <c r="O1460" s="31">
        <v>0.36</v>
      </c>
      <c r="P1460" s="35"/>
      <c r="Q1460" s="168"/>
      <c r="R1460" s="14"/>
      <c r="S1460" s="14"/>
      <c r="T1460" s="65"/>
      <c r="U1460" s="31"/>
      <c r="V1460" s="31"/>
      <c r="W1460" s="131"/>
      <c r="AD1460"/>
      <c r="AE1460"/>
      <c r="AF1460"/>
      <c r="AG1460"/>
      <c r="AH1460"/>
      <c r="AI1460"/>
    </row>
    <row r="1461" spans="1:35" ht="18" customHeight="1" x14ac:dyDescent="0.25">
      <c r="A1461" s="47" t="s">
        <v>2734</v>
      </c>
      <c r="B1461" s="51" t="s">
        <v>164</v>
      </c>
      <c r="C1461" s="24">
        <v>4</v>
      </c>
      <c r="D1461" s="25"/>
      <c r="E1461" s="36"/>
      <c r="F1461" s="37" t="s">
        <v>143</v>
      </c>
      <c r="G1461" s="28">
        <v>12</v>
      </c>
      <c r="H1461" s="29">
        <v>0.62</v>
      </c>
      <c r="I1461" s="30">
        <v>28.59</v>
      </c>
      <c r="J1461" s="75">
        <v>0.3</v>
      </c>
      <c r="K1461" s="75">
        <v>0.36</v>
      </c>
      <c r="L1461" s="75">
        <v>0.23</v>
      </c>
      <c r="M1461" s="73">
        <v>0.22</v>
      </c>
      <c r="N1461" s="75">
        <v>0.33</v>
      </c>
      <c r="O1461" s="31">
        <v>0.44</v>
      </c>
      <c r="P1461" s="35"/>
      <c r="Q1461" s="168"/>
      <c r="R1461" s="14"/>
      <c r="S1461" s="14"/>
      <c r="T1461" s="65"/>
      <c r="U1461" s="31"/>
      <c r="V1461" s="31"/>
      <c r="W1461" s="131"/>
      <c r="AD1461"/>
      <c r="AE1461"/>
      <c r="AF1461"/>
      <c r="AG1461"/>
      <c r="AH1461"/>
      <c r="AI1461"/>
    </row>
    <row r="1462" spans="1:35" ht="18" customHeight="1" x14ac:dyDescent="0.25">
      <c r="A1462" s="47" t="s">
        <v>2734</v>
      </c>
      <c r="B1462" s="51" t="s">
        <v>37</v>
      </c>
      <c r="C1462" s="24">
        <v>4</v>
      </c>
      <c r="D1462" s="25"/>
      <c r="E1462" s="36"/>
      <c r="F1462" s="37" t="s">
        <v>143</v>
      </c>
      <c r="G1462" s="28">
        <v>11</v>
      </c>
      <c r="H1462" s="29">
        <v>0.36</v>
      </c>
      <c r="I1462" s="30">
        <v>0.24</v>
      </c>
      <c r="J1462" s="26">
        <v>0.24</v>
      </c>
      <c r="K1462" s="30">
        <v>0.39</v>
      </c>
      <c r="L1462" s="87">
        <v>0.31</v>
      </c>
      <c r="M1462" s="30">
        <v>0.25</v>
      </c>
      <c r="N1462" s="29">
        <v>0.37</v>
      </c>
      <c r="O1462" s="31">
        <v>0.52</v>
      </c>
      <c r="P1462" s="35"/>
      <c r="Q1462" s="168"/>
      <c r="R1462" s="14"/>
      <c r="S1462" s="14"/>
      <c r="T1462" s="65"/>
      <c r="U1462" s="31"/>
      <c r="V1462" s="31"/>
      <c r="W1462" s="131"/>
      <c r="AD1462"/>
      <c r="AE1462"/>
      <c r="AF1462"/>
      <c r="AG1462"/>
      <c r="AH1462"/>
      <c r="AI1462"/>
    </row>
    <row r="1463" spans="1:35" ht="18" customHeight="1" x14ac:dyDescent="0.25">
      <c r="A1463" s="47" t="s">
        <v>2734</v>
      </c>
      <c r="B1463" s="54" t="s">
        <v>322</v>
      </c>
      <c r="C1463" s="24">
        <v>90</v>
      </c>
      <c r="D1463" s="55"/>
      <c r="E1463" s="40"/>
      <c r="F1463" s="96"/>
      <c r="G1463" s="57"/>
      <c r="H1463" s="30"/>
      <c r="I1463" s="26">
        <v>23.5</v>
      </c>
      <c r="J1463" s="30">
        <v>23.7</v>
      </c>
      <c r="K1463" s="30">
        <v>24.35</v>
      </c>
      <c r="L1463" s="30" t="s">
        <v>35</v>
      </c>
      <c r="M1463" s="30" t="s">
        <v>2735</v>
      </c>
      <c r="N1463" s="30" t="s">
        <v>35</v>
      </c>
      <c r="O1463" s="80"/>
      <c r="P1463" s="97"/>
      <c r="Q1463" s="98"/>
      <c r="R1463" s="14"/>
      <c r="S1463" s="14"/>
      <c r="T1463" s="81"/>
      <c r="U1463" s="82"/>
      <c r="V1463" s="54"/>
      <c r="W1463" s="64"/>
      <c r="AD1463"/>
      <c r="AE1463"/>
      <c r="AF1463"/>
      <c r="AG1463"/>
      <c r="AH1463"/>
      <c r="AI1463"/>
    </row>
    <row r="1464" spans="1:35" ht="18" customHeight="1" x14ac:dyDescent="0.25">
      <c r="A1464" s="47" t="s">
        <v>2736</v>
      </c>
      <c r="B1464" s="172"/>
      <c r="C1464" s="24">
        <v>5</v>
      </c>
      <c r="D1464" s="25" t="s">
        <v>41</v>
      </c>
      <c r="E1464" s="203"/>
      <c r="F1464" s="37"/>
      <c r="G1464" s="28">
        <v>2</v>
      </c>
      <c r="H1464" s="29"/>
      <c r="I1464" s="30"/>
      <c r="J1464" s="30"/>
      <c r="K1464" s="30"/>
      <c r="L1464" s="87"/>
      <c r="M1464" s="29"/>
      <c r="N1464" s="30"/>
      <c r="O1464" s="86">
        <v>14.68</v>
      </c>
      <c r="P1464" s="90">
        <v>0.05</v>
      </c>
      <c r="Q1464" s="168">
        <f>O1464*(1-P1464)</f>
        <v>13.946</v>
      </c>
      <c r="R1464" s="14" t="s">
        <v>17</v>
      </c>
      <c r="S1464" s="64">
        <f>O1464*0.905</f>
        <v>13.285400000000001</v>
      </c>
      <c r="T1464" s="91">
        <v>1</v>
      </c>
      <c r="U1464" s="31"/>
      <c r="V1464" s="31">
        <v>2</v>
      </c>
      <c r="W1464" s="131"/>
      <c r="AD1464" t="s">
        <v>3075</v>
      </c>
      <c r="AE1464"/>
      <c r="AF1464"/>
      <c r="AG1464" t="s">
        <v>3075</v>
      </c>
      <c r="AH1464"/>
      <c r="AI1464"/>
    </row>
    <row r="1465" spans="1:35" ht="18" customHeight="1" x14ac:dyDescent="0.25">
      <c r="A1465" s="47" t="s">
        <v>2737</v>
      </c>
      <c r="B1465" s="78"/>
      <c r="C1465" s="24">
        <v>10</v>
      </c>
      <c r="D1465" s="72"/>
      <c r="E1465" s="203"/>
      <c r="F1465" s="56"/>
      <c r="G1465" s="57"/>
      <c r="H1465" s="29"/>
      <c r="I1465" s="30">
        <v>0.61</v>
      </c>
      <c r="J1465" s="30"/>
      <c r="K1465" s="30"/>
      <c r="L1465" s="87">
        <v>20</v>
      </c>
      <c r="M1465" s="26">
        <v>13.35</v>
      </c>
      <c r="N1465" s="30"/>
      <c r="O1465" s="31">
        <v>30.86</v>
      </c>
      <c r="P1465" s="90">
        <v>0.05</v>
      </c>
      <c r="Q1465" s="168">
        <f>O1465*(1-P1465)</f>
        <v>29.316999999999997</v>
      </c>
      <c r="R1465" s="14" t="s">
        <v>17</v>
      </c>
      <c r="S1465" s="64">
        <f>O1465*0.905</f>
        <v>27.9283</v>
      </c>
      <c r="T1465" s="91">
        <v>1</v>
      </c>
      <c r="U1465" s="31"/>
      <c r="V1465" s="31">
        <v>2</v>
      </c>
      <c r="W1465" s="131"/>
      <c r="AD1465"/>
      <c r="AE1465"/>
      <c r="AF1465"/>
      <c r="AG1465"/>
      <c r="AH1465"/>
      <c r="AI1465"/>
    </row>
    <row r="1466" spans="1:35" ht="18" customHeight="1" x14ac:dyDescent="0.25">
      <c r="A1466" s="47" t="s">
        <v>2738</v>
      </c>
      <c r="B1466" s="78"/>
      <c r="C1466" s="24">
        <v>10</v>
      </c>
      <c r="D1466" s="72"/>
      <c r="E1466" s="203"/>
      <c r="F1466" s="56"/>
      <c r="G1466" s="57"/>
      <c r="H1466" s="29"/>
      <c r="I1466" s="30">
        <v>0.84</v>
      </c>
      <c r="J1466" s="30"/>
      <c r="K1466" s="30"/>
      <c r="L1466" s="87">
        <v>0.94</v>
      </c>
      <c r="M1466" s="30">
        <v>1.1000000000000001</v>
      </c>
      <c r="N1466" s="30"/>
      <c r="O1466" s="31">
        <v>14.86</v>
      </c>
      <c r="P1466" s="90">
        <v>0.05</v>
      </c>
      <c r="Q1466" s="168">
        <f>O1466*(1-P1466)</f>
        <v>14.116999999999999</v>
      </c>
      <c r="R1466" s="14" t="s">
        <v>17</v>
      </c>
      <c r="S1466" s="64">
        <f>O1466*0.905</f>
        <v>13.4483</v>
      </c>
      <c r="T1466" s="91">
        <v>1</v>
      </c>
      <c r="U1466" s="31"/>
      <c r="V1466" s="31">
        <v>2</v>
      </c>
      <c r="W1466" s="131"/>
      <c r="AD1466"/>
      <c r="AE1466"/>
      <c r="AF1466"/>
      <c r="AG1466"/>
      <c r="AH1466"/>
      <c r="AI1466"/>
    </row>
    <row r="1467" spans="1:35" ht="18" customHeight="1" x14ac:dyDescent="0.25">
      <c r="A1467" s="47" t="s">
        <v>2739</v>
      </c>
      <c r="B1467" s="172"/>
      <c r="C1467" s="24">
        <v>10</v>
      </c>
      <c r="D1467" s="25"/>
      <c r="E1467" s="203"/>
      <c r="F1467" s="37"/>
      <c r="G1467" s="28"/>
      <c r="H1467" s="29"/>
      <c r="I1467" s="30"/>
      <c r="J1467" s="30"/>
      <c r="K1467" s="30"/>
      <c r="L1467" s="87"/>
      <c r="M1467" s="30"/>
      <c r="N1467" s="30"/>
      <c r="O1467" s="86">
        <v>2.96</v>
      </c>
      <c r="P1467" s="90">
        <v>0.05</v>
      </c>
      <c r="Q1467" s="168">
        <f>O1467*(1-P1467)</f>
        <v>2.8119999999999998</v>
      </c>
      <c r="R1467" s="14" t="s">
        <v>17</v>
      </c>
      <c r="S1467" s="64">
        <f>O1467*0.905</f>
        <v>2.6787999999999998</v>
      </c>
      <c r="T1467" s="91">
        <v>1</v>
      </c>
      <c r="U1467" s="31"/>
      <c r="V1467" s="31">
        <v>2</v>
      </c>
      <c r="W1467" s="131"/>
      <c r="AD1467"/>
      <c r="AE1467"/>
      <c r="AF1467"/>
      <c r="AG1467"/>
      <c r="AH1467"/>
      <c r="AI1467"/>
    </row>
    <row r="1468" spans="1:35" ht="18" customHeight="1" x14ac:dyDescent="0.25">
      <c r="A1468" s="47" t="s">
        <v>2740</v>
      </c>
      <c r="B1468" s="51" t="s">
        <v>992</v>
      </c>
      <c r="C1468" s="24">
        <v>1</v>
      </c>
      <c r="D1468" s="25"/>
      <c r="E1468" s="36"/>
      <c r="F1468" s="37"/>
      <c r="G1468" s="28"/>
      <c r="H1468" s="29">
        <v>6.5</v>
      </c>
      <c r="I1468" s="30"/>
      <c r="J1468" s="30"/>
      <c r="K1468" s="30"/>
      <c r="L1468" s="87"/>
      <c r="M1468" s="29">
        <v>7.99</v>
      </c>
      <c r="N1468" s="29"/>
      <c r="O1468" s="31">
        <v>1.5</v>
      </c>
      <c r="P1468" s="35"/>
      <c r="Q1468" s="168"/>
      <c r="R1468" s="14"/>
      <c r="S1468" s="14"/>
      <c r="T1468" s="65"/>
      <c r="U1468" s="31"/>
      <c r="V1468" s="31"/>
      <c r="W1468" s="131"/>
      <c r="AD1468"/>
      <c r="AE1468"/>
      <c r="AF1468"/>
      <c r="AG1468"/>
      <c r="AH1468"/>
      <c r="AI1468"/>
    </row>
    <row r="1469" spans="1:35" ht="18" customHeight="1" x14ac:dyDescent="0.25">
      <c r="A1469" s="47" t="s">
        <v>2741</v>
      </c>
      <c r="B1469" s="109"/>
      <c r="C1469" s="24" t="s">
        <v>575</v>
      </c>
      <c r="D1469" s="25"/>
      <c r="E1469" s="36"/>
      <c r="F1469" s="37"/>
      <c r="G1469" s="28"/>
      <c r="H1469" s="29">
        <v>0.89</v>
      </c>
      <c r="I1469" s="30">
        <v>0.8</v>
      </c>
      <c r="J1469" s="30"/>
      <c r="K1469" s="30"/>
      <c r="L1469" s="87" t="s">
        <v>35</v>
      </c>
      <c r="M1469" s="29">
        <v>1.06</v>
      </c>
      <c r="N1469" s="29" t="s">
        <v>35</v>
      </c>
      <c r="O1469" s="31">
        <v>0.84</v>
      </c>
      <c r="P1469" s="35"/>
      <c r="Q1469" s="168"/>
      <c r="R1469" s="14"/>
      <c r="S1469" s="14"/>
      <c r="T1469" s="65"/>
      <c r="U1469" s="31"/>
      <c r="V1469" s="31"/>
      <c r="W1469" s="131"/>
      <c r="AD1469"/>
      <c r="AE1469"/>
      <c r="AF1469"/>
      <c r="AG1469"/>
      <c r="AH1469"/>
      <c r="AI1469"/>
    </row>
    <row r="1470" spans="1:35" ht="18" customHeight="1" x14ac:dyDescent="0.25">
      <c r="A1470" s="47" t="s">
        <v>2742</v>
      </c>
      <c r="B1470" s="109"/>
      <c r="C1470" s="24" t="s">
        <v>575</v>
      </c>
      <c r="D1470" s="25"/>
      <c r="E1470" s="36"/>
      <c r="F1470" s="37"/>
      <c r="G1470" s="28"/>
      <c r="H1470" s="29">
        <v>1</v>
      </c>
      <c r="I1470" s="30" t="s">
        <v>35</v>
      </c>
      <c r="J1470" s="30"/>
      <c r="K1470" s="30"/>
      <c r="L1470" s="87"/>
      <c r="M1470" s="29">
        <v>1.04</v>
      </c>
      <c r="N1470" s="29" t="s">
        <v>35</v>
      </c>
      <c r="O1470" s="31">
        <v>0.98</v>
      </c>
      <c r="P1470" s="35"/>
      <c r="Q1470" s="168"/>
      <c r="R1470" s="14"/>
      <c r="S1470" s="14"/>
      <c r="T1470" s="65"/>
      <c r="U1470" s="31"/>
      <c r="V1470" s="31"/>
      <c r="W1470" s="131"/>
      <c r="AD1470"/>
      <c r="AE1470"/>
      <c r="AF1470"/>
      <c r="AG1470"/>
      <c r="AH1470"/>
      <c r="AI1470"/>
    </row>
    <row r="1471" spans="1:35" ht="18" customHeight="1" x14ac:dyDescent="0.25">
      <c r="A1471" s="47" t="s">
        <v>2743</v>
      </c>
      <c r="B1471" s="109"/>
      <c r="C1471" s="24" t="s">
        <v>575</v>
      </c>
      <c r="D1471" s="25"/>
      <c r="E1471" s="36"/>
      <c r="F1471" s="37"/>
      <c r="G1471" s="28"/>
      <c r="H1471" s="29">
        <v>0.85</v>
      </c>
      <c r="I1471" s="30" t="s">
        <v>41</v>
      </c>
      <c r="J1471" s="30">
        <v>0.4</v>
      </c>
      <c r="K1471" s="108">
        <v>1.1299999999999999</v>
      </c>
      <c r="L1471" s="87" t="s">
        <v>652</v>
      </c>
      <c r="M1471" s="29">
        <v>0.42</v>
      </c>
      <c r="N1471" s="29" t="s">
        <v>35</v>
      </c>
      <c r="O1471" s="31">
        <v>1.03</v>
      </c>
      <c r="P1471" s="35"/>
      <c r="Q1471" s="168"/>
      <c r="R1471" s="14"/>
      <c r="S1471" s="14"/>
      <c r="T1471" s="65"/>
      <c r="U1471" s="31"/>
      <c r="V1471" s="31"/>
      <c r="W1471" s="131"/>
      <c r="AD1471"/>
      <c r="AE1471"/>
      <c r="AF1471"/>
      <c r="AG1471"/>
      <c r="AH1471"/>
      <c r="AI1471"/>
    </row>
    <row r="1472" spans="1:35" ht="18" customHeight="1" x14ac:dyDescent="0.25">
      <c r="A1472" s="47" t="s">
        <v>2744</v>
      </c>
      <c r="B1472" s="109"/>
      <c r="C1472" s="24" t="s">
        <v>575</v>
      </c>
      <c r="D1472" s="25"/>
      <c r="E1472" s="36"/>
      <c r="F1472" s="37"/>
      <c r="G1472" s="28"/>
      <c r="H1472" s="29">
        <v>0.96</v>
      </c>
      <c r="I1472" s="30">
        <v>0.42</v>
      </c>
      <c r="J1472" s="30">
        <v>0.43</v>
      </c>
      <c r="K1472" s="30">
        <v>1.1299999999999999</v>
      </c>
      <c r="L1472" s="87">
        <v>0.81</v>
      </c>
      <c r="M1472" s="29">
        <v>0.74399999999999999</v>
      </c>
      <c r="N1472" s="29" t="s">
        <v>35</v>
      </c>
      <c r="O1472" s="31">
        <v>0.81</v>
      </c>
      <c r="P1472" s="35"/>
      <c r="Q1472" s="168"/>
      <c r="R1472" s="14"/>
      <c r="S1472" s="14"/>
      <c r="T1472" s="65"/>
      <c r="U1472" s="31"/>
      <c r="V1472" s="31"/>
      <c r="W1472" s="131"/>
      <c r="AD1472"/>
      <c r="AE1472"/>
      <c r="AF1472"/>
      <c r="AG1472"/>
      <c r="AH1472"/>
      <c r="AI1472"/>
    </row>
    <row r="1473" spans="1:35" ht="18" customHeight="1" x14ac:dyDescent="0.25">
      <c r="A1473" s="47" t="s">
        <v>2745</v>
      </c>
      <c r="B1473" s="51" t="s">
        <v>322</v>
      </c>
      <c r="C1473" s="24">
        <v>28</v>
      </c>
      <c r="D1473" s="25"/>
      <c r="E1473" s="36"/>
      <c r="F1473" s="157" t="s">
        <v>143</v>
      </c>
      <c r="G1473" s="28">
        <v>55</v>
      </c>
      <c r="H1473" s="29">
        <v>0.66</v>
      </c>
      <c r="I1473" s="30">
        <v>0.67</v>
      </c>
      <c r="J1473" s="30" t="s">
        <v>978</v>
      </c>
      <c r="K1473" s="30">
        <v>0.42</v>
      </c>
      <c r="L1473" s="30">
        <v>0.49</v>
      </c>
      <c r="M1473" s="26">
        <v>0.4</v>
      </c>
      <c r="N1473" s="29">
        <v>0.52</v>
      </c>
      <c r="O1473" s="31">
        <v>0.24</v>
      </c>
      <c r="P1473" s="35"/>
      <c r="Q1473" s="168"/>
      <c r="R1473" s="14"/>
      <c r="S1473" s="14"/>
      <c r="T1473" s="65"/>
      <c r="U1473" s="31"/>
      <c r="V1473" s="31"/>
      <c r="W1473" s="131"/>
      <c r="AD1473"/>
      <c r="AE1473"/>
      <c r="AF1473"/>
      <c r="AG1473"/>
      <c r="AH1473"/>
      <c r="AI1473"/>
    </row>
    <row r="1474" spans="1:35" ht="18" customHeight="1" x14ac:dyDescent="0.25">
      <c r="A1474" s="47" t="s">
        <v>2745</v>
      </c>
      <c r="B1474" s="51" t="s">
        <v>68</v>
      </c>
      <c r="C1474" s="24">
        <v>28</v>
      </c>
      <c r="D1474" s="25"/>
      <c r="E1474" s="36"/>
      <c r="F1474" s="37"/>
      <c r="G1474" s="28">
        <v>8</v>
      </c>
      <c r="H1474" s="29">
        <v>0.7</v>
      </c>
      <c r="I1474" s="30" t="s">
        <v>38</v>
      </c>
      <c r="J1474" s="26">
        <v>0.39</v>
      </c>
      <c r="K1474" s="30" t="s">
        <v>137</v>
      </c>
      <c r="L1474" s="149" t="s">
        <v>38</v>
      </c>
      <c r="M1474" s="30">
        <v>0.4</v>
      </c>
      <c r="N1474" s="30" t="s">
        <v>2746</v>
      </c>
      <c r="O1474" s="31">
        <v>0.16</v>
      </c>
      <c r="P1474" s="35"/>
      <c r="Q1474" s="168"/>
      <c r="R1474" s="14"/>
      <c r="S1474" s="14"/>
      <c r="T1474" s="65"/>
      <c r="U1474" s="31"/>
      <c r="V1474" s="31"/>
      <c r="W1474" s="131"/>
      <c r="AD1474"/>
      <c r="AE1474"/>
      <c r="AF1474"/>
      <c r="AG1474"/>
      <c r="AH1474"/>
      <c r="AI1474"/>
    </row>
    <row r="1475" spans="1:35" ht="18" customHeight="1" x14ac:dyDescent="0.25">
      <c r="A1475" s="47" t="s">
        <v>2745</v>
      </c>
      <c r="B1475" s="51" t="s">
        <v>312</v>
      </c>
      <c r="C1475" s="24">
        <v>28</v>
      </c>
      <c r="D1475" s="25"/>
      <c r="E1475" s="36"/>
      <c r="F1475" s="37"/>
      <c r="G1475" s="28">
        <v>2</v>
      </c>
      <c r="H1475" s="29">
        <v>1.43</v>
      </c>
      <c r="I1475" s="30" t="s">
        <v>898</v>
      </c>
      <c r="J1475" s="30" t="s">
        <v>38</v>
      </c>
      <c r="K1475" s="30"/>
      <c r="L1475" s="26">
        <v>1.39</v>
      </c>
      <c r="M1475" s="30">
        <v>4.9400000000000004</v>
      </c>
      <c r="N1475" s="29">
        <v>1.62</v>
      </c>
      <c r="O1475" s="31">
        <v>0.9</v>
      </c>
      <c r="P1475" s="35"/>
      <c r="Q1475" s="168"/>
      <c r="R1475" s="14"/>
      <c r="S1475" s="14"/>
      <c r="T1475" s="65"/>
      <c r="U1475" s="31"/>
      <c r="V1475" s="31"/>
      <c r="W1475" s="131"/>
      <c r="AD1475"/>
      <c r="AE1475"/>
      <c r="AF1475"/>
      <c r="AG1475"/>
      <c r="AH1475"/>
      <c r="AI1475"/>
    </row>
    <row r="1476" spans="1:35" ht="18" customHeight="1" x14ac:dyDescent="0.25">
      <c r="A1476" s="47" t="s">
        <v>2747</v>
      </c>
      <c r="B1476" s="51" t="s">
        <v>309</v>
      </c>
      <c r="C1476" s="24">
        <v>28</v>
      </c>
      <c r="D1476" s="25"/>
      <c r="E1476" s="36"/>
      <c r="F1476" s="37" t="s">
        <v>143</v>
      </c>
      <c r="G1476" s="28">
        <v>50</v>
      </c>
      <c r="H1476" s="29">
        <v>0.75</v>
      </c>
      <c r="I1476" s="30">
        <v>0.77</v>
      </c>
      <c r="J1476" s="30" t="s">
        <v>654</v>
      </c>
      <c r="K1476" s="30">
        <v>0.56000000000000005</v>
      </c>
      <c r="L1476" s="30">
        <v>0.59</v>
      </c>
      <c r="M1476" s="26">
        <v>0.54</v>
      </c>
      <c r="N1476" s="30">
        <v>0.76</v>
      </c>
      <c r="O1476" s="31">
        <v>0.35</v>
      </c>
      <c r="P1476" s="35"/>
      <c r="Q1476" s="168"/>
      <c r="R1476" s="14"/>
      <c r="S1476" s="14"/>
      <c r="T1476" s="65"/>
      <c r="U1476" s="31"/>
      <c r="V1476" s="31"/>
      <c r="W1476" s="131"/>
      <c r="AD1476"/>
      <c r="AE1476"/>
      <c r="AF1476"/>
      <c r="AG1476"/>
      <c r="AH1476"/>
      <c r="AI1476"/>
    </row>
    <row r="1477" spans="1:35" ht="18" customHeight="1" x14ac:dyDescent="0.25">
      <c r="A1477" s="47" t="s">
        <v>2748</v>
      </c>
      <c r="B1477" s="23" t="s">
        <v>2749</v>
      </c>
      <c r="C1477" s="24">
        <v>60</v>
      </c>
      <c r="D1477" s="25"/>
      <c r="E1477" s="36"/>
      <c r="F1477" s="37"/>
      <c r="G1477" s="28">
        <v>1</v>
      </c>
      <c r="H1477" s="29" t="s">
        <v>38</v>
      </c>
      <c r="I1477" s="30" t="s">
        <v>35</v>
      </c>
      <c r="J1477" s="30" t="s">
        <v>35</v>
      </c>
      <c r="K1477" s="30" t="s">
        <v>38</v>
      </c>
      <c r="L1477" s="30" t="s">
        <v>35</v>
      </c>
      <c r="M1477" s="29" t="s">
        <v>38</v>
      </c>
      <c r="N1477" s="169" t="s">
        <v>35</v>
      </c>
      <c r="O1477" s="31">
        <v>11.6</v>
      </c>
      <c r="P1477" s="35"/>
      <c r="Q1477" s="168"/>
      <c r="R1477" s="14"/>
      <c r="S1477" s="14"/>
      <c r="T1477" s="65"/>
      <c r="U1477" s="31"/>
      <c r="V1477" s="31"/>
      <c r="W1477" s="131"/>
      <c r="AD1477"/>
      <c r="AE1477"/>
      <c r="AF1477"/>
      <c r="AG1477"/>
      <c r="AH1477"/>
      <c r="AI1477"/>
    </row>
    <row r="1478" spans="1:35" ht="18" customHeight="1" x14ac:dyDescent="0.25">
      <c r="A1478" s="47" t="s">
        <v>2750</v>
      </c>
      <c r="B1478" s="51" t="s">
        <v>920</v>
      </c>
      <c r="C1478" s="24">
        <v>100</v>
      </c>
      <c r="D1478" s="25"/>
      <c r="E1478" s="36"/>
      <c r="F1478" s="247"/>
      <c r="G1478" s="185">
        <v>5</v>
      </c>
      <c r="H1478" s="29">
        <v>9.02</v>
      </c>
      <c r="I1478" s="30">
        <v>10.050000000000001</v>
      </c>
      <c r="J1478" s="26">
        <v>8.4</v>
      </c>
      <c r="K1478" s="30">
        <v>10.95</v>
      </c>
      <c r="L1478" s="30">
        <v>9.9</v>
      </c>
      <c r="M1478" s="30">
        <v>8.9</v>
      </c>
      <c r="N1478" s="30">
        <v>9.0399999999999991</v>
      </c>
      <c r="O1478" s="31">
        <v>12.88</v>
      </c>
      <c r="P1478" s="35">
        <v>7.0000000000000007E-2</v>
      </c>
      <c r="Q1478" s="168">
        <f>O1478*(1-P1478)</f>
        <v>11.978400000000001</v>
      </c>
      <c r="R1478" s="14"/>
      <c r="S1478" s="14"/>
      <c r="T1478" s="65"/>
      <c r="U1478" s="31"/>
      <c r="V1478" s="31"/>
      <c r="W1478" s="131"/>
      <c r="AD1478"/>
      <c r="AE1478"/>
      <c r="AF1478"/>
      <c r="AG1478"/>
      <c r="AH1478"/>
      <c r="AI1478"/>
    </row>
    <row r="1479" spans="1:35" ht="18" customHeight="1" x14ac:dyDescent="0.25">
      <c r="A1479" s="363" t="s">
        <v>2751</v>
      </c>
      <c r="B1479" s="39" t="s">
        <v>920</v>
      </c>
      <c r="C1479" s="24">
        <v>100</v>
      </c>
      <c r="D1479" s="238"/>
      <c r="E1479" s="36"/>
      <c r="F1479" s="239"/>
      <c r="G1479" s="28">
        <v>6</v>
      </c>
      <c r="H1479" s="29" t="s">
        <v>2752</v>
      </c>
      <c r="I1479" s="30">
        <v>11.46</v>
      </c>
      <c r="J1479" s="26">
        <v>9.1999999999999993</v>
      </c>
      <c r="K1479" s="30">
        <v>11.59</v>
      </c>
      <c r="L1479" s="29">
        <v>10</v>
      </c>
      <c r="M1479" s="30">
        <v>9.27</v>
      </c>
      <c r="N1479" s="29">
        <v>9.39</v>
      </c>
      <c r="O1479" s="31">
        <v>12.88</v>
      </c>
      <c r="P1479" s="45">
        <v>7.0000000000000007E-2</v>
      </c>
      <c r="Q1479" s="46">
        <f>O1479*(1-P1479)</f>
        <v>11.978400000000001</v>
      </c>
      <c r="R1479" s="14"/>
      <c r="S1479" s="14"/>
      <c r="T1479" s="69"/>
      <c r="U1479" s="14"/>
      <c r="V1479" s="31"/>
      <c r="W1479" s="67"/>
      <c r="AD1479"/>
      <c r="AE1479"/>
      <c r="AF1479"/>
      <c r="AG1479"/>
      <c r="AH1479"/>
      <c r="AI1479"/>
    </row>
    <row r="1480" spans="1:35" ht="18" customHeight="1" x14ac:dyDescent="0.25">
      <c r="A1480" s="47" t="s">
        <v>2753</v>
      </c>
      <c r="B1480" s="23" t="s">
        <v>159</v>
      </c>
      <c r="C1480" s="24">
        <v>28</v>
      </c>
      <c r="D1480" s="25"/>
      <c r="E1480" s="36"/>
      <c r="F1480" s="37"/>
      <c r="G1480" s="28"/>
      <c r="H1480" s="29">
        <v>13.45</v>
      </c>
      <c r="I1480" s="30">
        <v>10.199999999999999</v>
      </c>
      <c r="J1480" s="30"/>
      <c r="K1480" s="30"/>
      <c r="L1480" s="87">
        <v>14.2</v>
      </c>
      <c r="M1480" s="29">
        <v>17.98</v>
      </c>
      <c r="N1480" s="29">
        <v>10.99</v>
      </c>
      <c r="O1480" s="31">
        <v>15.16</v>
      </c>
      <c r="P1480" s="35"/>
      <c r="Q1480" s="168"/>
      <c r="R1480" s="14"/>
      <c r="S1480" s="14"/>
      <c r="T1480" s="65"/>
      <c r="U1480" s="31"/>
      <c r="V1480" s="31"/>
      <c r="W1480" s="131"/>
      <c r="AD1480"/>
      <c r="AE1480"/>
      <c r="AF1480"/>
      <c r="AG1480"/>
      <c r="AH1480"/>
      <c r="AI1480"/>
    </row>
    <row r="1481" spans="1:35" ht="18" customHeight="1" x14ac:dyDescent="0.25">
      <c r="A1481" s="47" t="s">
        <v>2753</v>
      </c>
      <c r="B1481" s="23" t="s">
        <v>68</v>
      </c>
      <c r="C1481" s="24">
        <v>28</v>
      </c>
      <c r="D1481" s="25"/>
      <c r="E1481" s="36"/>
      <c r="F1481" s="37"/>
      <c r="G1481" s="28"/>
      <c r="H1481" s="29">
        <v>6.47</v>
      </c>
      <c r="I1481" s="30">
        <v>6.69</v>
      </c>
      <c r="J1481" s="30"/>
      <c r="K1481" s="30">
        <v>1.73</v>
      </c>
      <c r="L1481" s="87">
        <v>1.65</v>
      </c>
      <c r="M1481" s="49">
        <v>6.49</v>
      </c>
      <c r="N1481" s="29" t="s">
        <v>38</v>
      </c>
      <c r="O1481" s="31">
        <v>12.95</v>
      </c>
      <c r="P1481" s="35"/>
      <c r="Q1481" s="168"/>
      <c r="R1481" s="14"/>
      <c r="S1481" s="14"/>
      <c r="T1481" s="65"/>
      <c r="U1481" s="31"/>
      <c r="V1481" s="31"/>
      <c r="W1481" s="131"/>
      <c r="AD1481"/>
      <c r="AE1481"/>
      <c r="AF1481"/>
      <c r="AG1481"/>
      <c r="AH1481"/>
      <c r="AI1481"/>
    </row>
    <row r="1482" spans="1:35" ht="18" customHeight="1" x14ac:dyDescent="0.25">
      <c r="A1482" s="53" t="s">
        <v>2754</v>
      </c>
      <c r="B1482" s="54"/>
      <c r="C1482" s="24">
        <v>15</v>
      </c>
      <c r="D1482" s="55"/>
      <c r="E1482" s="26"/>
      <c r="F1482" s="100"/>
      <c r="G1482" s="57"/>
      <c r="H1482" s="29">
        <v>3.5</v>
      </c>
      <c r="I1482" s="30"/>
      <c r="J1482" s="30"/>
      <c r="K1482" s="30">
        <v>3.11</v>
      </c>
      <c r="L1482" s="87"/>
      <c r="M1482" s="30" t="s">
        <v>38</v>
      </c>
      <c r="N1482" s="30"/>
      <c r="O1482" s="80"/>
      <c r="P1482" s="76"/>
      <c r="Q1482" s="77"/>
      <c r="R1482" s="14"/>
      <c r="S1482" s="14"/>
      <c r="T1482" s="81"/>
      <c r="U1482" s="82"/>
      <c r="V1482" s="54"/>
      <c r="W1482" s="83"/>
      <c r="AD1482"/>
      <c r="AE1482"/>
      <c r="AF1482"/>
      <c r="AG1482"/>
      <c r="AH1482"/>
      <c r="AI1482"/>
    </row>
    <row r="1483" spans="1:35" ht="18" customHeight="1" x14ac:dyDescent="0.25">
      <c r="A1483" s="47" t="s">
        <v>2755</v>
      </c>
      <c r="B1483" s="23" t="s">
        <v>2756</v>
      </c>
      <c r="C1483" s="24" t="s">
        <v>1543</v>
      </c>
      <c r="D1483" s="25"/>
      <c r="E1483" s="36"/>
      <c r="F1483" s="37"/>
      <c r="G1483" s="28">
        <v>1</v>
      </c>
      <c r="H1483" s="29">
        <v>20.61</v>
      </c>
      <c r="I1483" s="30">
        <v>17.53</v>
      </c>
      <c r="J1483" s="49">
        <v>18.25</v>
      </c>
      <c r="K1483" s="30">
        <v>19.079999999999998</v>
      </c>
      <c r="L1483" s="30" t="s">
        <v>38</v>
      </c>
      <c r="M1483" s="30">
        <v>18.739999999999998</v>
      </c>
      <c r="N1483" s="30">
        <v>20.3</v>
      </c>
      <c r="O1483" s="31">
        <v>22.45</v>
      </c>
      <c r="P1483" s="35"/>
      <c r="Q1483" s="168"/>
      <c r="R1483" s="14"/>
      <c r="S1483" s="14"/>
      <c r="T1483" s="31"/>
      <c r="U1483" s="31"/>
      <c r="V1483" s="31"/>
      <c r="W1483" s="131"/>
      <c r="AD1483"/>
      <c r="AE1483"/>
      <c r="AF1483"/>
      <c r="AG1483"/>
      <c r="AH1483"/>
      <c r="AI1483"/>
    </row>
    <row r="1484" spans="1:35" ht="18" customHeight="1" x14ac:dyDescent="0.25">
      <c r="A1484" s="162" t="s">
        <v>2755</v>
      </c>
      <c r="B1484" s="54" t="s">
        <v>2717</v>
      </c>
      <c r="C1484" s="24" t="s">
        <v>1543</v>
      </c>
      <c r="D1484" s="25"/>
      <c r="E1484" s="36"/>
      <c r="F1484" s="37"/>
      <c r="G1484" s="28">
        <v>2</v>
      </c>
      <c r="H1484" s="29">
        <v>28</v>
      </c>
      <c r="I1484" s="29"/>
      <c r="J1484" s="364">
        <v>16.78</v>
      </c>
      <c r="K1484" s="30">
        <v>18.690000000000001</v>
      </c>
      <c r="L1484" s="30">
        <v>18.66</v>
      </c>
      <c r="M1484" s="30">
        <v>17.84</v>
      </c>
      <c r="N1484" s="30">
        <v>17.690000000000001</v>
      </c>
      <c r="O1484" s="31"/>
      <c r="P1484" s="35"/>
      <c r="Q1484" s="168"/>
      <c r="R1484" s="14"/>
      <c r="S1484" s="14"/>
      <c r="T1484" s="31"/>
      <c r="U1484" s="31"/>
      <c r="V1484" s="31"/>
      <c r="W1484" s="131"/>
      <c r="AD1484"/>
      <c r="AE1484"/>
      <c r="AF1484"/>
      <c r="AG1484"/>
      <c r="AH1484"/>
      <c r="AI1484"/>
    </row>
    <row r="1485" spans="1:35" ht="18" customHeight="1" x14ac:dyDescent="0.25">
      <c r="A1485" s="47" t="s">
        <v>2757</v>
      </c>
      <c r="B1485" s="23" t="s">
        <v>71</v>
      </c>
      <c r="C1485" s="24">
        <v>28</v>
      </c>
      <c r="D1485" s="25"/>
      <c r="E1485" s="36"/>
      <c r="F1485" s="37"/>
      <c r="G1485" s="140"/>
      <c r="H1485" s="29">
        <v>3.5</v>
      </c>
      <c r="I1485" s="30">
        <v>6.42</v>
      </c>
      <c r="J1485" s="30">
        <v>2.87</v>
      </c>
      <c r="K1485" s="335"/>
      <c r="L1485" s="87" t="s">
        <v>38</v>
      </c>
      <c r="M1485" s="26">
        <v>2.84</v>
      </c>
      <c r="N1485" s="29">
        <v>3.22</v>
      </c>
      <c r="O1485" s="31">
        <v>33.26</v>
      </c>
      <c r="P1485" s="35"/>
      <c r="Q1485" s="168"/>
      <c r="R1485" s="14"/>
      <c r="S1485" s="14"/>
      <c r="T1485" s="65"/>
      <c r="U1485" s="31"/>
      <c r="V1485" s="31"/>
      <c r="W1485" s="131"/>
      <c r="AD1485" t="s">
        <v>1943</v>
      </c>
      <c r="AE1485" t="s">
        <v>2758</v>
      </c>
      <c r="AF1485"/>
      <c r="AG1485" s="102" t="s">
        <v>2759</v>
      </c>
      <c r="AH1485" t="s">
        <v>2760</v>
      </c>
      <c r="AI1485"/>
    </row>
    <row r="1486" spans="1:35" ht="18" customHeight="1" x14ac:dyDescent="0.25">
      <c r="A1486" s="47" t="s">
        <v>2757</v>
      </c>
      <c r="B1486" s="23" t="s">
        <v>164</v>
      </c>
      <c r="C1486" s="24">
        <v>28</v>
      </c>
      <c r="D1486" s="25"/>
      <c r="E1486" s="36"/>
      <c r="F1486" s="37"/>
      <c r="G1486" s="28"/>
      <c r="H1486" s="29"/>
      <c r="I1486" s="30"/>
      <c r="J1486" s="30">
        <v>9.1999999999999993</v>
      </c>
      <c r="K1486" s="30">
        <v>17.3</v>
      </c>
      <c r="L1486" s="87">
        <v>30.76</v>
      </c>
      <c r="M1486" s="30"/>
      <c r="N1486" s="29">
        <v>17.3</v>
      </c>
      <c r="O1486" s="31">
        <v>33.26</v>
      </c>
      <c r="P1486" s="35"/>
      <c r="Q1486" s="168"/>
      <c r="R1486" s="14"/>
      <c r="S1486" s="14"/>
      <c r="T1486" s="65"/>
      <c r="U1486" s="31"/>
      <c r="V1486" s="31"/>
      <c r="W1486" s="131"/>
      <c r="AD1486"/>
      <c r="AE1486"/>
      <c r="AF1486"/>
      <c r="AG1486"/>
      <c r="AH1486"/>
      <c r="AI1486"/>
    </row>
    <row r="1487" spans="1:35" ht="18" customHeight="1" x14ac:dyDescent="0.25">
      <c r="A1487" s="47" t="s">
        <v>2757</v>
      </c>
      <c r="B1487" s="23" t="s">
        <v>37</v>
      </c>
      <c r="C1487" s="24">
        <v>28</v>
      </c>
      <c r="D1487" s="25"/>
      <c r="E1487" s="36"/>
      <c r="F1487" s="37"/>
      <c r="G1487" s="28">
        <v>2</v>
      </c>
      <c r="H1487" s="29"/>
      <c r="I1487" s="30">
        <v>9.75</v>
      </c>
      <c r="J1487" s="30">
        <v>5.99</v>
      </c>
      <c r="K1487" s="30">
        <v>8.75</v>
      </c>
      <c r="L1487" s="30" t="s">
        <v>38</v>
      </c>
      <c r="M1487" s="26">
        <v>7.38</v>
      </c>
      <c r="N1487" s="30">
        <v>11.99</v>
      </c>
      <c r="O1487" s="31">
        <v>31.6</v>
      </c>
      <c r="P1487" s="35"/>
      <c r="Q1487" s="168"/>
      <c r="R1487" s="14"/>
      <c r="S1487" s="14"/>
      <c r="T1487" s="65"/>
      <c r="U1487" s="31"/>
      <c r="V1487" s="31"/>
      <c r="W1487" s="131"/>
      <c r="AD1487"/>
      <c r="AE1487"/>
      <c r="AF1487"/>
      <c r="AG1487"/>
      <c r="AH1487"/>
      <c r="AI1487"/>
    </row>
    <row r="1488" spans="1:35" ht="18" customHeight="1" x14ac:dyDescent="0.25">
      <c r="A1488" s="53" t="s">
        <v>2761</v>
      </c>
      <c r="B1488" s="54" t="s">
        <v>159</v>
      </c>
      <c r="C1488" s="24">
        <v>30</v>
      </c>
      <c r="D1488" s="55"/>
      <c r="E1488" s="40"/>
      <c r="F1488" s="96"/>
      <c r="G1488" s="57"/>
      <c r="H1488" s="30">
        <v>103</v>
      </c>
      <c r="I1488" s="30">
        <v>98.65</v>
      </c>
      <c r="J1488" s="26">
        <v>91.75</v>
      </c>
      <c r="K1488" s="30">
        <v>94.25</v>
      </c>
      <c r="L1488" s="30" t="s">
        <v>35</v>
      </c>
      <c r="M1488" s="30">
        <v>92.7</v>
      </c>
      <c r="N1488" s="30">
        <v>92.99</v>
      </c>
      <c r="O1488" s="80"/>
      <c r="P1488" s="97"/>
      <c r="Q1488" s="98"/>
      <c r="R1488" s="14"/>
      <c r="S1488" s="14"/>
      <c r="T1488" s="81"/>
      <c r="U1488" s="82"/>
      <c r="V1488" s="54"/>
      <c r="W1488" s="64"/>
      <c r="AD1488"/>
      <c r="AE1488"/>
      <c r="AF1488"/>
      <c r="AG1488"/>
      <c r="AH1488"/>
      <c r="AI1488"/>
    </row>
    <row r="1489" spans="1:35" ht="18" customHeight="1" x14ac:dyDescent="0.25">
      <c r="A1489" s="53" t="s">
        <v>2762</v>
      </c>
      <c r="B1489" s="23" t="s">
        <v>2763</v>
      </c>
      <c r="C1489" s="24" t="s">
        <v>111</v>
      </c>
      <c r="D1489" s="25"/>
      <c r="E1489" s="36"/>
      <c r="F1489" s="37"/>
      <c r="G1489" s="28"/>
      <c r="H1489" s="49" t="s">
        <v>2764</v>
      </c>
      <c r="I1489" s="30">
        <v>23.95</v>
      </c>
      <c r="J1489" s="30" t="s">
        <v>35</v>
      </c>
      <c r="K1489" s="365" t="s">
        <v>2765</v>
      </c>
      <c r="L1489" s="87" t="s">
        <v>35</v>
      </c>
      <c r="M1489" s="87" t="s">
        <v>2766</v>
      </c>
      <c r="N1489" s="87" t="s">
        <v>35</v>
      </c>
      <c r="O1489" s="80"/>
      <c r="P1489" s="76"/>
      <c r="Q1489" s="77"/>
      <c r="R1489" s="14"/>
      <c r="S1489" s="66"/>
      <c r="T1489" s="34"/>
      <c r="U1489" s="14"/>
      <c r="V1489" s="31"/>
      <c r="W1489" s="19"/>
      <c r="AD1489"/>
      <c r="AE1489"/>
      <c r="AF1489"/>
      <c r="AG1489"/>
      <c r="AH1489"/>
      <c r="AI1489"/>
    </row>
    <row r="1490" spans="1:35" ht="18" customHeight="1" x14ac:dyDescent="0.25">
      <c r="A1490" s="47" t="s">
        <v>2767</v>
      </c>
      <c r="B1490" s="51" t="s">
        <v>187</v>
      </c>
      <c r="C1490" s="24">
        <v>100</v>
      </c>
      <c r="D1490" s="25"/>
      <c r="E1490" s="36"/>
      <c r="F1490" s="37"/>
      <c r="G1490" s="28">
        <v>3</v>
      </c>
      <c r="H1490" s="29" t="s">
        <v>38</v>
      </c>
      <c r="I1490" s="30">
        <v>0.55000000000000004</v>
      </c>
      <c r="J1490" s="26">
        <v>0.61</v>
      </c>
      <c r="K1490" s="30">
        <v>0.69</v>
      </c>
      <c r="L1490" s="87" t="s">
        <v>38</v>
      </c>
      <c r="M1490" s="84">
        <v>4.5</v>
      </c>
      <c r="N1490" s="29" t="s">
        <v>548</v>
      </c>
      <c r="O1490" s="31"/>
      <c r="P1490" s="35"/>
      <c r="Q1490" s="168"/>
      <c r="R1490" s="14"/>
      <c r="S1490" s="14"/>
      <c r="T1490" s="65"/>
      <c r="U1490" s="31"/>
      <c r="V1490" s="31"/>
      <c r="W1490" s="131"/>
      <c r="AD1490"/>
      <c r="AE1490"/>
      <c r="AF1490"/>
      <c r="AG1490"/>
      <c r="AH1490"/>
      <c r="AI1490"/>
    </row>
    <row r="1491" spans="1:35" ht="18" customHeight="1" x14ac:dyDescent="0.25">
      <c r="A1491" s="47" t="s">
        <v>2768</v>
      </c>
      <c r="B1491" s="109"/>
      <c r="C1491" s="24" t="s">
        <v>682</v>
      </c>
      <c r="D1491" s="25"/>
      <c r="E1491" s="36"/>
      <c r="F1491" s="37"/>
      <c r="G1491" s="28"/>
      <c r="H1491" s="29">
        <v>0.3</v>
      </c>
      <c r="I1491" s="30">
        <v>0.28999999999999998</v>
      </c>
      <c r="J1491" s="30"/>
      <c r="K1491" s="30">
        <v>1.02</v>
      </c>
      <c r="L1491" s="87">
        <v>0.42</v>
      </c>
      <c r="M1491" s="29">
        <v>1.28</v>
      </c>
      <c r="N1491" s="29">
        <v>0.39</v>
      </c>
      <c r="O1491" s="31">
        <v>1.1000000000000001</v>
      </c>
      <c r="P1491" s="35"/>
      <c r="Q1491" s="168"/>
      <c r="R1491" s="14"/>
      <c r="S1491" s="14"/>
      <c r="T1491" s="65"/>
      <c r="U1491" s="31"/>
      <c r="V1491" s="31"/>
      <c r="W1491" s="131"/>
      <c r="AD1491"/>
      <c r="AE1491"/>
      <c r="AF1491"/>
      <c r="AG1491"/>
      <c r="AH1491"/>
      <c r="AI1491"/>
    </row>
    <row r="1492" spans="1:35" ht="18" customHeight="1" x14ac:dyDescent="0.25">
      <c r="A1492" s="47" t="s">
        <v>2769</v>
      </c>
      <c r="B1492" s="115">
        <v>0.05</v>
      </c>
      <c r="C1492" s="24" t="s">
        <v>682</v>
      </c>
      <c r="D1492" s="25"/>
      <c r="E1492" s="36"/>
      <c r="F1492" s="37"/>
      <c r="G1492" s="28"/>
      <c r="H1492" s="29">
        <v>1.95</v>
      </c>
      <c r="I1492" s="30" t="s">
        <v>2770</v>
      </c>
      <c r="J1492" s="30" t="s">
        <v>2771</v>
      </c>
      <c r="K1492" s="30" t="s">
        <v>38</v>
      </c>
      <c r="L1492" s="87" t="s">
        <v>35</v>
      </c>
      <c r="M1492" s="29" t="s">
        <v>2772</v>
      </c>
      <c r="N1492" s="29">
        <v>17.84</v>
      </c>
      <c r="O1492" s="31">
        <v>17.87</v>
      </c>
      <c r="P1492" s="35"/>
      <c r="Q1492" s="168"/>
      <c r="R1492" s="14"/>
      <c r="S1492" s="14"/>
      <c r="T1492" s="65"/>
      <c r="U1492" s="31"/>
      <c r="V1492" s="31"/>
      <c r="W1492" s="131"/>
      <c r="AD1492"/>
      <c r="AE1492"/>
      <c r="AF1492"/>
      <c r="AG1492"/>
      <c r="AH1492"/>
      <c r="AI1492"/>
    </row>
    <row r="1493" spans="1:35" ht="18" customHeight="1" x14ac:dyDescent="0.25">
      <c r="A1493" s="47" t="s">
        <v>2773</v>
      </c>
      <c r="B1493" s="230">
        <v>0.05</v>
      </c>
      <c r="C1493" s="24" t="s">
        <v>1376</v>
      </c>
      <c r="D1493" s="152"/>
      <c r="E1493" s="37"/>
      <c r="F1493" s="37"/>
      <c r="G1493" s="57"/>
      <c r="H1493" s="29">
        <v>16.600000000000001</v>
      </c>
      <c r="I1493" s="30" t="s">
        <v>35</v>
      </c>
      <c r="J1493" s="30" t="s">
        <v>2774</v>
      </c>
      <c r="K1493" s="30">
        <v>16.75</v>
      </c>
      <c r="L1493" s="87" t="s">
        <v>38</v>
      </c>
      <c r="M1493" s="127" t="s">
        <v>35</v>
      </c>
      <c r="N1493" s="30" t="s">
        <v>35</v>
      </c>
      <c r="O1493" s="31"/>
      <c r="P1493" s="35"/>
      <c r="Q1493" s="168"/>
      <c r="R1493" s="14"/>
      <c r="S1493" s="14"/>
      <c r="T1493" s="65"/>
      <c r="U1493" s="31"/>
      <c r="V1493" s="31"/>
      <c r="W1493" s="131"/>
      <c r="AD1493"/>
      <c r="AE1493"/>
      <c r="AF1493"/>
      <c r="AG1493"/>
      <c r="AH1493"/>
      <c r="AI1493"/>
    </row>
    <row r="1494" spans="1:35" ht="18" customHeight="1" x14ac:dyDescent="0.25">
      <c r="A1494" s="190" t="s">
        <v>2775</v>
      </c>
      <c r="B1494" s="54" t="s">
        <v>49</v>
      </c>
      <c r="C1494" s="24">
        <v>60</v>
      </c>
      <c r="D1494" s="25"/>
      <c r="E1494" s="26"/>
      <c r="F1494" s="100"/>
      <c r="G1494" s="57">
        <v>1</v>
      </c>
      <c r="H1494" s="29">
        <v>146.43</v>
      </c>
      <c r="I1494" s="30" t="s">
        <v>35</v>
      </c>
      <c r="J1494" s="30" t="s">
        <v>35</v>
      </c>
      <c r="K1494" s="30" t="s">
        <v>38</v>
      </c>
      <c r="L1494" s="87" t="s">
        <v>2776</v>
      </c>
      <c r="M1494" s="30" t="s">
        <v>38</v>
      </c>
      <c r="N1494" s="30" t="s">
        <v>35</v>
      </c>
      <c r="O1494" s="80"/>
      <c r="P1494" s="76"/>
      <c r="Q1494" s="77"/>
      <c r="R1494" s="14"/>
      <c r="S1494" s="14"/>
      <c r="T1494" s="65"/>
      <c r="U1494" s="14"/>
      <c r="V1494" s="31"/>
      <c r="W1494" s="67"/>
      <c r="AD1494"/>
      <c r="AE1494"/>
      <c r="AF1494"/>
      <c r="AG1494"/>
      <c r="AH1494"/>
      <c r="AI1494"/>
    </row>
    <row r="1495" spans="1:35" ht="18" customHeight="1" x14ac:dyDescent="0.25">
      <c r="A1495" s="47" t="s">
        <v>2777</v>
      </c>
      <c r="B1495" s="35">
        <v>0.02</v>
      </c>
      <c r="C1495" s="24" t="s">
        <v>682</v>
      </c>
      <c r="D1495" s="25"/>
      <c r="E1495" s="36"/>
      <c r="F1495" s="37"/>
      <c r="G1495" s="28"/>
      <c r="H1495" s="29"/>
      <c r="I1495" s="30">
        <v>1.99</v>
      </c>
      <c r="J1495" s="26">
        <v>1.08</v>
      </c>
      <c r="K1495" s="30" t="s">
        <v>38</v>
      </c>
      <c r="L1495" s="29">
        <v>2.69</v>
      </c>
      <c r="M1495" s="29">
        <v>3.78</v>
      </c>
      <c r="N1495" s="29" t="s">
        <v>2243</v>
      </c>
      <c r="O1495" s="31">
        <v>1.3</v>
      </c>
      <c r="P1495" s="35"/>
      <c r="Q1495" s="168"/>
      <c r="R1495" s="14"/>
      <c r="S1495" s="14"/>
      <c r="T1495" s="65"/>
      <c r="U1495" s="31"/>
      <c r="V1495" s="31"/>
      <c r="W1495" s="131"/>
      <c r="AD1495"/>
      <c r="AE1495"/>
      <c r="AF1495"/>
      <c r="AG1495"/>
      <c r="AH1495"/>
      <c r="AI1495"/>
    </row>
    <row r="1496" spans="1:35" ht="18" customHeight="1" x14ac:dyDescent="0.25">
      <c r="A1496" s="47" t="s">
        <v>2777</v>
      </c>
      <c r="B1496" s="35">
        <v>0.02</v>
      </c>
      <c r="C1496" s="24" t="s">
        <v>2778</v>
      </c>
      <c r="D1496" s="25"/>
      <c r="E1496" s="36"/>
      <c r="F1496" s="37"/>
      <c r="G1496" s="28">
        <v>2</v>
      </c>
      <c r="H1496" s="29">
        <v>2.41</v>
      </c>
      <c r="I1496" s="30">
        <v>1.85</v>
      </c>
      <c r="J1496" s="26">
        <v>1.65</v>
      </c>
      <c r="K1496" s="30"/>
      <c r="L1496" s="149">
        <v>1.7</v>
      </c>
      <c r="M1496" s="29">
        <v>2.0499999999999998</v>
      </c>
      <c r="N1496" s="29">
        <v>2.11</v>
      </c>
      <c r="O1496" s="31">
        <v>1.24</v>
      </c>
      <c r="P1496" s="35"/>
      <c r="Q1496" s="168"/>
      <c r="R1496" s="14"/>
      <c r="S1496" s="14"/>
      <c r="T1496" s="65"/>
      <c r="U1496" s="31"/>
      <c r="V1496" s="31"/>
      <c r="W1496" s="131"/>
      <c r="AD1496"/>
      <c r="AE1496"/>
      <c r="AF1496"/>
      <c r="AG1496"/>
      <c r="AH1496"/>
      <c r="AI1496"/>
    </row>
    <row r="1497" spans="1:35" ht="18" customHeight="1" x14ac:dyDescent="0.25">
      <c r="A1497" s="47" t="s">
        <v>2779</v>
      </c>
      <c r="B1497" s="51" t="s">
        <v>2780</v>
      </c>
      <c r="C1497" s="24" t="s">
        <v>59</v>
      </c>
      <c r="D1497" s="25"/>
      <c r="E1497" s="36"/>
      <c r="F1497" s="37"/>
      <c r="G1497" s="28"/>
      <c r="H1497" s="29" t="s">
        <v>1039</v>
      </c>
      <c r="I1497" s="30" t="s">
        <v>38</v>
      </c>
      <c r="J1497" s="30" t="s">
        <v>2781</v>
      </c>
      <c r="K1497" s="30" t="s">
        <v>38</v>
      </c>
      <c r="L1497" s="87" t="s">
        <v>38</v>
      </c>
      <c r="M1497" s="49">
        <v>14.95</v>
      </c>
      <c r="N1497" s="29" t="s">
        <v>35</v>
      </c>
      <c r="O1497" s="31"/>
      <c r="P1497" s="35"/>
      <c r="Q1497" s="168"/>
      <c r="R1497" s="14"/>
      <c r="S1497" s="14"/>
      <c r="T1497" s="65"/>
      <c r="U1497" s="31"/>
      <c r="V1497" s="31"/>
      <c r="W1497" s="131"/>
      <c r="AD1497"/>
      <c r="AE1497"/>
      <c r="AF1497"/>
      <c r="AG1497"/>
      <c r="AH1497"/>
      <c r="AI1497"/>
    </row>
    <row r="1498" spans="1:35" ht="18" customHeight="1" x14ac:dyDescent="0.25">
      <c r="A1498" s="53" t="s">
        <v>2782</v>
      </c>
      <c r="B1498" s="366">
        <v>6.1900000000000002E-3</v>
      </c>
      <c r="C1498" s="24" t="s">
        <v>646</v>
      </c>
      <c r="D1498" s="55"/>
      <c r="E1498" s="40"/>
      <c r="F1498" s="56"/>
      <c r="G1498" s="57"/>
      <c r="H1498" s="29">
        <v>2.4900000000000002</v>
      </c>
      <c r="I1498" s="30" t="s">
        <v>38</v>
      </c>
      <c r="J1498" s="26">
        <v>2.44</v>
      </c>
      <c r="K1498" s="30" t="s">
        <v>2783</v>
      </c>
      <c r="L1498" s="87">
        <v>2.59</v>
      </c>
      <c r="M1498" s="30">
        <v>2.5499999999999998</v>
      </c>
      <c r="N1498" s="30">
        <v>2.75</v>
      </c>
      <c r="O1498" s="31">
        <v>3</v>
      </c>
      <c r="P1498" s="35"/>
      <c r="Q1498" s="168"/>
      <c r="R1498" s="14"/>
      <c r="S1498" s="14"/>
      <c r="T1498" s="65"/>
      <c r="U1498" s="31"/>
      <c r="V1498" s="31"/>
      <c r="W1498" s="131"/>
      <c r="AD1498"/>
      <c r="AE1498"/>
      <c r="AF1498"/>
      <c r="AG1498"/>
      <c r="AH1498"/>
      <c r="AI1498"/>
    </row>
    <row r="1499" spans="1:35" ht="18" customHeight="1" x14ac:dyDescent="0.25">
      <c r="A1499" s="53" t="s">
        <v>2784</v>
      </c>
      <c r="B1499" s="228">
        <v>1.0999999999999999E-2</v>
      </c>
      <c r="C1499" s="24" t="s">
        <v>1323</v>
      </c>
      <c r="D1499" s="55"/>
      <c r="E1499" s="40"/>
      <c r="F1499" s="56"/>
      <c r="G1499" s="57">
        <v>4</v>
      </c>
      <c r="H1499" s="30">
        <v>5.76</v>
      </c>
      <c r="I1499" s="30" t="s">
        <v>2785</v>
      </c>
      <c r="J1499" s="26" t="s">
        <v>63</v>
      </c>
      <c r="K1499" s="26">
        <v>4.79</v>
      </c>
      <c r="L1499" s="87" t="s">
        <v>2786</v>
      </c>
      <c r="M1499" s="30">
        <v>4.8</v>
      </c>
      <c r="N1499" s="30" t="s">
        <v>2787</v>
      </c>
      <c r="O1499" s="31">
        <v>5.98</v>
      </c>
      <c r="P1499" s="35"/>
      <c r="Q1499" s="168"/>
      <c r="R1499" s="14"/>
      <c r="S1499" s="14"/>
      <c r="T1499" s="65"/>
      <c r="U1499" s="31"/>
      <c r="V1499" s="31"/>
      <c r="W1499" s="131"/>
      <c r="AD1499"/>
      <c r="AE1499"/>
      <c r="AF1499"/>
      <c r="AG1499"/>
      <c r="AH1499"/>
      <c r="AI1499"/>
    </row>
    <row r="1500" spans="1:35" ht="18" customHeight="1" x14ac:dyDescent="0.25">
      <c r="A1500" s="47" t="s">
        <v>2788</v>
      </c>
      <c r="B1500" s="23" t="s">
        <v>385</v>
      </c>
      <c r="C1500" s="24" t="s">
        <v>111</v>
      </c>
      <c r="D1500" s="25"/>
      <c r="E1500" s="36"/>
      <c r="F1500" s="367"/>
      <c r="G1500" s="28">
        <v>1</v>
      </c>
      <c r="H1500" s="29" t="s">
        <v>743</v>
      </c>
      <c r="I1500" s="30">
        <v>8.8699999999999992</v>
      </c>
      <c r="J1500" s="26" t="s">
        <v>2249</v>
      </c>
      <c r="K1500" s="30"/>
      <c r="L1500" s="87">
        <v>7</v>
      </c>
      <c r="M1500" s="29" t="s">
        <v>38</v>
      </c>
      <c r="N1500" s="29" t="s">
        <v>35</v>
      </c>
      <c r="O1500" s="31">
        <v>9.32</v>
      </c>
      <c r="P1500" s="35"/>
      <c r="Q1500" s="168"/>
      <c r="R1500" s="14"/>
      <c r="S1500" s="14"/>
      <c r="T1500" s="65"/>
      <c r="U1500" s="31"/>
      <c r="V1500" s="31"/>
      <c r="W1500" s="131"/>
      <c r="AD1500"/>
      <c r="AE1500"/>
      <c r="AF1500"/>
      <c r="AG1500"/>
      <c r="AH1500"/>
      <c r="AI1500"/>
    </row>
    <row r="1501" spans="1:35" ht="18" customHeight="1" x14ac:dyDescent="0.25">
      <c r="A1501" s="47" t="s">
        <v>2788</v>
      </c>
      <c r="B1501" s="23" t="s">
        <v>385</v>
      </c>
      <c r="C1501" s="24" t="s">
        <v>386</v>
      </c>
      <c r="D1501" s="25"/>
      <c r="E1501" s="36"/>
      <c r="F1501" s="37"/>
      <c r="G1501" s="28">
        <v>2</v>
      </c>
      <c r="H1501" s="49">
        <v>6.12</v>
      </c>
      <c r="I1501" s="30">
        <v>12.98</v>
      </c>
      <c r="J1501" s="30">
        <v>6.1</v>
      </c>
      <c r="K1501" s="26" t="s">
        <v>2789</v>
      </c>
      <c r="L1501" s="87">
        <v>12.9</v>
      </c>
      <c r="M1501" s="30">
        <v>12.85</v>
      </c>
      <c r="N1501" s="29" t="s">
        <v>35</v>
      </c>
      <c r="O1501" s="31">
        <v>27.96</v>
      </c>
      <c r="P1501" s="35"/>
      <c r="Q1501" s="168"/>
      <c r="R1501" s="14"/>
      <c r="S1501" s="14"/>
      <c r="T1501" s="65"/>
      <c r="U1501" s="31"/>
      <c r="V1501" s="31"/>
      <c r="W1501" s="131"/>
      <c r="AD1501"/>
      <c r="AE1501"/>
      <c r="AF1501"/>
      <c r="AG1501"/>
      <c r="AH1501"/>
      <c r="AI1501"/>
    </row>
    <row r="1502" spans="1:35" ht="18" customHeight="1" x14ac:dyDescent="0.25">
      <c r="A1502" s="47" t="s">
        <v>2790</v>
      </c>
      <c r="B1502" s="51" t="s">
        <v>187</v>
      </c>
      <c r="C1502" s="24">
        <v>100</v>
      </c>
      <c r="D1502" s="25"/>
      <c r="E1502" s="36"/>
      <c r="F1502" s="37"/>
      <c r="G1502" s="28">
        <v>1</v>
      </c>
      <c r="H1502" s="29"/>
      <c r="I1502" s="30" t="s">
        <v>38</v>
      </c>
      <c r="J1502" s="30" t="s">
        <v>2604</v>
      </c>
      <c r="K1502" s="30">
        <v>17.05</v>
      </c>
      <c r="L1502" s="44" t="s">
        <v>2791</v>
      </c>
      <c r="M1502" s="163">
        <v>15.9</v>
      </c>
      <c r="N1502" s="44" t="s">
        <v>2307</v>
      </c>
      <c r="O1502" s="31">
        <v>6.54</v>
      </c>
      <c r="P1502" s="35"/>
      <c r="Q1502" s="168"/>
      <c r="R1502" s="14"/>
      <c r="S1502" s="14"/>
      <c r="T1502" s="65"/>
      <c r="U1502" s="31"/>
      <c r="V1502" s="31"/>
      <c r="W1502" s="131"/>
      <c r="AD1502"/>
      <c r="AE1502"/>
      <c r="AF1502"/>
      <c r="AG1502"/>
      <c r="AH1502"/>
      <c r="AI1502"/>
    </row>
    <row r="1503" spans="1:35" ht="18" customHeight="1" x14ac:dyDescent="0.25">
      <c r="A1503" s="47" t="s">
        <v>2792</v>
      </c>
      <c r="B1503" s="51" t="s">
        <v>51</v>
      </c>
      <c r="C1503" s="24">
        <v>100</v>
      </c>
      <c r="D1503" s="25"/>
      <c r="E1503" s="36"/>
      <c r="F1503" s="368" t="s">
        <v>2793</v>
      </c>
      <c r="G1503" s="28">
        <v>3</v>
      </c>
      <c r="H1503" s="29" t="s">
        <v>2794</v>
      </c>
      <c r="I1503" s="30" t="s">
        <v>1689</v>
      </c>
      <c r="J1503" s="26" t="s">
        <v>418</v>
      </c>
      <c r="K1503" s="30" t="s">
        <v>1628</v>
      </c>
      <c r="L1503" s="30" t="s">
        <v>2795</v>
      </c>
      <c r="M1503" s="113" t="s">
        <v>38</v>
      </c>
      <c r="N1503" s="113" t="s">
        <v>360</v>
      </c>
      <c r="O1503" s="31">
        <v>4.0999999999999996</v>
      </c>
      <c r="P1503" s="35"/>
      <c r="Q1503" s="168"/>
      <c r="R1503" s="14"/>
      <c r="S1503" s="14"/>
      <c r="T1503" s="65"/>
      <c r="U1503" s="31"/>
      <c r="V1503" s="31"/>
      <c r="W1503" s="131"/>
      <c r="AD1503"/>
      <c r="AE1503"/>
      <c r="AF1503"/>
      <c r="AG1503"/>
      <c r="AH1503"/>
      <c r="AI1503"/>
    </row>
    <row r="1504" spans="1:35" ht="18" customHeight="1" x14ac:dyDescent="0.25">
      <c r="A1504" s="47" t="s">
        <v>2796</v>
      </c>
      <c r="B1504" s="51" t="s">
        <v>2797</v>
      </c>
      <c r="C1504" s="24" t="s">
        <v>386</v>
      </c>
      <c r="D1504" s="25"/>
      <c r="E1504" s="36"/>
      <c r="F1504" s="37"/>
      <c r="G1504" s="28"/>
      <c r="H1504" s="29">
        <v>6.92</v>
      </c>
      <c r="I1504" s="30">
        <v>6.99</v>
      </c>
      <c r="J1504" s="30">
        <v>6.23</v>
      </c>
      <c r="K1504" s="30">
        <v>6.89</v>
      </c>
      <c r="L1504" s="87" t="s">
        <v>38</v>
      </c>
      <c r="M1504" s="29" t="s">
        <v>38</v>
      </c>
      <c r="N1504" s="29">
        <v>6.93</v>
      </c>
      <c r="O1504" s="31"/>
      <c r="P1504" s="35"/>
      <c r="Q1504" s="168"/>
      <c r="R1504" s="14"/>
      <c r="S1504" s="14"/>
      <c r="T1504" s="65"/>
      <c r="U1504" s="31"/>
      <c r="V1504" s="31"/>
      <c r="W1504" s="131"/>
      <c r="AD1504"/>
      <c r="AE1504"/>
      <c r="AF1504"/>
      <c r="AG1504"/>
      <c r="AH1504"/>
      <c r="AI1504"/>
    </row>
    <row r="1505" spans="1:35" ht="18" customHeight="1" x14ac:dyDescent="0.25">
      <c r="A1505" s="47" t="s">
        <v>2798</v>
      </c>
      <c r="B1505" s="51" t="s">
        <v>159</v>
      </c>
      <c r="C1505" s="24">
        <v>30</v>
      </c>
      <c r="D1505" s="25"/>
      <c r="E1505" s="36"/>
      <c r="F1505" s="37"/>
      <c r="G1505" s="28">
        <v>8</v>
      </c>
      <c r="H1505" s="29">
        <v>1.65</v>
      </c>
      <c r="I1505" s="30">
        <v>1.29</v>
      </c>
      <c r="J1505" s="30" t="s">
        <v>38</v>
      </c>
      <c r="K1505" s="30" t="s">
        <v>38</v>
      </c>
      <c r="L1505" s="30" t="s">
        <v>38</v>
      </c>
      <c r="M1505" s="30" t="s">
        <v>38</v>
      </c>
      <c r="N1505" s="84">
        <v>1</v>
      </c>
      <c r="O1505" s="31"/>
      <c r="P1505" s="35"/>
      <c r="Q1505" s="168"/>
      <c r="R1505" s="14"/>
      <c r="S1505" s="66"/>
      <c r="T1505" s="65"/>
      <c r="U1505" s="31"/>
      <c r="V1505" s="31"/>
      <c r="W1505" s="131"/>
      <c r="AD1505"/>
      <c r="AE1505"/>
      <c r="AF1505"/>
      <c r="AG1505"/>
      <c r="AH1505"/>
      <c r="AI1505"/>
    </row>
    <row r="1506" spans="1:35" ht="18" customHeight="1" x14ac:dyDescent="0.25">
      <c r="A1506" s="47" t="s">
        <v>2798</v>
      </c>
      <c r="B1506" s="51" t="s">
        <v>68</v>
      </c>
      <c r="C1506" s="24">
        <v>30</v>
      </c>
      <c r="D1506" s="25"/>
      <c r="E1506" s="36"/>
      <c r="F1506" s="37"/>
      <c r="G1506" s="28">
        <v>6</v>
      </c>
      <c r="H1506" s="29">
        <v>1.52</v>
      </c>
      <c r="I1506" s="30">
        <v>1.48</v>
      </c>
      <c r="J1506" s="84">
        <v>0.97</v>
      </c>
      <c r="K1506" s="30">
        <v>1.1499999999999999</v>
      </c>
      <c r="L1506" s="87">
        <v>1.1000000000000001</v>
      </c>
      <c r="M1506" s="26" t="s">
        <v>2799</v>
      </c>
      <c r="N1506" s="29" t="s">
        <v>38</v>
      </c>
      <c r="O1506" s="31"/>
      <c r="P1506" s="35"/>
      <c r="Q1506" s="168"/>
      <c r="R1506" s="14"/>
      <c r="S1506" s="14"/>
      <c r="T1506" s="65"/>
      <c r="U1506" s="31"/>
      <c r="V1506" s="31"/>
      <c r="W1506" s="131"/>
      <c r="AD1506"/>
      <c r="AE1506"/>
      <c r="AF1506"/>
      <c r="AG1506"/>
      <c r="AH1506"/>
      <c r="AI1506"/>
    </row>
    <row r="1507" spans="1:35" ht="18" customHeight="1" x14ac:dyDescent="0.25">
      <c r="A1507" s="47" t="s">
        <v>2800</v>
      </c>
      <c r="B1507" s="51"/>
      <c r="C1507" s="24">
        <v>16</v>
      </c>
      <c r="D1507" s="72"/>
      <c r="E1507" s="36"/>
      <c r="F1507" s="273"/>
      <c r="G1507" s="57"/>
      <c r="H1507" s="29" t="s">
        <v>38</v>
      </c>
      <c r="I1507" s="30" t="s">
        <v>38</v>
      </c>
      <c r="J1507" s="30" t="s">
        <v>38</v>
      </c>
      <c r="K1507" s="30" t="s">
        <v>2801</v>
      </c>
      <c r="L1507" s="29" t="s">
        <v>38</v>
      </c>
      <c r="M1507" s="29" t="s">
        <v>38</v>
      </c>
      <c r="N1507" s="30" t="s">
        <v>38</v>
      </c>
      <c r="O1507" s="31"/>
      <c r="P1507" s="35"/>
      <c r="Q1507" s="168"/>
      <c r="R1507" s="14"/>
      <c r="S1507" s="14"/>
      <c r="T1507" s="65"/>
      <c r="U1507" s="31"/>
      <c r="V1507" s="31"/>
      <c r="W1507" s="131"/>
      <c r="AD1507" t="s">
        <v>2802</v>
      </c>
      <c r="AE1507" t="s">
        <v>2803</v>
      </c>
      <c r="AF1507"/>
      <c r="AG1507" s="102" t="s">
        <v>2804</v>
      </c>
      <c r="AH1507" t="s">
        <v>2805</v>
      </c>
      <c r="AI1507"/>
    </row>
    <row r="1508" spans="1:35" ht="18" customHeight="1" x14ac:dyDescent="0.25">
      <c r="A1508" s="47" t="s">
        <v>2806</v>
      </c>
      <c r="B1508" s="51" t="s">
        <v>309</v>
      </c>
      <c r="C1508" s="24">
        <v>28</v>
      </c>
      <c r="D1508" s="25"/>
      <c r="E1508" s="36"/>
      <c r="F1508" s="37"/>
      <c r="G1508" s="28">
        <v>6</v>
      </c>
      <c r="H1508" s="29">
        <v>0.52</v>
      </c>
      <c r="I1508" s="26">
        <v>0.42</v>
      </c>
      <c r="J1508" s="30">
        <v>0.57999999999999996</v>
      </c>
      <c r="K1508" s="30">
        <v>0.49</v>
      </c>
      <c r="L1508" s="149">
        <v>0.44</v>
      </c>
      <c r="M1508" s="30">
        <v>0.55000000000000004</v>
      </c>
      <c r="N1508" s="87" t="s">
        <v>2807</v>
      </c>
      <c r="O1508" s="31">
        <v>0.77</v>
      </c>
      <c r="P1508" s="35"/>
      <c r="Q1508" s="168"/>
      <c r="R1508" s="14"/>
      <c r="S1508" s="14"/>
      <c r="T1508" s="65"/>
      <c r="U1508" s="31"/>
      <c r="V1508" s="31"/>
      <c r="W1508" s="131"/>
      <c r="AD1508"/>
      <c r="AE1508"/>
      <c r="AF1508"/>
      <c r="AG1508"/>
      <c r="AH1508"/>
      <c r="AI1508"/>
    </row>
    <row r="1509" spans="1:35" ht="18" customHeight="1" x14ac:dyDescent="0.25">
      <c r="A1509" s="47" t="s">
        <v>2806</v>
      </c>
      <c r="B1509" s="51" t="s">
        <v>312</v>
      </c>
      <c r="C1509" s="24">
        <v>28</v>
      </c>
      <c r="D1509" s="25"/>
      <c r="E1509" s="36"/>
      <c r="F1509" s="37"/>
      <c r="G1509" s="28">
        <v>6</v>
      </c>
      <c r="H1509" s="29">
        <v>0.56000000000000005</v>
      </c>
      <c r="I1509" s="30">
        <v>0.51</v>
      </c>
      <c r="J1509" s="30">
        <v>0.55000000000000004</v>
      </c>
      <c r="K1509" s="30">
        <v>0.69</v>
      </c>
      <c r="L1509" s="187">
        <v>0.54</v>
      </c>
      <c r="M1509" s="30">
        <v>0.65</v>
      </c>
      <c r="N1509" s="29">
        <v>0.42</v>
      </c>
      <c r="O1509" s="31">
        <v>1.02</v>
      </c>
      <c r="P1509" s="35"/>
      <c r="Q1509" s="168"/>
      <c r="R1509" s="14"/>
      <c r="S1509" s="14"/>
      <c r="T1509" s="65"/>
      <c r="U1509" s="31"/>
      <c r="V1509" s="31"/>
      <c r="W1509" s="131"/>
      <c r="AD1509"/>
      <c r="AE1509"/>
      <c r="AF1509"/>
      <c r="AG1509"/>
      <c r="AH1509"/>
      <c r="AI1509"/>
    </row>
    <row r="1510" spans="1:35" ht="18" customHeight="1" x14ac:dyDescent="0.25">
      <c r="A1510" s="53" t="s">
        <v>2808</v>
      </c>
      <c r="B1510" s="23" t="s">
        <v>145</v>
      </c>
      <c r="C1510" s="24">
        <v>28</v>
      </c>
      <c r="D1510" s="25"/>
      <c r="E1510" s="36"/>
      <c r="F1510" s="37"/>
      <c r="G1510" s="28">
        <v>2</v>
      </c>
      <c r="H1510" s="29">
        <v>12.52</v>
      </c>
      <c r="I1510" s="30">
        <v>13.79</v>
      </c>
      <c r="J1510" s="30">
        <v>12.15</v>
      </c>
      <c r="K1510" s="30">
        <v>12.95</v>
      </c>
      <c r="L1510" s="30">
        <v>13.1</v>
      </c>
      <c r="M1510" s="26">
        <v>12.19</v>
      </c>
      <c r="N1510" s="29">
        <v>13.08</v>
      </c>
      <c r="O1510" s="80"/>
      <c r="P1510" s="76"/>
      <c r="Q1510" s="77"/>
      <c r="R1510" s="14"/>
      <c r="S1510" s="66"/>
      <c r="T1510" s="34"/>
      <c r="U1510" s="14"/>
      <c r="V1510" s="31"/>
      <c r="W1510" s="19"/>
      <c r="AD1510"/>
      <c r="AE1510"/>
      <c r="AF1510"/>
      <c r="AG1510"/>
      <c r="AH1510"/>
      <c r="AI1510"/>
    </row>
    <row r="1511" spans="1:35" ht="18" customHeight="1" x14ac:dyDescent="0.25">
      <c r="A1511" s="47" t="s">
        <v>2808</v>
      </c>
      <c r="B1511" s="51" t="s">
        <v>71</v>
      </c>
      <c r="C1511" s="24">
        <v>28</v>
      </c>
      <c r="D1511" s="25"/>
      <c r="E1511" s="36"/>
      <c r="F1511" s="37" t="s">
        <v>143</v>
      </c>
      <c r="G1511" s="28">
        <v>22</v>
      </c>
      <c r="H1511" s="29">
        <v>2.4900000000000002</v>
      </c>
      <c r="I1511" s="30">
        <v>2.2400000000000002</v>
      </c>
      <c r="J1511" s="30">
        <v>2.19</v>
      </c>
      <c r="K1511" s="30">
        <v>2.15</v>
      </c>
      <c r="L1511" s="29" t="s">
        <v>38</v>
      </c>
      <c r="M1511" s="29" t="s">
        <v>1615</v>
      </c>
      <c r="N1511" s="26">
        <v>1.99</v>
      </c>
      <c r="O1511" s="31">
        <v>0.83</v>
      </c>
      <c r="P1511" s="35"/>
      <c r="Q1511" s="168"/>
      <c r="R1511" s="14"/>
      <c r="S1511" s="14"/>
      <c r="T1511" s="65"/>
      <c r="U1511" s="31"/>
      <c r="V1511" s="31"/>
      <c r="W1511" s="131"/>
      <c r="AD1511"/>
      <c r="AE1511"/>
      <c r="AF1511"/>
      <c r="AG1511"/>
      <c r="AH1511"/>
      <c r="AI1511"/>
    </row>
    <row r="1512" spans="1:35" ht="18" customHeight="1" x14ac:dyDescent="0.25">
      <c r="A1512" s="47" t="s">
        <v>2808</v>
      </c>
      <c r="B1512" s="51" t="s">
        <v>164</v>
      </c>
      <c r="C1512" s="24" t="s">
        <v>471</v>
      </c>
      <c r="D1512" s="25"/>
      <c r="E1512" s="36"/>
      <c r="F1512" s="37"/>
      <c r="G1512" s="28">
        <v>8</v>
      </c>
      <c r="H1512" s="29">
        <v>3.99</v>
      </c>
      <c r="I1512" s="30">
        <v>3.72</v>
      </c>
      <c r="J1512" s="30">
        <v>3.9</v>
      </c>
      <c r="K1512" s="30">
        <v>3.82</v>
      </c>
      <c r="L1512" s="26">
        <v>3.8</v>
      </c>
      <c r="M1512" s="29">
        <v>3.94</v>
      </c>
      <c r="N1512" s="29">
        <v>3.99</v>
      </c>
      <c r="O1512" s="31">
        <v>1.33</v>
      </c>
      <c r="P1512" s="35"/>
      <c r="Q1512" s="168"/>
      <c r="R1512" s="14"/>
      <c r="S1512" s="14"/>
      <c r="T1512" s="65"/>
      <c r="U1512" s="31"/>
      <c r="V1512" s="31"/>
      <c r="W1512" s="131"/>
      <c r="AD1512"/>
      <c r="AE1512"/>
      <c r="AF1512"/>
      <c r="AG1512"/>
      <c r="AH1512"/>
      <c r="AI1512"/>
    </row>
    <row r="1513" spans="1:35" ht="18" customHeight="1" x14ac:dyDescent="0.25">
      <c r="A1513" s="47" t="s">
        <v>2808</v>
      </c>
      <c r="B1513" s="51" t="s">
        <v>37</v>
      </c>
      <c r="C1513" s="24">
        <v>28</v>
      </c>
      <c r="D1513" s="25"/>
      <c r="E1513" s="36"/>
      <c r="F1513" s="37"/>
      <c r="G1513" s="28">
        <v>2</v>
      </c>
      <c r="H1513" s="29" t="s">
        <v>38</v>
      </c>
      <c r="I1513" s="30">
        <v>8.4499999999999993</v>
      </c>
      <c r="J1513" s="30">
        <v>5.43</v>
      </c>
      <c r="K1513" s="26">
        <v>4.5999999999999996</v>
      </c>
      <c r="L1513" s="30">
        <v>6.55</v>
      </c>
      <c r="M1513" s="30" t="s">
        <v>2809</v>
      </c>
      <c r="N1513" s="87" t="s">
        <v>38</v>
      </c>
      <c r="O1513" s="31">
        <v>1.46</v>
      </c>
      <c r="P1513" s="35"/>
      <c r="Q1513" s="168"/>
      <c r="R1513" s="14"/>
      <c r="S1513" s="14"/>
      <c r="T1513" s="65"/>
      <c r="U1513" s="31"/>
      <c r="V1513" s="31"/>
      <c r="W1513" s="131"/>
      <c r="AD1513"/>
      <c r="AE1513"/>
      <c r="AF1513"/>
      <c r="AG1513"/>
      <c r="AH1513"/>
      <c r="AI1513"/>
    </row>
    <row r="1514" spans="1:35" ht="18" customHeight="1" x14ac:dyDescent="0.25">
      <c r="A1514" s="38" t="s">
        <v>2810</v>
      </c>
      <c r="B1514" s="23"/>
      <c r="C1514" s="24">
        <v>100</v>
      </c>
      <c r="D1514" s="25"/>
      <c r="E1514" s="36"/>
      <c r="F1514" s="37"/>
      <c r="G1514" s="233">
        <v>0.6</v>
      </c>
      <c r="H1514" s="29"/>
      <c r="I1514" s="30">
        <v>43.25</v>
      </c>
      <c r="J1514" s="30" t="s">
        <v>38</v>
      </c>
      <c r="K1514" s="30">
        <v>36.04</v>
      </c>
      <c r="L1514" s="30">
        <v>50</v>
      </c>
      <c r="M1514" s="30">
        <v>34.659999999999997</v>
      </c>
      <c r="N1514" s="44">
        <v>36.049999999999997</v>
      </c>
      <c r="O1514" s="31">
        <v>60.3</v>
      </c>
      <c r="P1514" s="35"/>
      <c r="Q1514" s="168"/>
      <c r="R1514" s="14"/>
      <c r="S1514" s="66">
        <f>60*0.3</f>
        <v>18</v>
      </c>
      <c r="T1514" s="65"/>
      <c r="U1514" s="31"/>
      <c r="V1514" s="31"/>
      <c r="W1514" s="131"/>
      <c r="AD1514"/>
      <c r="AE1514"/>
      <c r="AF1514"/>
      <c r="AG1514"/>
      <c r="AH1514"/>
      <c r="AI1514"/>
    </row>
    <row r="1515" spans="1:35" ht="18" customHeight="1" x14ac:dyDescent="0.25">
      <c r="A1515" s="38" t="s">
        <v>2811</v>
      </c>
      <c r="B1515" s="23"/>
      <c r="C1515" s="24">
        <v>100</v>
      </c>
      <c r="D1515" s="25"/>
      <c r="E1515" s="36"/>
      <c r="F1515" s="37"/>
      <c r="G1515" s="233">
        <v>0.9</v>
      </c>
      <c r="H1515" s="29">
        <v>60.99</v>
      </c>
      <c r="I1515" s="30" t="s">
        <v>35</v>
      </c>
      <c r="J1515" s="30" t="s">
        <v>35</v>
      </c>
      <c r="K1515" s="30">
        <v>54.03</v>
      </c>
      <c r="L1515" s="87" t="s">
        <v>2812</v>
      </c>
      <c r="M1515" s="49">
        <v>51.29</v>
      </c>
      <c r="N1515" s="30">
        <v>63.13</v>
      </c>
      <c r="O1515" s="31">
        <v>60.3</v>
      </c>
      <c r="P1515" s="35"/>
      <c r="Q1515" s="168"/>
      <c r="R1515" s="14"/>
      <c r="S1515" s="14"/>
      <c r="T1515" s="65"/>
      <c r="U1515" s="31"/>
      <c r="V1515" s="31"/>
      <c r="W1515" s="131"/>
      <c r="AD1515"/>
      <c r="AE1515"/>
      <c r="AF1515"/>
      <c r="AG1515"/>
      <c r="AH1515"/>
      <c r="AI1515"/>
    </row>
    <row r="1516" spans="1:35" ht="18" customHeight="1" x14ac:dyDescent="0.25">
      <c r="A1516" s="47" t="s">
        <v>2813</v>
      </c>
      <c r="B1516" s="23"/>
      <c r="C1516" s="24">
        <v>100</v>
      </c>
      <c r="D1516" s="25"/>
      <c r="E1516" s="36"/>
      <c r="F1516" s="369"/>
      <c r="G1516" s="28"/>
      <c r="H1516" s="29" t="s">
        <v>38</v>
      </c>
      <c r="I1516" s="30">
        <v>40.89</v>
      </c>
      <c r="J1516" s="26">
        <v>30.75</v>
      </c>
      <c r="K1516" s="30">
        <v>40.89</v>
      </c>
      <c r="L1516" s="30" t="s">
        <v>2814</v>
      </c>
      <c r="M1516" s="29">
        <v>34.659999999999997</v>
      </c>
      <c r="N1516" s="29">
        <v>38.799999999999997</v>
      </c>
      <c r="O1516" s="31">
        <v>60.99</v>
      </c>
      <c r="P1516" s="35"/>
      <c r="Q1516" s="168"/>
      <c r="R1516" s="14"/>
      <c r="S1516" s="14"/>
      <c r="T1516" s="65"/>
      <c r="U1516" s="31"/>
      <c r="V1516" s="31"/>
      <c r="W1516" s="131"/>
      <c r="AD1516"/>
      <c r="AE1516"/>
      <c r="AF1516"/>
      <c r="AG1516"/>
      <c r="AH1516"/>
      <c r="AI1516"/>
    </row>
    <row r="1517" spans="1:35" ht="18" customHeight="1" x14ac:dyDescent="0.25">
      <c r="A1517" s="53" t="s">
        <v>2815</v>
      </c>
      <c r="B1517" s="54"/>
      <c r="C1517" s="24">
        <v>100</v>
      </c>
      <c r="D1517" s="55"/>
      <c r="E1517" s="40"/>
      <c r="F1517" s="96"/>
      <c r="G1517" s="57"/>
      <c r="H1517" s="30">
        <v>62.41</v>
      </c>
      <c r="I1517" s="30" t="s">
        <v>38</v>
      </c>
      <c r="J1517" s="30" t="s">
        <v>35</v>
      </c>
      <c r="K1517" s="30">
        <v>58.91</v>
      </c>
      <c r="L1517" s="113" t="s">
        <v>38</v>
      </c>
      <c r="M1517" s="113" t="s">
        <v>35</v>
      </c>
      <c r="N1517" s="26" t="s">
        <v>2816</v>
      </c>
      <c r="O1517" s="80"/>
      <c r="P1517" s="97"/>
      <c r="Q1517" s="98"/>
      <c r="R1517" s="14"/>
      <c r="S1517" s="14"/>
      <c r="T1517" s="119"/>
      <c r="U1517" s="120"/>
      <c r="V1517" s="54"/>
      <c r="W1517" s="64"/>
      <c r="AD1517"/>
      <c r="AE1517"/>
      <c r="AF1517"/>
      <c r="AG1517"/>
      <c r="AH1517"/>
      <c r="AI1517"/>
    </row>
    <row r="1518" spans="1:35" ht="18" customHeight="1" x14ac:dyDescent="0.25">
      <c r="A1518" s="47" t="s">
        <v>2817</v>
      </c>
      <c r="B1518" s="23"/>
      <c r="C1518" s="24">
        <v>100</v>
      </c>
      <c r="D1518" s="25"/>
      <c r="E1518" s="36"/>
      <c r="F1518" s="37"/>
      <c r="G1518" s="233">
        <v>0.3</v>
      </c>
      <c r="H1518" s="30">
        <v>60.66</v>
      </c>
      <c r="I1518" s="30">
        <v>56.83</v>
      </c>
      <c r="J1518" s="30" t="s">
        <v>38</v>
      </c>
      <c r="K1518" s="26">
        <v>48.52</v>
      </c>
      <c r="L1518" s="29" t="s">
        <v>38</v>
      </c>
      <c r="M1518" s="30" t="s">
        <v>35</v>
      </c>
      <c r="N1518" s="30" t="s">
        <v>35</v>
      </c>
      <c r="O1518" s="31">
        <v>20.79</v>
      </c>
      <c r="P1518" s="35"/>
      <c r="Q1518" s="168">
        <f>O1518*(1-P1518)</f>
        <v>20.79</v>
      </c>
      <c r="R1518" s="14"/>
      <c r="S1518" s="14"/>
      <c r="T1518" s="65"/>
      <c r="U1518" s="31"/>
      <c r="V1518" s="31"/>
      <c r="W1518" s="131"/>
      <c r="AD1518"/>
      <c r="AE1518"/>
      <c r="AF1518"/>
      <c r="AG1518"/>
      <c r="AH1518"/>
      <c r="AI1518"/>
    </row>
    <row r="1519" spans="1:35" ht="18" customHeight="1" x14ac:dyDescent="0.25">
      <c r="A1519" s="47" t="s">
        <v>2818</v>
      </c>
      <c r="B1519" s="23" t="s">
        <v>159</v>
      </c>
      <c r="C1519" s="24">
        <v>100</v>
      </c>
      <c r="D1519" s="25"/>
      <c r="E1519" s="36"/>
      <c r="F1519" s="37"/>
      <c r="G1519" s="28"/>
      <c r="H1519" s="29" t="s">
        <v>2819</v>
      </c>
      <c r="I1519" s="30"/>
      <c r="J1519" s="30" t="s">
        <v>2820</v>
      </c>
      <c r="K1519" s="30" t="s">
        <v>38</v>
      </c>
      <c r="L1519" s="87"/>
      <c r="M1519" s="29" t="s">
        <v>35</v>
      </c>
      <c r="N1519" s="29" t="s">
        <v>38</v>
      </c>
      <c r="O1519" s="31">
        <v>5.73</v>
      </c>
      <c r="P1519" s="35" t="s">
        <v>2821</v>
      </c>
      <c r="Q1519" s="168"/>
      <c r="R1519" s="14"/>
      <c r="S1519" s="14"/>
      <c r="T1519" s="65"/>
      <c r="U1519" s="31"/>
      <c r="V1519" s="31"/>
      <c r="W1519" s="131"/>
      <c r="AD1519"/>
      <c r="AE1519"/>
      <c r="AF1519"/>
      <c r="AG1519"/>
      <c r="AH1519"/>
      <c r="AI1519"/>
    </row>
    <row r="1520" spans="1:35" ht="18" customHeight="1" x14ac:dyDescent="0.25">
      <c r="A1520" s="47" t="s">
        <v>2822</v>
      </c>
      <c r="B1520" s="23" t="s">
        <v>2823</v>
      </c>
      <c r="C1520" s="24">
        <v>12</v>
      </c>
      <c r="D1520" s="25"/>
      <c r="E1520" s="36"/>
      <c r="F1520" s="37"/>
      <c r="G1520" s="28"/>
      <c r="H1520" s="29">
        <v>4.53</v>
      </c>
      <c r="I1520" s="30" t="s">
        <v>569</v>
      </c>
      <c r="J1520" s="30" t="s">
        <v>35</v>
      </c>
      <c r="K1520" s="30" t="s">
        <v>35</v>
      </c>
      <c r="L1520" s="87" t="s">
        <v>35</v>
      </c>
      <c r="M1520" s="29" t="s">
        <v>38</v>
      </c>
      <c r="N1520" s="29" t="s">
        <v>35</v>
      </c>
      <c r="O1520" s="31">
        <v>3.4</v>
      </c>
      <c r="P1520" s="35"/>
      <c r="Q1520" s="168">
        <f>O1520*(1-P1520)</f>
        <v>3.4</v>
      </c>
      <c r="R1520" s="14" t="s">
        <v>17</v>
      </c>
      <c r="S1520" s="64">
        <f>O1520*0.905</f>
        <v>3.077</v>
      </c>
      <c r="T1520" s="91">
        <v>1</v>
      </c>
      <c r="U1520" s="31"/>
      <c r="V1520" s="31">
        <v>2</v>
      </c>
      <c r="W1520" s="131"/>
      <c r="AD1520"/>
      <c r="AE1520"/>
      <c r="AF1520"/>
      <c r="AG1520"/>
      <c r="AH1520"/>
      <c r="AI1520"/>
    </row>
    <row r="1521" spans="1:35" ht="18" customHeight="1" x14ac:dyDescent="0.25">
      <c r="A1521" s="47" t="s">
        <v>2822</v>
      </c>
      <c r="B1521" s="23" t="s">
        <v>2824</v>
      </c>
      <c r="C1521" s="24">
        <v>12</v>
      </c>
      <c r="D1521" s="25"/>
      <c r="E1521" s="36"/>
      <c r="F1521" s="37"/>
      <c r="G1521" s="28"/>
      <c r="H1521" s="29"/>
      <c r="I1521" s="30">
        <v>3.9</v>
      </c>
      <c r="J1521" s="30"/>
      <c r="K1521" s="30"/>
      <c r="L1521" s="87" t="s">
        <v>35</v>
      </c>
      <c r="M1521" s="29">
        <v>3.04</v>
      </c>
      <c r="N1521" s="29"/>
      <c r="O1521" s="31">
        <v>3.4</v>
      </c>
      <c r="P1521" s="35"/>
      <c r="Q1521" s="168">
        <f>O1521*(1-P1521)</f>
        <v>3.4</v>
      </c>
      <c r="R1521" s="14" t="s">
        <v>17</v>
      </c>
      <c r="S1521" s="64">
        <f>O1521*0.905</f>
        <v>3.077</v>
      </c>
      <c r="T1521" s="91">
        <v>1</v>
      </c>
      <c r="U1521" s="31"/>
      <c r="V1521" s="31">
        <v>2</v>
      </c>
      <c r="W1521" s="131"/>
      <c r="AD1521"/>
      <c r="AE1521"/>
      <c r="AF1521"/>
      <c r="AG1521"/>
      <c r="AH1521"/>
      <c r="AI1521"/>
    </row>
    <row r="1522" spans="1:35" ht="18" customHeight="1" x14ac:dyDescent="0.25">
      <c r="A1522" s="171" t="s">
        <v>2825</v>
      </c>
      <c r="B1522" s="370" t="s">
        <v>2826</v>
      </c>
      <c r="C1522" s="24" t="s">
        <v>643</v>
      </c>
      <c r="D1522" s="25"/>
      <c r="E1522" s="203"/>
      <c r="F1522" s="37"/>
      <c r="G1522" s="28"/>
      <c r="H1522" s="29" t="s">
        <v>35</v>
      </c>
      <c r="I1522" s="30" t="s">
        <v>35</v>
      </c>
      <c r="J1522" s="30"/>
      <c r="K1522" s="30" t="s">
        <v>35</v>
      </c>
      <c r="L1522" s="87"/>
      <c r="M1522" s="30" t="s">
        <v>35</v>
      </c>
      <c r="N1522" s="30" t="s">
        <v>35</v>
      </c>
      <c r="O1522" s="86">
        <v>5.6</v>
      </c>
      <c r="P1522" s="90">
        <v>0.11</v>
      </c>
      <c r="Q1522" s="168">
        <f>O1522*(1-P1522)</f>
        <v>4.984</v>
      </c>
      <c r="R1522" s="14" t="s">
        <v>17</v>
      </c>
      <c r="S1522" s="64">
        <f>O1522*0.905</f>
        <v>5.0679999999999996</v>
      </c>
      <c r="T1522" s="91">
        <v>1</v>
      </c>
      <c r="U1522" s="31"/>
      <c r="V1522" s="31">
        <v>2</v>
      </c>
      <c r="W1522" s="131"/>
      <c r="AD1522"/>
      <c r="AE1522"/>
      <c r="AF1522"/>
      <c r="AG1522"/>
      <c r="AH1522"/>
      <c r="AI1522"/>
    </row>
    <row r="1523" spans="1:35" ht="18" customHeight="1" x14ac:dyDescent="0.25">
      <c r="A1523" s="371" t="s">
        <v>2827</v>
      </c>
      <c r="B1523" s="370" t="s">
        <v>2828</v>
      </c>
      <c r="C1523" s="24">
        <v>30</v>
      </c>
      <c r="D1523" s="25"/>
      <c r="E1523" s="203"/>
      <c r="F1523" s="37"/>
      <c r="G1523" s="28"/>
      <c r="H1523" s="29"/>
      <c r="I1523" s="30"/>
      <c r="J1523" s="30" t="s">
        <v>38</v>
      </c>
      <c r="K1523" s="30"/>
      <c r="L1523" s="29" t="s">
        <v>38</v>
      </c>
      <c r="M1523" s="26">
        <v>39.85</v>
      </c>
      <c r="N1523" s="30"/>
      <c r="O1523" s="31">
        <v>8.9499999999999993</v>
      </c>
      <c r="P1523" s="90">
        <v>0.11</v>
      </c>
      <c r="Q1523" s="168">
        <f>O1523*(1-P1523)</f>
        <v>7.9654999999999996</v>
      </c>
      <c r="R1523" s="14" t="s">
        <v>17</v>
      </c>
      <c r="S1523" s="64">
        <f>O1523*0.905</f>
        <v>8.0997500000000002</v>
      </c>
      <c r="T1523" s="91">
        <v>1</v>
      </c>
      <c r="U1523" s="31"/>
      <c r="V1523" s="31">
        <v>2</v>
      </c>
      <c r="W1523" s="131"/>
      <c r="AD1523"/>
      <c r="AE1523"/>
      <c r="AF1523"/>
      <c r="AG1523"/>
      <c r="AH1523"/>
      <c r="AI1523"/>
    </row>
    <row r="1524" spans="1:35" ht="18" customHeight="1" x14ac:dyDescent="0.25">
      <c r="A1524" s="47" t="s">
        <v>2829</v>
      </c>
      <c r="B1524" s="51" t="s">
        <v>187</v>
      </c>
      <c r="C1524" s="24">
        <v>112</v>
      </c>
      <c r="D1524" s="25"/>
      <c r="E1524" s="36"/>
      <c r="F1524" s="37"/>
      <c r="G1524" s="28" t="s">
        <v>2830</v>
      </c>
      <c r="H1524" s="29" t="s">
        <v>2831</v>
      </c>
      <c r="I1524" s="30">
        <v>18.149999999999999</v>
      </c>
      <c r="J1524" s="30" t="s">
        <v>2832</v>
      </c>
      <c r="K1524" s="180">
        <v>7.78</v>
      </c>
      <c r="L1524" s="87">
        <v>19.260000000000002</v>
      </c>
      <c r="M1524" s="179">
        <v>19.190000000000001</v>
      </c>
      <c r="N1524" s="179">
        <v>19.13</v>
      </c>
      <c r="O1524" s="31">
        <v>8.73</v>
      </c>
      <c r="P1524" s="35"/>
      <c r="Q1524" s="168"/>
      <c r="R1524" s="14"/>
      <c r="S1524" s="14"/>
      <c r="T1524" s="65"/>
      <c r="U1524" s="31"/>
      <c r="V1524" s="31"/>
      <c r="W1524" s="131"/>
      <c r="AD1524"/>
      <c r="AE1524"/>
      <c r="AF1524"/>
      <c r="AG1524"/>
      <c r="AH1524"/>
      <c r="AI1524"/>
    </row>
    <row r="1525" spans="1:35" ht="18" customHeight="1" x14ac:dyDescent="0.25">
      <c r="A1525" s="47" t="s">
        <v>2833</v>
      </c>
      <c r="B1525" s="51" t="s">
        <v>2834</v>
      </c>
      <c r="C1525" s="24" t="s">
        <v>59</v>
      </c>
      <c r="D1525" s="25"/>
      <c r="E1525" s="36"/>
      <c r="F1525" s="37"/>
      <c r="G1525" s="28"/>
      <c r="H1525" s="29" t="s">
        <v>2835</v>
      </c>
      <c r="I1525" s="30" t="s">
        <v>35</v>
      </c>
      <c r="J1525" s="30" t="s">
        <v>35</v>
      </c>
      <c r="K1525" s="30" t="s">
        <v>38</v>
      </c>
      <c r="L1525" s="87" t="s">
        <v>35</v>
      </c>
      <c r="M1525" s="30" t="s">
        <v>38</v>
      </c>
      <c r="N1525" s="29" t="s">
        <v>35</v>
      </c>
      <c r="O1525" s="31" t="s">
        <v>2836</v>
      </c>
      <c r="P1525" s="35"/>
      <c r="Q1525" s="168"/>
      <c r="R1525" s="14"/>
      <c r="S1525" s="14"/>
      <c r="T1525" s="65"/>
      <c r="U1525" s="31"/>
      <c r="V1525" s="31"/>
      <c r="W1525" s="131"/>
      <c r="AD1525"/>
      <c r="AE1525"/>
      <c r="AF1525"/>
      <c r="AG1525"/>
      <c r="AH1525"/>
      <c r="AI1525"/>
    </row>
    <row r="1526" spans="1:35" ht="18" customHeight="1" x14ac:dyDescent="0.25">
      <c r="A1526" s="47" t="s">
        <v>2837</v>
      </c>
      <c r="B1526" s="51" t="s">
        <v>187</v>
      </c>
      <c r="C1526" s="24">
        <v>112</v>
      </c>
      <c r="D1526" s="25"/>
      <c r="E1526" s="36"/>
      <c r="F1526" s="37"/>
      <c r="G1526" s="28" t="s">
        <v>2838</v>
      </c>
      <c r="H1526" s="29" t="s">
        <v>2839</v>
      </c>
      <c r="I1526" s="30"/>
      <c r="J1526" s="30">
        <v>38</v>
      </c>
      <c r="K1526" s="44"/>
      <c r="L1526" s="87"/>
      <c r="M1526" s="44">
        <v>36.75</v>
      </c>
      <c r="N1526" s="44"/>
      <c r="O1526" s="31">
        <v>32.85</v>
      </c>
      <c r="P1526" s="35"/>
      <c r="Q1526" s="168"/>
      <c r="R1526" s="14"/>
      <c r="S1526" s="14"/>
      <c r="T1526" s="65"/>
      <c r="U1526" s="31"/>
      <c r="V1526" s="31"/>
      <c r="W1526" s="131"/>
      <c r="AD1526"/>
      <c r="AE1526"/>
      <c r="AF1526"/>
      <c r="AG1526"/>
      <c r="AH1526"/>
      <c r="AI1526"/>
    </row>
    <row r="1527" spans="1:35" ht="18" customHeight="1" x14ac:dyDescent="0.25">
      <c r="A1527" s="47" t="s">
        <v>2840</v>
      </c>
      <c r="B1527" s="51" t="s">
        <v>164</v>
      </c>
      <c r="C1527" s="24">
        <v>6</v>
      </c>
      <c r="D1527" s="25"/>
      <c r="E1527" s="36"/>
      <c r="F1527" s="37"/>
      <c r="G1527" s="154">
        <v>12</v>
      </c>
      <c r="H1527" s="29">
        <v>0.59</v>
      </c>
      <c r="I1527" s="30" t="s">
        <v>38</v>
      </c>
      <c r="J1527" s="30">
        <v>0.47</v>
      </c>
      <c r="K1527" s="30">
        <v>0.84</v>
      </c>
      <c r="L1527" s="26">
        <v>0.45</v>
      </c>
      <c r="M1527" s="30">
        <v>0.46</v>
      </c>
      <c r="N1527" s="30">
        <v>0.6</v>
      </c>
      <c r="O1527" s="31">
        <v>1.44</v>
      </c>
      <c r="P1527" s="35"/>
      <c r="Q1527" s="168"/>
      <c r="R1527" s="14"/>
      <c r="S1527" s="14"/>
      <c r="T1527" s="65"/>
      <c r="U1527" s="31"/>
      <c r="V1527" s="31"/>
      <c r="W1527" s="131"/>
      <c r="AD1527"/>
      <c r="AE1527"/>
      <c r="AF1527"/>
      <c r="AG1527"/>
      <c r="AH1527"/>
      <c r="AI1527"/>
    </row>
    <row r="1528" spans="1:35" ht="18" customHeight="1" x14ac:dyDescent="0.25">
      <c r="A1528" s="47" t="s">
        <v>2840</v>
      </c>
      <c r="B1528" s="51" t="s">
        <v>37</v>
      </c>
      <c r="C1528" s="24">
        <v>6</v>
      </c>
      <c r="D1528" s="25"/>
      <c r="E1528" s="36"/>
      <c r="F1528" s="37"/>
      <c r="G1528" s="28">
        <v>4</v>
      </c>
      <c r="H1528" s="29">
        <v>1.25</v>
      </c>
      <c r="I1528" s="30">
        <v>0.76</v>
      </c>
      <c r="J1528" s="30">
        <v>0.76</v>
      </c>
      <c r="K1528" s="30">
        <v>0.99</v>
      </c>
      <c r="L1528" s="49">
        <v>0.69</v>
      </c>
      <c r="M1528" s="30">
        <v>0.84</v>
      </c>
      <c r="N1528" s="29">
        <v>0.84</v>
      </c>
      <c r="O1528" s="31">
        <v>0.97</v>
      </c>
      <c r="P1528" s="35"/>
      <c r="Q1528" s="168"/>
      <c r="R1528" s="14"/>
      <c r="S1528" s="14"/>
      <c r="T1528" s="65"/>
      <c r="U1528" s="31"/>
      <c r="V1528" s="31"/>
      <c r="W1528" s="131"/>
      <c r="AD1528"/>
      <c r="AE1528"/>
      <c r="AF1528"/>
      <c r="AG1528"/>
      <c r="AH1528"/>
      <c r="AI1528"/>
    </row>
    <row r="1529" spans="1:35" ht="18" customHeight="1" x14ac:dyDescent="0.25">
      <c r="A1529" s="47" t="s">
        <v>2841</v>
      </c>
      <c r="B1529" s="23" t="s">
        <v>2842</v>
      </c>
      <c r="C1529" s="24" t="s">
        <v>346</v>
      </c>
      <c r="D1529" s="25"/>
      <c r="E1529" s="36"/>
      <c r="F1529" s="37"/>
      <c r="G1529" s="28"/>
      <c r="H1529" s="49" t="s">
        <v>2843</v>
      </c>
      <c r="I1529" s="30" t="s">
        <v>2844</v>
      </c>
      <c r="J1529" s="30" t="s">
        <v>2845</v>
      </c>
      <c r="K1529" s="30" t="s">
        <v>2846</v>
      </c>
      <c r="L1529" s="87" t="s">
        <v>38</v>
      </c>
      <c r="M1529" s="134" t="s">
        <v>2847</v>
      </c>
      <c r="N1529" s="99" t="s">
        <v>2848</v>
      </c>
      <c r="O1529" s="31">
        <v>30.36</v>
      </c>
      <c r="P1529" s="35"/>
      <c r="Q1529" s="168"/>
      <c r="R1529" s="14"/>
      <c r="S1529" s="14"/>
      <c r="T1529" s="65"/>
      <c r="U1529" s="31"/>
      <c r="V1529" s="31"/>
      <c r="W1529" s="131"/>
      <c r="AD1529"/>
      <c r="AE1529"/>
      <c r="AF1529"/>
      <c r="AG1529"/>
      <c r="AH1529"/>
      <c r="AI1529"/>
    </row>
    <row r="1530" spans="1:35" ht="18" customHeight="1" x14ac:dyDescent="0.25">
      <c r="A1530" s="47" t="s">
        <v>2841</v>
      </c>
      <c r="B1530" s="23" t="s">
        <v>2849</v>
      </c>
      <c r="C1530" s="24" t="s">
        <v>346</v>
      </c>
      <c r="D1530" s="25"/>
      <c r="E1530" s="36"/>
      <c r="F1530" s="37"/>
      <c r="G1530" s="28">
        <v>5</v>
      </c>
      <c r="H1530" s="29" t="s">
        <v>38</v>
      </c>
      <c r="I1530" s="30" t="s">
        <v>38</v>
      </c>
      <c r="J1530" s="30" t="s">
        <v>2850</v>
      </c>
      <c r="K1530" s="30" t="s">
        <v>2846</v>
      </c>
      <c r="L1530" s="87" t="s">
        <v>2846</v>
      </c>
      <c r="M1530" s="29" t="s">
        <v>38</v>
      </c>
      <c r="N1530" s="29" t="s">
        <v>38</v>
      </c>
      <c r="O1530" s="31">
        <v>28</v>
      </c>
      <c r="P1530" s="35"/>
      <c r="Q1530" s="168"/>
      <c r="R1530" s="14"/>
      <c r="S1530" s="14"/>
      <c r="T1530" s="65"/>
      <c r="U1530" s="31"/>
      <c r="V1530" s="31"/>
      <c r="W1530" s="131"/>
      <c r="AD1530"/>
      <c r="AE1530"/>
      <c r="AF1530"/>
      <c r="AG1530"/>
      <c r="AH1530"/>
      <c r="AI1530"/>
    </row>
    <row r="1531" spans="1:35" ht="18" customHeight="1" x14ac:dyDescent="0.25">
      <c r="A1531" s="243" t="s">
        <v>2841</v>
      </c>
      <c r="B1531" s="372" t="s">
        <v>2851</v>
      </c>
      <c r="C1531" s="24">
        <v>1</v>
      </c>
      <c r="D1531" s="25"/>
      <c r="E1531" s="36"/>
      <c r="F1531" s="37"/>
      <c r="G1531" s="28">
        <v>2</v>
      </c>
      <c r="H1531" s="49">
        <v>26.6</v>
      </c>
      <c r="I1531" s="30"/>
      <c r="J1531" s="30">
        <v>27.3</v>
      </c>
      <c r="K1531" s="26" t="s">
        <v>2846</v>
      </c>
      <c r="L1531" s="87" t="s">
        <v>38</v>
      </c>
      <c r="M1531" s="373" t="s">
        <v>38</v>
      </c>
      <c r="N1531" s="29">
        <v>27.95</v>
      </c>
      <c r="O1531" s="31">
        <v>28</v>
      </c>
      <c r="P1531" s="35"/>
      <c r="Q1531" s="168"/>
      <c r="R1531" s="14"/>
      <c r="S1531" s="14"/>
      <c r="T1531" s="65"/>
      <c r="U1531" s="31"/>
      <c r="V1531" s="31"/>
      <c r="W1531" s="131"/>
      <c r="AD1531"/>
      <c r="AE1531"/>
      <c r="AF1531"/>
      <c r="AG1531"/>
      <c r="AH1531"/>
      <c r="AI1531"/>
    </row>
    <row r="1532" spans="1:35" ht="18" customHeight="1" x14ac:dyDescent="0.25">
      <c r="A1532" s="243" t="s">
        <v>2852</v>
      </c>
      <c r="B1532" s="372" t="s">
        <v>682</v>
      </c>
      <c r="C1532" s="24">
        <v>1</v>
      </c>
      <c r="D1532" s="25"/>
      <c r="E1532" s="36"/>
      <c r="F1532" s="37"/>
      <c r="G1532" s="126">
        <v>1</v>
      </c>
      <c r="H1532" s="29" t="s">
        <v>38</v>
      </c>
      <c r="I1532" s="30" t="s">
        <v>35</v>
      </c>
      <c r="J1532" s="26">
        <v>7.5</v>
      </c>
      <c r="K1532" s="30" t="s">
        <v>2110</v>
      </c>
      <c r="L1532" s="87" t="s">
        <v>38</v>
      </c>
      <c r="M1532" s="127" t="s">
        <v>38</v>
      </c>
      <c r="N1532" s="29" t="s">
        <v>35</v>
      </c>
      <c r="O1532" s="31">
        <v>7.49</v>
      </c>
      <c r="P1532" s="35"/>
      <c r="Q1532" s="168"/>
      <c r="R1532" s="14"/>
      <c r="S1532" s="14"/>
      <c r="T1532" s="65"/>
      <c r="U1532" s="31"/>
      <c r="V1532" s="31"/>
      <c r="W1532" s="131"/>
      <c r="AD1532"/>
      <c r="AE1532"/>
      <c r="AF1532"/>
      <c r="AG1532"/>
      <c r="AH1532"/>
      <c r="AI1532"/>
    </row>
    <row r="1533" spans="1:35" ht="18" customHeight="1" x14ac:dyDescent="0.25">
      <c r="A1533" s="47" t="s">
        <v>2853</v>
      </c>
      <c r="B1533" s="23"/>
      <c r="C1533" s="24" t="s">
        <v>682</v>
      </c>
      <c r="D1533" s="25"/>
      <c r="E1533" s="36"/>
      <c r="F1533" s="37"/>
      <c r="G1533" s="28">
        <v>2</v>
      </c>
      <c r="H1533" s="29" t="s">
        <v>35</v>
      </c>
      <c r="I1533" s="30" t="s">
        <v>35</v>
      </c>
      <c r="J1533" s="30" t="s">
        <v>35</v>
      </c>
      <c r="K1533" s="30" t="s">
        <v>35</v>
      </c>
      <c r="L1533" s="87" t="s">
        <v>2110</v>
      </c>
      <c r="M1533" s="29" t="s">
        <v>38</v>
      </c>
      <c r="N1533" s="29" t="s">
        <v>35</v>
      </c>
      <c r="O1533" s="31">
        <v>4.66</v>
      </c>
      <c r="P1533" s="35"/>
      <c r="Q1533" s="168"/>
      <c r="R1533" s="14"/>
      <c r="S1533" s="14"/>
      <c r="T1533" s="65"/>
      <c r="U1533" s="31"/>
      <c r="V1533" s="31"/>
      <c r="W1533" s="131"/>
      <c r="AD1533"/>
      <c r="AE1533"/>
      <c r="AF1533"/>
      <c r="AG1533"/>
      <c r="AH1533"/>
      <c r="AI1533"/>
    </row>
    <row r="1534" spans="1:35" ht="18" customHeight="1" x14ac:dyDescent="0.25">
      <c r="A1534" s="47" t="s">
        <v>2854</v>
      </c>
      <c r="B1534" s="105">
        <v>2.9999999999999997E-4</v>
      </c>
      <c r="C1534" s="24" t="s">
        <v>426</v>
      </c>
      <c r="D1534" s="72"/>
      <c r="E1534" s="219"/>
      <c r="F1534" s="56"/>
      <c r="G1534" s="57"/>
      <c r="H1534" s="29" t="s">
        <v>35</v>
      </c>
      <c r="I1534" s="30" t="s">
        <v>35</v>
      </c>
      <c r="J1534" s="30" t="s">
        <v>2855</v>
      </c>
      <c r="K1534" s="30" t="s">
        <v>35</v>
      </c>
      <c r="L1534" s="87" t="s">
        <v>35</v>
      </c>
      <c r="M1534" s="30" t="s">
        <v>35</v>
      </c>
      <c r="N1534" s="30" t="s">
        <v>35</v>
      </c>
      <c r="O1534" s="31">
        <v>23.33</v>
      </c>
      <c r="P1534" s="35"/>
      <c r="Q1534" s="168"/>
      <c r="R1534" s="14"/>
      <c r="S1534" s="14"/>
      <c r="T1534" s="65"/>
      <c r="U1534" s="31"/>
      <c r="V1534" s="31"/>
      <c r="W1534" s="131"/>
      <c r="AD1534"/>
      <c r="AE1534"/>
      <c r="AF1534"/>
      <c r="AG1534"/>
      <c r="AH1534"/>
      <c r="AI1534"/>
    </row>
    <row r="1535" spans="1:35" ht="18" customHeight="1" x14ac:dyDescent="0.25">
      <c r="A1535" s="53" t="s">
        <v>2856</v>
      </c>
      <c r="B1535" s="76">
        <v>1E-3</v>
      </c>
      <c r="C1535" s="24" t="s">
        <v>426</v>
      </c>
      <c r="D1535" s="72"/>
      <c r="E1535" s="36"/>
      <c r="F1535" s="56"/>
      <c r="G1535" s="57"/>
      <c r="H1535" s="29"/>
      <c r="I1535" s="30" t="s">
        <v>35</v>
      </c>
      <c r="J1535" s="75" t="s">
        <v>38</v>
      </c>
      <c r="K1535" s="75" t="s">
        <v>38</v>
      </c>
      <c r="L1535" s="75" t="s">
        <v>38</v>
      </c>
      <c r="M1535" s="73">
        <v>19.87</v>
      </c>
      <c r="N1535" s="267" t="s">
        <v>38</v>
      </c>
      <c r="O1535" s="31">
        <v>13.92</v>
      </c>
      <c r="P1535" s="35"/>
      <c r="Q1535" s="168"/>
      <c r="R1535" s="14"/>
      <c r="S1535" s="14"/>
      <c r="T1535" s="65"/>
      <c r="U1535" s="31"/>
      <c r="V1535" s="31"/>
      <c r="W1535" s="131"/>
      <c r="AD1535"/>
      <c r="AE1535"/>
      <c r="AF1535"/>
      <c r="AG1535"/>
      <c r="AH1535"/>
      <c r="AI1535"/>
    </row>
    <row r="1536" spans="1:35" ht="18" customHeight="1" x14ac:dyDescent="0.25">
      <c r="A1536" s="94" t="s">
        <v>2857</v>
      </c>
      <c r="B1536" s="54" t="s">
        <v>159</v>
      </c>
      <c r="C1536" s="24">
        <v>28</v>
      </c>
      <c r="D1536" s="72"/>
      <c r="E1536" s="36"/>
      <c r="F1536" s="374"/>
      <c r="G1536" s="57">
        <v>3</v>
      </c>
      <c r="H1536" s="29">
        <v>0.98</v>
      </c>
      <c r="I1536" s="30">
        <v>0.87</v>
      </c>
      <c r="J1536" s="30">
        <v>0.74</v>
      </c>
      <c r="K1536" s="29">
        <v>0.92</v>
      </c>
      <c r="L1536" s="30">
        <v>0.89</v>
      </c>
      <c r="M1536" s="108" t="s">
        <v>38</v>
      </c>
      <c r="N1536" s="30" t="s">
        <v>38</v>
      </c>
      <c r="O1536" s="31"/>
      <c r="P1536" s="35"/>
      <c r="Q1536" s="168"/>
      <c r="R1536" s="14"/>
      <c r="S1536" s="14"/>
      <c r="T1536" s="65"/>
      <c r="U1536" s="31"/>
      <c r="V1536" s="31"/>
      <c r="W1536" s="131"/>
      <c r="AD1536"/>
      <c r="AE1536"/>
      <c r="AF1536"/>
      <c r="AG1536"/>
      <c r="AH1536"/>
      <c r="AI1536"/>
    </row>
    <row r="1537" spans="1:35" ht="18" customHeight="1" x14ac:dyDescent="0.25">
      <c r="A1537" s="94" t="s">
        <v>2857</v>
      </c>
      <c r="B1537" s="54" t="s">
        <v>68</v>
      </c>
      <c r="C1537" s="24">
        <v>4</v>
      </c>
      <c r="D1537" s="72"/>
      <c r="E1537" s="36"/>
      <c r="F1537" s="56"/>
      <c r="G1537" s="57">
        <v>2</v>
      </c>
      <c r="H1537" s="29">
        <v>1.1100000000000001</v>
      </c>
      <c r="I1537" s="30" t="s">
        <v>1097</v>
      </c>
      <c r="J1537" s="26">
        <v>0.27</v>
      </c>
      <c r="K1537" s="30">
        <v>0.43</v>
      </c>
      <c r="L1537" s="30">
        <v>0.3</v>
      </c>
      <c r="M1537" s="30">
        <v>0.27</v>
      </c>
      <c r="N1537" s="30">
        <v>0.39</v>
      </c>
      <c r="O1537" s="31"/>
      <c r="P1537" s="35"/>
      <c r="Q1537" s="168"/>
      <c r="R1537" s="14"/>
      <c r="S1537" s="14"/>
      <c r="T1537" s="65"/>
      <c r="U1537" s="31"/>
      <c r="V1537" s="31"/>
      <c r="W1537" s="131"/>
      <c r="AD1537"/>
      <c r="AE1537"/>
      <c r="AF1537"/>
      <c r="AG1537"/>
      <c r="AH1537"/>
      <c r="AI1537"/>
    </row>
    <row r="1538" spans="1:35" ht="18" customHeight="1" x14ac:dyDescent="0.25">
      <c r="A1538" s="94" t="s">
        <v>2857</v>
      </c>
      <c r="B1538" s="54" t="s">
        <v>322</v>
      </c>
      <c r="C1538" s="24">
        <v>4</v>
      </c>
      <c r="D1538" s="72"/>
      <c r="E1538" s="36"/>
      <c r="F1538" s="157"/>
      <c r="G1538" s="57">
        <v>4</v>
      </c>
      <c r="H1538" s="29">
        <v>2</v>
      </c>
      <c r="I1538" s="30" t="s">
        <v>38</v>
      </c>
      <c r="J1538" s="30">
        <v>0.75</v>
      </c>
      <c r="K1538" s="30" t="s">
        <v>38</v>
      </c>
      <c r="L1538" s="30" t="s">
        <v>38</v>
      </c>
      <c r="M1538" s="30">
        <v>0.85</v>
      </c>
      <c r="N1538" s="26">
        <v>0.55000000000000004</v>
      </c>
      <c r="O1538" s="31"/>
      <c r="P1538" s="35"/>
      <c r="Q1538" s="168"/>
      <c r="R1538" s="14"/>
      <c r="S1538" s="14"/>
      <c r="T1538" s="65"/>
      <c r="U1538" s="31"/>
      <c r="V1538" s="31"/>
      <c r="W1538" s="131"/>
      <c r="AD1538"/>
      <c r="AE1538"/>
      <c r="AF1538"/>
      <c r="AG1538"/>
      <c r="AH1538"/>
      <c r="AI1538"/>
    </row>
    <row r="1539" spans="1:35" ht="18" customHeight="1" x14ac:dyDescent="0.25">
      <c r="A1539" s="94" t="s">
        <v>2858</v>
      </c>
      <c r="B1539" s="51" t="s">
        <v>322</v>
      </c>
      <c r="C1539" s="24">
        <v>30</v>
      </c>
      <c r="D1539" s="25"/>
      <c r="E1539" s="36"/>
      <c r="F1539" s="375" t="s">
        <v>2859</v>
      </c>
      <c r="G1539" s="28">
        <v>6</v>
      </c>
      <c r="H1539" s="29">
        <v>1.88</v>
      </c>
      <c r="I1539" s="30">
        <v>1.91</v>
      </c>
      <c r="J1539" s="26" t="s">
        <v>2860</v>
      </c>
      <c r="K1539" s="30">
        <v>1.37</v>
      </c>
      <c r="L1539" s="87">
        <v>1.5</v>
      </c>
      <c r="M1539" s="26" t="s">
        <v>2861</v>
      </c>
      <c r="N1539" s="29">
        <v>1.43</v>
      </c>
      <c r="O1539" s="31"/>
      <c r="P1539" s="35"/>
      <c r="Q1539" s="168"/>
      <c r="R1539" s="14"/>
      <c r="S1539" s="66"/>
      <c r="T1539" s="65"/>
      <c r="U1539" s="31"/>
      <c r="V1539" s="31"/>
      <c r="W1539" s="131"/>
      <c r="AD1539"/>
      <c r="AE1539"/>
      <c r="AF1539"/>
      <c r="AG1539"/>
      <c r="AH1539"/>
      <c r="AI1539"/>
    </row>
    <row r="1540" spans="1:35" ht="18" customHeight="1" x14ac:dyDescent="0.25">
      <c r="A1540" s="47" t="s">
        <v>2862</v>
      </c>
      <c r="B1540" s="51" t="s">
        <v>1684</v>
      </c>
      <c r="C1540" s="24">
        <v>30</v>
      </c>
      <c r="D1540" s="25"/>
      <c r="E1540" s="36"/>
      <c r="F1540" s="37" t="s">
        <v>143</v>
      </c>
      <c r="G1540" s="28">
        <v>75</v>
      </c>
      <c r="H1540" s="29">
        <v>1.26</v>
      </c>
      <c r="I1540" s="30">
        <v>1.74</v>
      </c>
      <c r="J1540" s="30">
        <v>1.1299999999999999</v>
      </c>
      <c r="K1540" s="30">
        <v>1.37</v>
      </c>
      <c r="L1540" s="149">
        <v>1.1299999999999999</v>
      </c>
      <c r="M1540" s="26">
        <v>1.1200000000000001</v>
      </c>
      <c r="N1540" s="29">
        <v>1.34</v>
      </c>
      <c r="O1540" s="31">
        <v>1.34</v>
      </c>
      <c r="P1540" s="35"/>
      <c r="Q1540" s="168"/>
      <c r="R1540" s="14"/>
      <c r="S1540" s="14"/>
      <c r="T1540" s="65"/>
      <c r="U1540" s="31"/>
      <c r="V1540" s="31"/>
      <c r="W1540" s="131"/>
      <c r="AD1540"/>
      <c r="AE1540"/>
      <c r="AF1540"/>
      <c r="AG1540"/>
      <c r="AH1540"/>
      <c r="AI1540"/>
    </row>
    <row r="1541" spans="1:35" ht="18" customHeight="1" x14ac:dyDescent="0.25">
      <c r="A1541" s="200" t="s">
        <v>2863</v>
      </c>
      <c r="B1541" s="54" t="s">
        <v>1684</v>
      </c>
      <c r="C1541" s="24">
        <v>30</v>
      </c>
      <c r="D1541" s="55">
        <v>2</v>
      </c>
      <c r="E1541" s="40" t="s">
        <v>87</v>
      </c>
      <c r="F1541" s="56"/>
      <c r="G1541" s="57">
        <v>2</v>
      </c>
      <c r="H1541" s="29">
        <v>7.8</v>
      </c>
      <c r="I1541" s="30">
        <v>7.76</v>
      </c>
      <c r="J1541" s="73" t="s">
        <v>2864</v>
      </c>
      <c r="K1541" s="44" t="s">
        <v>38</v>
      </c>
      <c r="L1541" s="85" t="s">
        <v>2865</v>
      </c>
      <c r="M1541" s="75" t="s">
        <v>2866</v>
      </c>
      <c r="N1541" s="75" t="s">
        <v>2867</v>
      </c>
      <c r="O1541" s="80">
        <v>1.34</v>
      </c>
      <c r="P1541" s="97"/>
      <c r="Q1541" s="60"/>
      <c r="R1541" s="14"/>
      <c r="S1541" s="14"/>
      <c r="T1541" s="54"/>
      <c r="U1541" s="54"/>
      <c r="V1541" s="31"/>
      <c r="W1541" s="64"/>
      <c r="AD1541" t="s">
        <v>3329</v>
      </c>
      <c r="AE1541" t="s">
        <v>3330</v>
      </c>
      <c r="AF1541"/>
      <c r="AG1541" t="s" s="406">
        <v>3331</v>
      </c>
      <c r="AH1541" t="s">
        <v>3332</v>
      </c>
      <c r="AI1541"/>
    </row>
    <row r="1542" spans="1:35" ht="18" customHeight="1" x14ac:dyDescent="0.25">
      <c r="A1542" s="171" t="s">
        <v>2868</v>
      </c>
      <c r="B1542" s="370" t="s">
        <v>2109</v>
      </c>
      <c r="C1542" s="24">
        <v>50</v>
      </c>
      <c r="D1542" s="25"/>
      <c r="E1542" s="36"/>
      <c r="F1542" s="37"/>
      <c r="G1542" s="28"/>
      <c r="H1542" s="29"/>
      <c r="I1542" s="30"/>
      <c r="J1542" s="30"/>
      <c r="K1542" s="30"/>
      <c r="L1542" s="87"/>
      <c r="M1542" s="87"/>
      <c r="N1542" s="30"/>
      <c r="O1542" s="31">
        <v>13</v>
      </c>
      <c r="P1542" s="142">
        <v>0.11</v>
      </c>
      <c r="Q1542" s="168">
        <f t="shared" ref="Q1542:Q1556" si="26">O1542*(1-P1542)</f>
        <v>11.57</v>
      </c>
      <c r="R1542" s="14" t="s">
        <v>17</v>
      </c>
      <c r="S1542" s="64">
        <f>O1542*0.905</f>
        <v>11.765000000000001</v>
      </c>
      <c r="T1542" s="91">
        <v>1</v>
      </c>
      <c r="U1542" s="31"/>
      <c r="V1542" s="31">
        <v>2</v>
      </c>
      <c r="W1542" s="131"/>
      <c r="AD1542"/>
      <c r="AE1542"/>
      <c r="AF1542"/>
      <c r="AG1542"/>
      <c r="AH1542"/>
      <c r="AI1542"/>
    </row>
    <row r="1543" spans="1:35" ht="18" customHeight="1" x14ac:dyDescent="0.25">
      <c r="A1543" s="38" t="s">
        <v>2869</v>
      </c>
      <c r="B1543" s="78" t="s">
        <v>2121</v>
      </c>
      <c r="C1543" s="24">
        <v>100</v>
      </c>
      <c r="D1543" s="72"/>
      <c r="E1543" s="40"/>
      <c r="F1543" s="56"/>
      <c r="G1543" s="57"/>
      <c r="H1543" s="29">
        <v>19.75</v>
      </c>
      <c r="I1543" s="30"/>
      <c r="J1543" s="30"/>
      <c r="K1543" s="26">
        <v>14.82</v>
      </c>
      <c r="L1543" s="87"/>
      <c r="M1543" s="26">
        <v>36.28</v>
      </c>
      <c r="N1543" s="30">
        <v>14.57</v>
      </c>
      <c r="O1543" s="86">
        <v>39</v>
      </c>
      <c r="P1543" s="142">
        <v>0.11</v>
      </c>
      <c r="Q1543" s="168">
        <f t="shared" si="26"/>
        <v>34.71</v>
      </c>
      <c r="R1543" s="14" t="s">
        <v>17</v>
      </c>
      <c r="S1543" s="64">
        <f>O1543*0.905</f>
        <v>35.295000000000002</v>
      </c>
      <c r="T1543" s="91">
        <v>1</v>
      </c>
      <c r="U1543" s="31">
        <f>(S1543-K1543)*T1543</f>
        <v>20.475000000000001</v>
      </c>
      <c r="V1543" s="31">
        <v>2</v>
      </c>
      <c r="W1543" s="131"/>
      <c r="AD1543"/>
      <c r="AE1543"/>
      <c r="AF1543"/>
      <c r="AG1543"/>
      <c r="AH1543"/>
      <c r="AI1543"/>
    </row>
    <row r="1544" spans="1:35" ht="18" customHeight="1" x14ac:dyDescent="0.25">
      <c r="A1544" s="47" t="s">
        <v>2870</v>
      </c>
      <c r="B1544" s="23" t="s">
        <v>1735</v>
      </c>
      <c r="C1544" s="24">
        <v>10</v>
      </c>
      <c r="D1544" s="25"/>
      <c r="E1544" s="36"/>
      <c r="F1544" s="37"/>
      <c r="G1544" s="28"/>
      <c r="H1544" s="29">
        <v>10.4</v>
      </c>
      <c r="I1544" s="30">
        <v>8.44</v>
      </c>
      <c r="J1544" s="30"/>
      <c r="K1544" s="30">
        <v>10.85</v>
      </c>
      <c r="L1544" s="87">
        <v>8.44</v>
      </c>
      <c r="M1544" s="49">
        <v>22.17</v>
      </c>
      <c r="N1544" s="29">
        <v>8.6999999999999993</v>
      </c>
      <c r="O1544" s="31">
        <v>24.1</v>
      </c>
      <c r="P1544" s="142">
        <v>0.11</v>
      </c>
      <c r="Q1544" s="168">
        <f t="shared" si="26"/>
        <v>21.449000000000002</v>
      </c>
      <c r="R1544" s="14" t="s">
        <v>17</v>
      </c>
      <c r="S1544" s="64">
        <f>O1544*0.905</f>
        <v>21.810500000000001</v>
      </c>
      <c r="T1544" s="91">
        <v>1</v>
      </c>
      <c r="U1544" s="31"/>
      <c r="V1544" s="31">
        <v>2</v>
      </c>
      <c r="W1544" s="131"/>
      <c r="AD1544"/>
      <c r="AE1544"/>
      <c r="AF1544"/>
      <c r="AG1544"/>
      <c r="AH1544"/>
      <c r="AI1544"/>
    </row>
    <row r="1545" spans="1:35" ht="18" customHeight="1" x14ac:dyDescent="0.25">
      <c r="A1545" s="47" t="s">
        <v>2871</v>
      </c>
      <c r="B1545" s="51" t="s">
        <v>2872</v>
      </c>
      <c r="C1545" s="24">
        <v>10</v>
      </c>
      <c r="D1545" s="25"/>
      <c r="E1545" s="36"/>
      <c r="F1545" s="37"/>
      <c r="G1545" s="28"/>
      <c r="H1545" s="29">
        <v>10.5</v>
      </c>
      <c r="I1545" s="30" t="s">
        <v>2873</v>
      </c>
      <c r="J1545" s="30"/>
      <c r="K1545" s="26">
        <v>9.94</v>
      </c>
      <c r="L1545" s="87" t="s">
        <v>35</v>
      </c>
      <c r="M1545" s="49">
        <v>10.32</v>
      </c>
      <c r="N1545" s="29"/>
      <c r="O1545" s="31">
        <v>11.22</v>
      </c>
      <c r="P1545" s="35">
        <v>0.11</v>
      </c>
      <c r="Q1545" s="168">
        <f t="shared" si="26"/>
        <v>9.9858000000000011</v>
      </c>
      <c r="R1545" s="14"/>
      <c r="S1545" s="14"/>
      <c r="T1545" s="65"/>
      <c r="U1545" s="31"/>
      <c r="V1545" s="31"/>
      <c r="W1545" s="131"/>
      <c r="AD1545"/>
      <c r="AE1545"/>
      <c r="AF1545"/>
      <c r="AG1545"/>
      <c r="AH1545"/>
      <c r="AI1545"/>
    </row>
    <row r="1546" spans="1:35" ht="18" customHeight="1" x14ac:dyDescent="0.25">
      <c r="A1546" s="53" t="s">
        <v>2874</v>
      </c>
      <c r="B1546" s="23" t="s">
        <v>2105</v>
      </c>
      <c r="C1546" s="24">
        <v>10</v>
      </c>
      <c r="D1546" s="25"/>
      <c r="E1546" s="36"/>
      <c r="F1546" s="37"/>
      <c r="G1546" s="112">
        <v>3</v>
      </c>
      <c r="H1546" s="29">
        <v>23.97</v>
      </c>
      <c r="I1546" s="30">
        <v>24.1</v>
      </c>
      <c r="J1546" s="30">
        <v>16.100000000000001</v>
      </c>
      <c r="K1546" s="30">
        <v>16.579999999999998</v>
      </c>
      <c r="L1546" s="26">
        <v>16.38</v>
      </c>
      <c r="M1546" s="30">
        <v>19</v>
      </c>
      <c r="N1546" s="29">
        <v>16.55</v>
      </c>
      <c r="O1546" s="31">
        <v>24.2</v>
      </c>
      <c r="P1546" s="142">
        <v>0.11</v>
      </c>
      <c r="Q1546" s="168">
        <f t="shared" si="26"/>
        <v>21.538</v>
      </c>
      <c r="R1546" s="14" t="s">
        <v>17</v>
      </c>
      <c r="S1546" s="64">
        <f t="shared" ref="S1546:S1551" si="27">O1546*0.905</f>
        <v>21.901</v>
      </c>
      <c r="T1546" s="124">
        <v>1</v>
      </c>
      <c r="U1546" s="31">
        <f>(S1546-K1546)*T1546</f>
        <v>5.3210000000000015</v>
      </c>
      <c r="V1546" s="31">
        <v>2</v>
      </c>
      <c r="W1546" s="131" t="s">
        <v>1994</v>
      </c>
      <c r="AD1546"/>
      <c r="AE1546"/>
      <c r="AF1546"/>
      <c r="AG1546"/>
      <c r="AH1546"/>
      <c r="AI1546"/>
    </row>
    <row r="1547" spans="1:35" ht="18" customHeight="1" x14ac:dyDescent="0.25">
      <c r="A1547" s="47" t="s">
        <v>2875</v>
      </c>
      <c r="B1547" s="51" t="s">
        <v>2876</v>
      </c>
      <c r="C1547" s="24">
        <v>10</v>
      </c>
      <c r="D1547" s="25"/>
      <c r="E1547" s="36"/>
      <c r="F1547" s="37"/>
      <c r="G1547" s="28"/>
      <c r="H1547" s="29">
        <v>30.32</v>
      </c>
      <c r="I1547" s="30">
        <v>28.42</v>
      </c>
      <c r="J1547" s="30"/>
      <c r="K1547" s="30">
        <v>30.32</v>
      </c>
      <c r="L1547" s="87">
        <v>33</v>
      </c>
      <c r="M1547" s="49">
        <v>33.07</v>
      </c>
      <c r="N1547" s="29" t="s">
        <v>35</v>
      </c>
      <c r="O1547" s="31">
        <v>35.700000000000003</v>
      </c>
      <c r="P1547" s="142">
        <v>0.11</v>
      </c>
      <c r="Q1547" s="168">
        <f t="shared" si="26"/>
        <v>31.773000000000003</v>
      </c>
      <c r="R1547" s="14" t="s">
        <v>17</v>
      </c>
      <c r="S1547" s="64">
        <f t="shared" si="27"/>
        <v>32.308500000000002</v>
      </c>
      <c r="T1547" s="91">
        <v>1</v>
      </c>
      <c r="U1547" s="31"/>
      <c r="V1547" s="31">
        <v>2</v>
      </c>
      <c r="W1547" s="131"/>
      <c r="AD1547"/>
      <c r="AE1547"/>
      <c r="AF1547"/>
      <c r="AG1547"/>
      <c r="AH1547"/>
      <c r="AI1547"/>
    </row>
    <row r="1548" spans="1:35" ht="18" customHeight="1" x14ac:dyDescent="0.25">
      <c r="A1548" s="47" t="s">
        <v>2877</v>
      </c>
      <c r="B1548" s="109" t="s">
        <v>2878</v>
      </c>
      <c r="C1548" s="24">
        <v>5</v>
      </c>
      <c r="D1548" s="25"/>
      <c r="E1548" s="36"/>
      <c r="F1548" s="37"/>
      <c r="G1548" s="28"/>
      <c r="H1548" s="29" t="s">
        <v>38</v>
      </c>
      <c r="I1548" s="30" t="s">
        <v>35</v>
      </c>
      <c r="J1548" s="30" t="s">
        <v>35</v>
      </c>
      <c r="K1548" s="30" t="s">
        <v>64</v>
      </c>
      <c r="L1548" s="87">
        <v>20</v>
      </c>
      <c r="M1548" s="49">
        <v>20</v>
      </c>
      <c r="N1548" s="29" t="s">
        <v>35</v>
      </c>
      <c r="O1548" s="31">
        <v>21.4</v>
      </c>
      <c r="P1548" s="142">
        <v>0.11</v>
      </c>
      <c r="Q1548" s="168">
        <f t="shared" si="26"/>
        <v>19.045999999999999</v>
      </c>
      <c r="R1548" s="14" t="s">
        <v>17</v>
      </c>
      <c r="S1548" s="64">
        <f t="shared" si="27"/>
        <v>19.367000000000001</v>
      </c>
      <c r="T1548" s="91">
        <v>1</v>
      </c>
      <c r="U1548" s="31"/>
      <c r="V1548" s="31">
        <v>2</v>
      </c>
      <c r="W1548" s="131"/>
      <c r="AD1548"/>
      <c r="AE1548"/>
      <c r="AF1548"/>
      <c r="AG1548"/>
      <c r="AH1548"/>
      <c r="AI1548"/>
    </row>
    <row r="1549" spans="1:35" ht="18" customHeight="1" x14ac:dyDescent="0.25">
      <c r="A1549" s="47" t="s">
        <v>2879</v>
      </c>
      <c r="B1549" s="23" t="s">
        <v>2880</v>
      </c>
      <c r="C1549" s="24">
        <v>10</v>
      </c>
      <c r="D1549" s="25"/>
      <c r="E1549" s="36"/>
      <c r="F1549" s="37"/>
      <c r="G1549" s="112" t="s">
        <v>2881</v>
      </c>
      <c r="H1549" s="29" t="s">
        <v>2882</v>
      </c>
      <c r="I1549" s="30" t="s">
        <v>35</v>
      </c>
      <c r="J1549" s="30"/>
      <c r="K1549" s="29" t="s">
        <v>38</v>
      </c>
      <c r="L1549" s="87" t="s">
        <v>35</v>
      </c>
      <c r="M1549" s="49">
        <v>13.68</v>
      </c>
      <c r="N1549" s="87" t="s">
        <v>38</v>
      </c>
      <c r="O1549" s="86">
        <v>14.9</v>
      </c>
      <c r="P1549" s="142">
        <v>0.11</v>
      </c>
      <c r="Q1549" s="168">
        <f t="shared" si="26"/>
        <v>13.261000000000001</v>
      </c>
      <c r="R1549" s="14" t="s">
        <v>17</v>
      </c>
      <c r="S1549" s="64">
        <f t="shared" si="27"/>
        <v>13.484500000000001</v>
      </c>
      <c r="T1549" s="91">
        <v>2</v>
      </c>
      <c r="U1549" s="31">
        <f>(S1549-M1549)*T1549</f>
        <v>-0.39099999999999824</v>
      </c>
      <c r="V1549" s="31">
        <v>2</v>
      </c>
      <c r="W1549" s="131"/>
      <c r="AD1549"/>
      <c r="AE1549"/>
      <c r="AF1549"/>
      <c r="AG1549"/>
      <c r="AH1549"/>
      <c r="AI1549"/>
    </row>
    <row r="1550" spans="1:35" ht="18" customHeight="1" x14ac:dyDescent="0.25">
      <c r="A1550" s="53" t="s">
        <v>2883</v>
      </c>
      <c r="B1550" s="54" t="s">
        <v>2884</v>
      </c>
      <c r="C1550" s="24">
        <v>5</v>
      </c>
      <c r="D1550" s="55"/>
      <c r="E1550" s="376"/>
      <c r="F1550" s="56"/>
      <c r="G1550" s="57">
        <v>1</v>
      </c>
      <c r="H1550" s="29" t="s">
        <v>35</v>
      </c>
      <c r="I1550" s="30">
        <v>22.05</v>
      </c>
      <c r="J1550" s="30" t="s">
        <v>38</v>
      </c>
      <c r="K1550" s="26">
        <v>16.8</v>
      </c>
      <c r="L1550" s="87"/>
      <c r="M1550" s="335">
        <v>19.14</v>
      </c>
      <c r="N1550" s="30">
        <v>20.079999999999998</v>
      </c>
      <c r="O1550" s="86">
        <v>22.1</v>
      </c>
      <c r="P1550" s="142">
        <v>0.11</v>
      </c>
      <c r="Q1550" s="168">
        <f t="shared" si="26"/>
        <v>19.669</v>
      </c>
      <c r="R1550" s="14" t="s">
        <v>17</v>
      </c>
      <c r="S1550" s="64">
        <f t="shared" si="27"/>
        <v>20.000500000000002</v>
      </c>
      <c r="T1550" s="91">
        <v>1</v>
      </c>
      <c r="U1550" s="31"/>
      <c r="V1550" s="31">
        <v>2</v>
      </c>
      <c r="W1550" s="131"/>
      <c r="AD1550"/>
      <c r="AE1550"/>
      <c r="AF1550"/>
      <c r="AG1550"/>
      <c r="AH1550"/>
      <c r="AI1550"/>
    </row>
    <row r="1551" spans="1:35" ht="18" customHeight="1" x14ac:dyDescent="0.25">
      <c r="A1551" s="162" t="s">
        <v>2885</v>
      </c>
      <c r="B1551" s="23" t="s">
        <v>2886</v>
      </c>
      <c r="C1551" s="24">
        <v>10</v>
      </c>
      <c r="D1551" s="25" t="s">
        <v>41</v>
      </c>
      <c r="E1551" s="36"/>
      <c r="F1551" s="37"/>
      <c r="G1551" s="28"/>
      <c r="H1551" s="29" t="s">
        <v>35</v>
      </c>
      <c r="I1551" s="30" t="s">
        <v>2887</v>
      </c>
      <c r="J1551" s="30"/>
      <c r="K1551" s="30" t="s">
        <v>35</v>
      </c>
      <c r="L1551" s="87" t="s">
        <v>35</v>
      </c>
      <c r="M1551" s="49" t="s">
        <v>35</v>
      </c>
      <c r="N1551" s="29" t="s">
        <v>35</v>
      </c>
      <c r="O1551" s="31">
        <v>22.3</v>
      </c>
      <c r="P1551" s="142">
        <v>0.11</v>
      </c>
      <c r="Q1551" s="168">
        <f t="shared" si="26"/>
        <v>19.847000000000001</v>
      </c>
      <c r="R1551" s="14" t="s">
        <v>17</v>
      </c>
      <c r="S1551" s="64">
        <f t="shared" si="27"/>
        <v>20.1815</v>
      </c>
      <c r="T1551" s="91">
        <v>1</v>
      </c>
      <c r="U1551" s="31"/>
      <c r="V1551" s="31">
        <v>2</v>
      </c>
      <c r="W1551" s="131"/>
      <c r="AD1551" t="s">
        <v>3333</v>
      </c>
      <c r="AE1551" t="s">
        <v>2889</v>
      </c>
      <c r="AF1551" t="s">
        <v>2889</v>
      </c>
      <c r="AG1551" t="s" s="406">
        <v>3334</v>
      </c>
      <c r="AH1551" t="s">
        <v>2891</v>
      </c>
      <c r="AI1551" t="s">
        <v>2891</v>
      </c>
    </row>
    <row r="1552" spans="1:35" ht="18" customHeight="1" x14ac:dyDescent="0.25">
      <c r="A1552" s="47" t="s">
        <v>2892</v>
      </c>
      <c r="B1552" s="23" t="s">
        <v>51</v>
      </c>
      <c r="C1552" s="24">
        <v>30</v>
      </c>
      <c r="D1552" s="25"/>
      <c r="E1552" s="36"/>
      <c r="F1552" s="37"/>
      <c r="G1552" s="28">
        <v>16</v>
      </c>
      <c r="H1552" s="29" t="s">
        <v>35</v>
      </c>
      <c r="I1552" s="30" t="s">
        <v>35</v>
      </c>
      <c r="J1552" s="30" t="s">
        <v>547</v>
      </c>
      <c r="K1552" s="30">
        <v>2.68</v>
      </c>
      <c r="L1552" s="87" t="s">
        <v>35</v>
      </c>
      <c r="M1552" s="29" t="s">
        <v>35</v>
      </c>
      <c r="N1552" s="29" t="s">
        <v>35</v>
      </c>
      <c r="O1552" s="31">
        <f>5.2/56*30</f>
        <v>2.7857142857142856</v>
      </c>
      <c r="P1552" s="35">
        <v>0.08</v>
      </c>
      <c r="Q1552" s="168">
        <f t="shared" si="26"/>
        <v>2.5628571428571427</v>
      </c>
      <c r="R1552" s="14"/>
      <c r="S1552" s="14"/>
      <c r="T1552" s="65"/>
      <c r="U1552" s="31"/>
      <c r="V1552" s="31"/>
      <c r="W1552" s="131"/>
      <c r="AD1552"/>
      <c r="AE1552"/>
      <c r="AF1552"/>
      <c r="AG1552"/>
      <c r="AH1552"/>
      <c r="AI1552"/>
    </row>
    <row r="1553" spans="1:35" ht="18" customHeight="1" x14ac:dyDescent="0.25">
      <c r="A1553" s="47" t="s">
        <v>2892</v>
      </c>
      <c r="B1553" s="23" t="s">
        <v>51</v>
      </c>
      <c r="C1553" s="24">
        <v>50</v>
      </c>
      <c r="D1553" s="25"/>
      <c r="E1553" s="36"/>
      <c r="F1553" s="37"/>
      <c r="G1553" s="28">
        <v>10</v>
      </c>
      <c r="H1553" s="29" t="s">
        <v>2893</v>
      </c>
      <c r="I1553" s="30" t="s">
        <v>35</v>
      </c>
      <c r="J1553" s="30" t="s">
        <v>2894</v>
      </c>
      <c r="K1553" s="30">
        <v>4.4800000000000004</v>
      </c>
      <c r="L1553" s="87" t="s">
        <v>35</v>
      </c>
      <c r="M1553" s="29">
        <v>4.5999999999999996</v>
      </c>
      <c r="N1553" s="29" t="s">
        <v>35</v>
      </c>
      <c r="O1553" s="31">
        <f>5.2/56*50</f>
        <v>4.6428571428571432</v>
      </c>
      <c r="P1553" s="35">
        <v>0.08</v>
      </c>
      <c r="Q1553" s="117">
        <f t="shared" si="26"/>
        <v>4.2714285714285722</v>
      </c>
      <c r="R1553" s="14"/>
      <c r="S1553" s="14"/>
      <c r="T1553" s="354"/>
      <c r="U1553" s="117"/>
      <c r="V1553" s="31"/>
      <c r="W1553" s="286"/>
      <c r="AD1553"/>
      <c r="AE1553"/>
      <c r="AF1553"/>
      <c r="AG1553"/>
      <c r="AH1553"/>
      <c r="AI1553"/>
    </row>
    <row r="1554" spans="1:35" ht="18" customHeight="1" x14ac:dyDescent="0.25">
      <c r="A1554" s="47" t="s">
        <v>2892</v>
      </c>
      <c r="B1554" s="23" t="s">
        <v>51</v>
      </c>
      <c r="C1554" s="24">
        <v>60</v>
      </c>
      <c r="D1554" s="25"/>
      <c r="E1554" s="36"/>
      <c r="F1554" s="37"/>
      <c r="G1554" s="28">
        <v>8</v>
      </c>
      <c r="H1554" s="29" t="s">
        <v>35</v>
      </c>
      <c r="I1554" s="30" t="s">
        <v>35</v>
      </c>
      <c r="J1554" s="30">
        <v>5.45</v>
      </c>
      <c r="K1554" s="26">
        <v>5.37</v>
      </c>
      <c r="L1554" s="87" t="s">
        <v>35</v>
      </c>
      <c r="M1554" s="29" t="s">
        <v>35</v>
      </c>
      <c r="N1554" s="29" t="s">
        <v>35</v>
      </c>
      <c r="O1554" s="31">
        <f>5.2/56*60</f>
        <v>5.5714285714285712</v>
      </c>
      <c r="P1554" s="35">
        <v>0.08</v>
      </c>
      <c r="Q1554" s="168">
        <f t="shared" si="26"/>
        <v>5.1257142857142854</v>
      </c>
      <c r="R1554" s="14"/>
      <c r="S1554" s="14"/>
      <c r="T1554" s="65"/>
      <c r="U1554" s="31"/>
      <c r="V1554" s="31"/>
      <c r="W1554" s="131"/>
      <c r="AD1554"/>
      <c r="AE1554"/>
      <c r="AF1554"/>
      <c r="AG1554"/>
      <c r="AH1554"/>
      <c r="AI1554"/>
    </row>
    <row r="1555" spans="1:35" ht="18" customHeight="1" x14ac:dyDescent="0.25">
      <c r="A1555" s="47" t="s">
        <v>2895</v>
      </c>
      <c r="B1555" s="23" t="s">
        <v>55</v>
      </c>
      <c r="C1555" s="24">
        <v>60</v>
      </c>
      <c r="D1555" s="25"/>
      <c r="E1555" s="36"/>
      <c r="F1555" s="37"/>
      <c r="G1555" s="28">
        <v>7</v>
      </c>
      <c r="H1555" s="29">
        <v>10.24</v>
      </c>
      <c r="I1555" s="30" t="s">
        <v>35</v>
      </c>
      <c r="J1555" s="30" t="s">
        <v>2896</v>
      </c>
      <c r="K1555" s="30" t="s">
        <v>38</v>
      </c>
      <c r="L1555" s="87" t="s">
        <v>2897</v>
      </c>
      <c r="M1555" s="30" t="s">
        <v>2898</v>
      </c>
      <c r="N1555" s="30" t="s">
        <v>38</v>
      </c>
      <c r="O1555" s="31">
        <f>10.24/56*60</f>
        <v>10.971428571428572</v>
      </c>
      <c r="P1555" s="35">
        <v>0.08</v>
      </c>
      <c r="Q1555" s="168">
        <f t="shared" si="26"/>
        <v>10.093714285714286</v>
      </c>
      <c r="R1555" s="14"/>
      <c r="S1555" s="14"/>
      <c r="T1555" s="65"/>
      <c r="U1555" s="31"/>
      <c r="V1555" s="31"/>
      <c r="W1555" s="131"/>
      <c r="AD1555"/>
      <c r="AE1555"/>
      <c r="AF1555"/>
      <c r="AG1555"/>
      <c r="AH1555"/>
      <c r="AI1555"/>
    </row>
    <row r="1556" spans="1:35" ht="18" customHeight="1" x14ac:dyDescent="0.25">
      <c r="A1556" s="47" t="s">
        <v>2899</v>
      </c>
      <c r="B1556" s="23" t="s">
        <v>55</v>
      </c>
      <c r="C1556" s="24">
        <v>30</v>
      </c>
      <c r="D1556" s="25"/>
      <c r="E1556" s="36"/>
      <c r="F1556" s="37"/>
      <c r="G1556" s="28">
        <v>16</v>
      </c>
      <c r="H1556" s="29" t="s">
        <v>35</v>
      </c>
      <c r="I1556" s="30" t="s">
        <v>35</v>
      </c>
      <c r="J1556" s="30" t="s">
        <v>2900</v>
      </c>
      <c r="K1556" s="30" t="s">
        <v>2901</v>
      </c>
      <c r="L1556" s="87" t="s">
        <v>38</v>
      </c>
      <c r="M1556" s="87" t="s">
        <v>38</v>
      </c>
      <c r="N1556" s="29" t="s">
        <v>38</v>
      </c>
      <c r="O1556" s="31">
        <f>10.24/56*30</f>
        <v>5.4857142857142858</v>
      </c>
      <c r="P1556" s="35">
        <v>0.08</v>
      </c>
      <c r="Q1556" s="168">
        <f t="shared" si="26"/>
        <v>5.0468571428571432</v>
      </c>
      <c r="R1556" s="14"/>
      <c r="S1556" s="14"/>
      <c r="T1556" s="65"/>
      <c r="U1556" s="31"/>
      <c r="V1556" s="31"/>
      <c r="W1556" s="131"/>
      <c r="AD1556"/>
      <c r="AE1556"/>
      <c r="AF1556"/>
      <c r="AG1556"/>
      <c r="AH1556"/>
      <c r="AI1556"/>
    </row>
    <row r="1557" spans="1:35" ht="18" customHeight="1" x14ac:dyDescent="0.25">
      <c r="A1557" s="47" t="s">
        <v>2902</v>
      </c>
      <c r="B1557" s="51" t="s">
        <v>322</v>
      </c>
      <c r="C1557" s="24">
        <v>28</v>
      </c>
      <c r="D1557" s="25"/>
      <c r="E1557" s="36"/>
      <c r="F1557" s="37"/>
      <c r="G1557" s="28"/>
      <c r="H1557" s="29">
        <v>0.69</v>
      </c>
      <c r="I1557" s="30">
        <v>0.7</v>
      </c>
      <c r="J1557" s="30" t="s">
        <v>38</v>
      </c>
      <c r="K1557" s="30">
        <v>4.79</v>
      </c>
      <c r="L1557" s="87">
        <v>5.89</v>
      </c>
      <c r="M1557" s="26" t="s">
        <v>38</v>
      </c>
      <c r="N1557" s="49">
        <v>4.3</v>
      </c>
      <c r="O1557" s="31">
        <v>0.98</v>
      </c>
      <c r="P1557" s="35"/>
      <c r="Q1557" s="168"/>
      <c r="R1557" s="14"/>
      <c r="S1557" s="66"/>
      <c r="T1557" s="65"/>
      <c r="U1557" s="31"/>
      <c r="V1557" s="31"/>
      <c r="W1557" s="131"/>
      <c r="AD1557"/>
      <c r="AE1557"/>
      <c r="AF1557"/>
      <c r="AG1557"/>
      <c r="AH1557"/>
      <c r="AI1557"/>
    </row>
    <row r="1558" spans="1:35" ht="18" customHeight="1" x14ac:dyDescent="0.25">
      <c r="A1558" s="47" t="s">
        <v>2903</v>
      </c>
      <c r="B1558" s="51" t="s">
        <v>309</v>
      </c>
      <c r="C1558" s="24">
        <v>28</v>
      </c>
      <c r="D1558" s="25"/>
      <c r="E1558" s="36"/>
      <c r="F1558" s="37"/>
      <c r="G1558" s="28">
        <v>6</v>
      </c>
      <c r="H1558" s="29">
        <v>1.54</v>
      </c>
      <c r="I1558" s="30">
        <v>2.94</v>
      </c>
      <c r="J1558" s="43">
        <v>1.25</v>
      </c>
      <c r="K1558" s="30">
        <v>1.9</v>
      </c>
      <c r="L1558" s="30" t="s">
        <v>38</v>
      </c>
      <c r="M1558" s="30" t="s">
        <v>1299</v>
      </c>
      <c r="N1558" s="29">
        <v>1.55</v>
      </c>
      <c r="O1558" s="31">
        <v>1.23</v>
      </c>
      <c r="P1558" s="35"/>
      <c r="Q1558" s="168"/>
      <c r="R1558" s="14"/>
      <c r="S1558" s="66"/>
      <c r="T1558" s="65"/>
      <c r="U1558" s="31"/>
      <c r="V1558" s="31"/>
      <c r="W1558" s="131"/>
      <c r="AD1558"/>
      <c r="AE1558"/>
      <c r="AF1558"/>
      <c r="AG1558"/>
      <c r="AH1558"/>
      <c r="AI1558"/>
    </row>
    <row r="1559" spans="1:35" ht="18" customHeight="1" x14ac:dyDescent="0.25">
      <c r="A1559" s="47" t="s">
        <v>2902</v>
      </c>
      <c r="B1559" s="51" t="s">
        <v>312</v>
      </c>
      <c r="C1559" s="24">
        <v>28</v>
      </c>
      <c r="D1559" s="25"/>
      <c r="E1559" s="36"/>
      <c r="F1559" s="37"/>
      <c r="G1559" s="28">
        <v>2</v>
      </c>
      <c r="H1559" s="29">
        <v>2.02</v>
      </c>
      <c r="I1559" s="30">
        <v>3</v>
      </c>
      <c r="J1559" s="26">
        <v>1.9</v>
      </c>
      <c r="K1559" s="30">
        <v>2.2999999999999998</v>
      </c>
      <c r="L1559" s="30" t="s">
        <v>38</v>
      </c>
      <c r="M1559" s="30">
        <v>2</v>
      </c>
      <c r="N1559" s="29">
        <v>2.0299999999999998</v>
      </c>
      <c r="O1559" s="31">
        <v>1.49</v>
      </c>
      <c r="P1559" s="35"/>
      <c r="Q1559" s="168"/>
      <c r="R1559" s="14"/>
      <c r="S1559" s="14"/>
      <c r="T1559" s="65"/>
      <c r="U1559" s="31"/>
      <c r="V1559" s="31"/>
      <c r="W1559" s="131"/>
      <c r="AD1559"/>
      <c r="AE1559"/>
      <c r="AF1559"/>
      <c r="AG1559"/>
      <c r="AH1559"/>
      <c r="AI1559"/>
    </row>
    <row r="1560" spans="1:35" ht="18" customHeight="1" x14ac:dyDescent="0.25">
      <c r="A1560" s="47" t="s">
        <v>2904</v>
      </c>
      <c r="B1560" s="51" t="s">
        <v>68</v>
      </c>
      <c r="C1560" s="24">
        <v>28</v>
      </c>
      <c r="D1560" s="25"/>
      <c r="E1560" s="36"/>
      <c r="F1560" s="37"/>
      <c r="G1560" s="28">
        <v>1</v>
      </c>
      <c r="H1560" s="29" t="s">
        <v>668</v>
      </c>
      <c r="I1560" s="30">
        <v>0.7</v>
      </c>
      <c r="J1560" s="30" t="s">
        <v>38</v>
      </c>
      <c r="K1560" s="30" t="s">
        <v>64</v>
      </c>
      <c r="L1560" s="87" t="s">
        <v>38</v>
      </c>
      <c r="M1560" s="30" t="s">
        <v>38</v>
      </c>
      <c r="N1560" s="29" t="s">
        <v>35</v>
      </c>
      <c r="O1560" s="31">
        <v>17.5</v>
      </c>
      <c r="P1560" s="35"/>
      <c r="Q1560" s="168"/>
      <c r="R1560" s="14"/>
      <c r="S1560" s="14"/>
      <c r="T1560" s="65"/>
      <c r="U1560" s="31"/>
      <c r="V1560" s="31"/>
      <c r="W1560" s="131"/>
      <c r="AD1560"/>
      <c r="AE1560"/>
      <c r="AF1560"/>
      <c r="AG1560"/>
      <c r="AH1560"/>
      <c r="AI1560"/>
    </row>
    <row r="1561" spans="1:35" ht="18" customHeight="1" x14ac:dyDescent="0.25">
      <c r="A1561" s="47" t="s">
        <v>2904</v>
      </c>
      <c r="B1561" s="51" t="s">
        <v>322</v>
      </c>
      <c r="C1561" s="24">
        <v>28</v>
      </c>
      <c r="D1561" s="25"/>
      <c r="E1561" s="36"/>
      <c r="F1561" s="37"/>
      <c r="G1561" s="28">
        <v>2</v>
      </c>
      <c r="H1561" s="29">
        <v>22.89</v>
      </c>
      <c r="I1561" s="30" t="s">
        <v>35</v>
      </c>
      <c r="J1561" s="30">
        <v>22.5</v>
      </c>
      <c r="K1561" s="30">
        <v>23.05</v>
      </c>
      <c r="L1561" s="49">
        <v>22.5</v>
      </c>
      <c r="M1561" s="30" t="s">
        <v>38</v>
      </c>
      <c r="N1561" s="29" t="s">
        <v>35</v>
      </c>
      <c r="O1561" s="31">
        <v>17.72</v>
      </c>
      <c r="P1561" s="35"/>
      <c r="Q1561" s="168"/>
      <c r="R1561" s="14"/>
      <c r="S1561" s="14"/>
      <c r="T1561" s="65"/>
      <c r="U1561" s="31"/>
      <c r="V1561" s="31"/>
      <c r="W1561" s="131"/>
      <c r="AD1561"/>
      <c r="AE1561"/>
      <c r="AF1561"/>
      <c r="AG1561"/>
      <c r="AH1561"/>
      <c r="AI1561"/>
    </row>
    <row r="1562" spans="1:35" ht="18" customHeight="1" x14ac:dyDescent="0.25">
      <c r="A1562" s="47" t="s">
        <v>2905</v>
      </c>
      <c r="B1562" s="35">
        <v>0.01</v>
      </c>
      <c r="C1562" s="24" t="s">
        <v>1123</v>
      </c>
      <c r="D1562" s="25"/>
      <c r="E1562" s="36"/>
      <c r="F1562" s="37"/>
      <c r="G1562" s="28"/>
      <c r="H1562" s="29">
        <v>4.37</v>
      </c>
      <c r="I1562" s="30" t="s">
        <v>38</v>
      </c>
      <c r="J1562" s="30" t="s">
        <v>38</v>
      </c>
      <c r="K1562" s="30" t="s">
        <v>1021</v>
      </c>
      <c r="L1562" s="26">
        <v>2.7</v>
      </c>
      <c r="M1562" s="29">
        <v>18.27</v>
      </c>
      <c r="N1562" s="29" t="s">
        <v>35</v>
      </c>
      <c r="O1562" s="31">
        <v>1.07</v>
      </c>
      <c r="P1562" s="35"/>
      <c r="Q1562" s="168"/>
      <c r="R1562" s="14"/>
      <c r="S1562" s="14"/>
      <c r="T1562" s="65"/>
      <c r="U1562" s="31"/>
      <c r="V1562" s="31"/>
      <c r="W1562" s="131"/>
      <c r="AD1562"/>
      <c r="AE1562"/>
      <c r="AF1562"/>
      <c r="AG1562"/>
      <c r="AH1562"/>
      <c r="AI1562"/>
    </row>
    <row r="1563" spans="1:35" ht="18" customHeight="1" x14ac:dyDescent="0.25">
      <c r="A1563" s="47" t="s">
        <v>2905</v>
      </c>
      <c r="B1563" s="35">
        <v>0.01</v>
      </c>
      <c r="C1563" s="24" t="s">
        <v>426</v>
      </c>
      <c r="D1563" s="25"/>
      <c r="E1563" s="36"/>
      <c r="F1563" s="37"/>
      <c r="G1563" s="28">
        <v>1</v>
      </c>
      <c r="H1563" s="29"/>
      <c r="I1563" s="30" t="s">
        <v>35</v>
      </c>
      <c r="J1563" s="30" t="s">
        <v>38</v>
      </c>
      <c r="K1563" s="103" t="s">
        <v>38</v>
      </c>
      <c r="L1563" s="87" t="s">
        <v>38</v>
      </c>
      <c r="M1563" s="26" t="s">
        <v>2906</v>
      </c>
      <c r="N1563" s="29" t="s">
        <v>38</v>
      </c>
      <c r="O1563" s="31">
        <v>1.58</v>
      </c>
      <c r="P1563" s="35"/>
      <c r="Q1563" s="168"/>
      <c r="R1563" s="14"/>
      <c r="S1563" s="14"/>
      <c r="T1563" s="65"/>
      <c r="U1563" s="31"/>
      <c r="V1563" s="31"/>
      <c r="W1563" s="131"/>
      <c r="AD1563"/>
      <c r="AE1563"/>
      <c r="AF1563"/>
      <c r="AG1563"/>
      <c r="AH1563"/>
      <c r="AI1563"/>
    </row>
    <row r="1564" spans="1:35" ht="18" customHeight="1" x14ac:dyDescent="0.25">
      <c r="A1564" s="47" t="s">
        <v>2907</v>
      </c>
      <c r="B1564" s="51" t="s">
        <v>40</v>
      </c>
      <c r="C1564" s="24">
        <v>14</v>
      </c>
      <c r="D1564" s="25"/>
      <c r="E1564" s="36"/>
      <c r="F1564" s="37"/>
      <c r="G1564" s="154"/>
      <c r="H1564" s="29">
        <v>0.83</v>
      </c>
      <c r="I1564" s="30">
        <v>0.84</v>
      </c>
      <c r="J1564" s="30" t="s">
        <v>38</v>
      </c>
      <c r="K1564" s="30">
        <v>1.05</v>
      </c>
      <c r="L1564" s="87" t="s">
        <v>38</v>
      </c>
      <c r="M1564" s="49">
        <v>1.1000000000000001</v>
      </c>
      <c r="N1564" s="49">
        <v>0.79</v>
      </c>
      <c r="O1564" s="31">
        <v>0.87</v>
      </c>
      <c r="P1564" s="35"/>
      <c r="Q1564" s="168"/>
      <c r="R1564" s="14"/>
      <c r="S1564" s="14"/>
      <c r="T1564" s="65"/>
      <c r="U1564" s="31"/>
      <c r="V1564" s="31"/>
      <c r="W1564" s="131"/>
      <c r="AD1564"/>
      <c r="AE1564"/>
      <c r="AF1564"/>
      <c r="AG1564"/>
      <c r="AH1564"/>
      <c r="AI1564"/>
    </row>
    <row r="1565" spans="1:35" ht="18" customHeight="1" x14ac:dyDescent="0.25">
      <c r="A1565" s="47" t="s">
        <v>2907</v>
      </c>
      <c r="B1565" s="51" t="s">
        <v>40</v>
      </c>
      <c r="C1565" s="24">
        <v>28</v>
      </c>
      <c r="D1565" s="25"/>
      <c r="E1565" s="36"/>
      <c r="F1565" s="157"/>
      <c r="G1565" s="154">
        <v>3</v>
      </c>
      <c r="H1565" s="30">
        <v>1.32</v>
      </c>
      <c r="I1565" s="30">
        <v>1.84</v>
      </c>
      <c r="J1565" s="26">
        <v>1.31</v>
      </c>
      <c r="K1565" s="30">
        <v>1.95</v>
      </c>
      <c r="L1565" s="87">
        <v>1.5</v>
      </c>
      <c r="M1565" s="30">
        <v>1.32</v>
      </c>
      <c r="N1565" s="87">
        <v>1.33</v>
      </c>
      <c r="O1565" s="31">
        <v>1.37</v>
      </c>
      <c r="P1565" s="35"/>
      <c r="Q1565" s="168"/>
      <c r="R1565" s="14"/>
      <c r="S1565" s="14"/>
      <c r="T1565" s="65"/>
      <c r="U1565" s="31"/>
      <c r="V1565" s="31"/>
      <c r="W1565" s="131"/>
      <c r="AD1565"/>
      <c r="AE1565"/>
      <c r="AF1565"/>
      <c r="AG1565"/>
      <c r="AH1565"/>
      <c r="AI1565"/>
    </row>
    <row r="1566" spans="1:35" ht="18" customHeight="1" x14ac:dyDescent="0.25">
      <c r="A1566" s="53" t="s">
        <v>2908</v>
      </c>
      <c r="B1566" s="54"/>
      <c r="C1566" s="24" t="s">
        <v>682</v>
      </c>
      <c r="D1566" s="55"/>
      <c r="E1566" s="40"/>
      <c r="F1566" s="96"/>
      <c r="G1566" s="57">
        <v>3</v>
      </c>
      <c r="H1566" s="30">
        <v>7.8</v>
      </c>
      <c r="I1566" s="30"/>
      <c r="J1566" s="30" t="s">
        <v>555</v>
      </c>
      <c r="K1566" s="30">
        <v>6.64</v>
      </c>
      <c r="L1566" s="30">
        <v>6.55</v>
      </c>
      <c r="M1566" s="30" t="s">
        <v>1893</v>
      </c>
      <c r="N1566" s="26">
        <v>6.54</v>
      </c>
      <c r="O1566" s="80">
        <v>8.99</v>
      </c>
      <c r="P1566" s="97"/>
      <c r="Q1566" s="98"/>
      <c r="R1566" s="14"/>
      <c r="S1566" s="14"/>
      <c r="T1566" s="81"/>
      <c r="U1566" s="82"/>
      <c r="V1566" s="54"/>
      <c r="W1566" s="64"/>
      <c r="AD1566"/>
      <c r="AE1566"/>
      <c r="AF1566"/>
      <c r="AG1566"/>
      <c r="AH1566"/>
      <c r="AI1566"/>
    </row>
    <row r="1567" spans="1:35" ht="18" customHeight="1" x14ac:dyDescent="0.25">
      <c r="A1567" s="47" t="s">
        <v>2909</v>
      </c>
      <c r="B1567" s="51" t="s">
        <v>164</v>
      </c>
      <c r="C1567" s="24">
        <v>100</v>
      </c>
      <c r="D1567" s="25"/>
      <c r="E1567" s="36"/>
      <c r="F1567" s="56"/>
      <c r="G1567" s="28">
        <v>3</v>
      </c>
      <c r="H1567" s="29" t="s">
        <v>38</v>
      </c>
      <c r="I1567" s="30" t="s">
        <v>38</v>
      </c>
      <c r="J1567" s="113">
        <v>1.37</v>
      </c>
      <c r="K1567" s="30">
        <v>0.95</v>
      </c>
      <c r="L1567" s="84">
        <v>1.22</v>
      </c>
      <c r="M1567" s="26">
        <v>1</v>
      </c>
      <c r="N1567" s="30" t="s">
        <v>2910</v>
      </c>
      <c r="O1567" s="31">
        <v>0.73</v>
      </c>
      <c r="P1567" s="35"/>
      <c r="Q1567" s="221"/>
      <c r="R1567" s="14"/>
      <c r="S1567" s="66"/>
      <c r="T1567" s="289"/>
      <c r="U1567" s="289"/>
      <c r="V1567" s="31"/>
      <c r="W1567" s="172"/>
      <c r="AD1567"/>
      <c r="AE1567"/>
      <c r="AF1567"/>
      <c r="AG1567"/>
      <c r="AH1567"/>
      <c r="AI1567"/>
    </row>
    <row r="1568" spans="1:35" ht="18" customHeight="1" x14ac:dyDescent="0.25">
      <c r="A1568" s="47" t="s">
        <v>2909</v>
      </c>
      <c r="B1568" s="51" t="s">
        <v>37</v>
      </c>
      <c r="C1568" s="24">
        <v>100</v>
      </c>
      <c r="D1568" s="25">
        <v>1</v>
      </c>
      <c r="E1568" s="150" t="s">
        <v>278</v>
      </c>
      <c r="F1568" s="178"/>
      <c r="G1568" s="28">
        <v>3</v>
      </c>
      <c r="H1568" s="29">
        <v>4.5</v>
      </c>
      <c r="I1568" s="30" t="s">
        <v>38</v>
      </c>
      <c r="J1568" s="75">
        <v>2</v>
      </c>
      <c r="K1568" s="73">
        <v>1.2</v>
      </c>
      <c r="L1568" s="113">
        <v>1.32</v>
      </c>
      <c r="M1568" s="198">
        <v>2.37</v>
      </c>
      <c r="N1568" s="113">
        <v>2.5</v>
      </c>
      <c r="O1568" s="31">
        <v>0.73</v>
      </c>
      <c r="P1568" s="35"/>
      <c r="Q1568" s="168"/>
      <c r="R1568" s="14"/>
      <c r="S1568" s="14"/>
      <c r="T1568" s="65"/>
      <c r="U1568" s="31"/>
      <c r="V1568" s="31"/>
      <c r="W1568" s="131"/>
      <c r="AD1568" t="s">
        <v>3335</v>
      </c>
      <c r="AE1568" t="s">
        <v>3336</v>
      </c>
      <c r="AF1568"/>
      <c r="AG1568" t="s" s="406">
        <v>3337</v>
      </c>
      <c r="AH1568" t="s">
        <v>3338</v>
      </c>
      <c r="AI1568"/>
    </row>
    <row r="1569" spans="1:35" ht="18" customHeight="1" x14ac:dyDescent="0.25">
      <c r="A1569" s="47" t="s">
        <v>2911</v>
      </c>
      <c r="B1569" s="51" t="s">
        <v>99</v>
      </c>
      <c r="C1569" s="24">
        <v>28</v>
      </c>
      <c r="D1569" s="25"/>
      <c r="E1569" s="36"/>
      <c r="F1569" s="37"/>
      <c r="G1569" s="28">
        <v>6</v>
      </c>
      <c r="H1569" s="29">
        <v>3.83</v>
      </c>
      <c r="I1569" s="30">
        <v>3.22</v>
      </c>
      <c r="J1569" s="30">
        <v>3.05</v>
      </c>
      <c r="K1569" s="30">
        <v>3.62</v>
      </c>
      <c r="L1569" s="87">
        <v>3.85</v>
      </c>
      <c r="M1569" s="43" t="s">
        <v>484</v>
      </c>
      <c r="N1569" s="29">
        <v>3.44</v>
      </c>
      <c r="O1569" s="31">
        <v>10.72</v>
      </c>
      <c r="P1569" s="35"/>
      <c r="Q1569" s="168"/>
      <c r="R1569" s="14"/>
      <c r="S1569" s="14"/>
      <c r="T1569" s="65"/>
      <c r="U1569" s="31"/>
      <c r="V1569" s="31"/>
      <c r="W1569" s="131"/>
      <c r="AD1569"/>
      <c r="AE1569"/>
      <c r="AF1569"/>
      <c r="AG1569"/>
      <c r="AH1569"/>
      <c r="AI1569"/>
    </row>
    <row r="1570" spans="1:35" ht="18" customHeight="1" x14ac:dyDescent="0.25">
      <c r="A1570" s="47" t="s">
        <v>2911</v>
      </c>
      <c r="B1570" s="51" t="s">
        <v>99</v>
      </c>
      <c r="C1570" s="24">
        <v>84</v>
      </c>
      <c r="D1570" s="25"/>
      <c r="E1570" s="36"/>
      <c r="F1570" s="37"/>
      <c r="G1570" s="28">
        <v>2</v>
      </c>
      <c r="H1570" s="29">
        <v>12.06</v>
      </c>
      <c r="I1570" s="30">
        <v>11.39</v>
      </c>
      <c r="J1570" s="113">
        <v>8.4</v>
      </c>
      <c r="K1570" s="113">
        <v>9.26</v>
      </c>
      <c r="L1570" s="30">
        <v>8.99</v>
      </c>
      <c r="M1570" s="30">
        <v>8.5299999999999994</v>
      </c>
      <c r="N1570" s="113" t="s">
        <v>35</v>
      </c>
      <c r="O1570" s="31">
        <v>31.62</v>
      </c>
      <c r="P1570" s="35"/>
      <c r="Q1570" s="168"/>
      <c r="R1570" s="14"/>
      <c r="S1570" s="14"/>
      <c r="T1570" s="65"/>
      <c r="U1570" s="31"/>
      <c r="V1570" s="31"/>
      <c r="W1570" s="131"/>
      <c r="AD1570"/>
      <c r="AE1570"/>
      <c r="AF1570"/>
      <c r="AG1570"/>
      <c r="AH1570"/>
      <c r="AI1570"/>
    </row>
    <row r="1571" spans="1:35" ht="18" customHeight="1" x14ac:dyDescent="0.25">
      <c r="A1571" s="47" t="s">
        <v>2912</v>
      </c>
      <c r="B1571" s="174">
        <v>2.5000000000000001E-3</v>
      </c>
      <c r="C1571" s="24" t="s">
        <v>181</v>
      </c>
      <c r="D1571" s="25"/>
      <c r="E1571" s="36"/>
      <c r="F1571" s="37"/>
      <c r="G1571" s="28">
        <v>1</v>
      </c>
      <c r="H1571" s="29" t="s">
        <v>1990</v>
      </c>
      <c r="I1571" s="30">
        <v>2.29</v>
      </c>
      <c r="J1571" s="30">
        <v>1.53</v>
      </c>
      <c r="K1571" s="30">
        <v>1.95</v>
      </c>
      <c r="L1571" s="43">
        <v>1.6</v>
      </c>
      <c r="M1571" s="30">
        <v>1.82</v>
      </c>
      <c r="N1571" s="44" t="s">
        <v>1606</v>
      </c>
      <c r="O1571" s="31">
        <v>0.46</v>
      </c>
      <c r="P1571" s="35"/>
      <c r="Q1571" s="168"/>
      <c r="R1571" s="14"/>
      <c r="S1571" s="14"/>
      <c r="T1571" s="65"/>
      <c r="U1571" s="31"/>
      <c r="V1571" s="31"/>
      <c r="W1571" s="131"/>
      <c r="AD1571"/>
      <c r="AE1571"/>
      <c r="AF1571"/>
      <c r="AG1571"/>
      <c r="AH1571"/>
      <c r="AI1571"/>
    </row>
    <row r="1572" spans="1:35" ht="18" customHeight="1" x14ac:dyDescent="0.25">
      <c r="A1572" s="47" t="s">
        <v>2912</v>
      </c>
      <c r="B1572" s="174">
        <v>5.0000000000000001E-3</v>
      </c>
      <c r="C1572" s="24" t="s">
        <v>181</v>
      </c>
      <c r="D1572" s="25"/>
      <c r="E1572" s="36"/>
      <c r="F1572" s="37"/>
      <c r="G1572" s="28"/>
      <c r="H1572" s="29" t="s">
        <v>2913</v>
      </c>
      <c r="I1572" s="30"/>
      <c r="J1572" s="30"/>
      <c r="K1572" s="30">
        <v>2.19</v>
      </c>
      <c r="L1572" s="87">
        <v>2.09</v>
      </c>
      <c r="M1572" s="49">
        <v>1.9</v>
      </c>
      <c r="N1572" s="49" t="s">
        <v>292</v>
      </c>
      <c r="O1572" s="31">
        <v>0.46</v>
      </c>
      <c r="P1572" s="35"/>
      <c r="Q1572" s="168"/>
      <c r="R1572" s="14"/>
      <c r="S1572" s="14"/>
      <c r="T1572" s="65"/>
      <c r="U1572" s="31"/>
      <c r="V1572" s="31"/>
      <c r="W1572" s="131"/>
      <c r="AD1572"/>
      <c r="AE1572"/>
      <c r="AF1572"/>
      <c r="AG1572"/>
      <c r="AH1572"/>
      <c r="AI1572"/>
    </row>
    <row r="1573" spans="1:35" ht="18" customHeight="1" x14ac:dyDescent="0.25">
      <c r="A1573" s="53" t="s">
        <v>2914</v>
      </c>
      <c r="B1573" s="54" t="s">
        <v>2915</v>
      </c>
      <c r="C1573" s="24">
        <v>30</v>
      </c>
      <c r="D1573" s="72"/>
      <c r="E1573" s="40"/>
      <c r="F1573" s="56"/>
      <c r="G1573" s="57"/>
      <c r="H1573" s="29">
        <v>6.05</v>
      </c>
      <c r="I1573" s="30" t="s">
        <v>1269</v>
      </c>
      <c r="J1573" s="26">
        <v>5.25</v>
      </c>
      <c r="K1573" s="141" t="s">
        <v>38</v>
      </c>
      <c r="L1573" s="87" t="s">
        <v>38</v>
      </c>
      <c r="M1573" s="30">
        <v>5.5</v>
      </c>
      <c r="N1573" s="30" t="s">
        <v>38</v>
      </c>
      <c r="O1573" s="31">
        <v>7.49</v>
      </c>
      <c r="P1573" s="35"/>
      <c r="Q1573" s="168"/>
      <c r="R1573" s="14"/>
      <c r="S1573" s="14"/>
      <c r="T1573" s="65"/>
      <c r="U1573" s="31"/>
      <c r="V1573" s="31"/>
      <c r="W1573" s="131"/>
      <c r="AD1573"/>
      <c r="AE1573"/>
      <c r="AF1573"/>
      <c r="AG1573"/>
      <c r="AH1573"/>
      <c r="AI1573"/>
    </row>
    <row r="1574" spans="1:35" ht="18" customHeight="1" x14ac:dyDescent="0.25">
      <c r="A1574" s="53" t="s">
        <v>2916</v>
      </c>
      <c r="B1574" s="54" t="s">
        <v>2917</v>
      </c>
      <c r="C1574" s="24">
        <v>30</v>
      </c>
      <c r="D1574" s="55"/>
      <c r="E1574" s="26"/>
      <c r="F1574" s="56"/>
      <c r="G1574" s="57">
        <v>1</v>
      </c>
      <c r="H1574" s="29">
        <v>18</v>
      </c>
      <c r="I1574" s="30"/>
      <c r="J1574" s="30" t="s">
        <v>2918</v>
      </c>
      <c r="K1574" s="30">
        <v>18.95</v>
      </c>
      <c r="L1574" s="87" t="s">
        <v>38</v>
      </c>
      <c r="M1574" s="26">
        <v>21.77</v>
      </c>
      <c r="N1574" s="30"/>
      <c r="O1574" s="58"/>
      <c r="P1574" s="97"/>
      <c r="Q1574" s="98"/>
      <c r="R1574" s="14"/>
      <c r="S1574" s="14"/>
      <c r="T1574" s="377"/>
      <c r="U1574" s="119"/>
      <c r="V1574" s="54"/>
      <c r="W1574" s="210"/>
      <c r="AD1574"/>
      <c r="AE1574"/>
      <c r="AF1574"/>
      <c r="AG1574"/>
      <c r="AH1574"/>
      <c r="AI1574"/>
    </row>
    <row r="1575" spans="1:35" ht="18" customHeight="1" x14ac:dyDescent="0.25">
      <c r="A1575" s="47" t="s">
        <v>2919</v>
      </c>
      <c r="B1575" s="23"/>
      <c r="C1575" s="24" t="s">
        <v>181</v>
      </c>
      <c r="D1575" s="25">
        <v>1</v>
      </c>
      <c r="E1575" s="36"/>
      <c r="F1575" s="37"/>
      <c r="G1575" s="378" t="s">
        <v>2920</v>
      </c>
      <c r="H1575" s="29" t="s">
        <v>2921</v>
      </c>
      <c r="I1575" s="30" t="s">
        <v>35</v>
      </c>
      <c r="J1575" s="75" t="s">
        <v>2365</v>
      </c>
      <c r="K1575" s="84" t="s">
        <v>2922</v>
      </c>
      <c r="L1575" s="85" t="s">
        <v>38</v>
      </c>
      <c r="M1575" s="73" t="s">
        <v>38</v>
      </c>
      <c r="N1575" s="75" t="s">
        <v>2707</v>
      </c>
      <c r="O1575" s="31">
        <v>5.37</v>
      </c>
      <c r="P1575" s="35"/>
      <c r="Q1575" s="168"/>
      <c r="R1575" s="14"/>
      <c r="S1575" s="14"/>
      <c r="T1575" s="65"/>
      <c r="U1575" s="31"/>
      <c r="V1575" s="31"/>
      <c r="W1575" s="131"/>
      <c r="AD1575" t="s">
        <v>3339</v>
      </c>
      <c r="AE1575" t="s">
        <v>3340</v>
      </c>
      <c r="AF1575"/>
      <c r="AG1575" t="s">
        <v>3341</v>
      </c>
      <c r="AH1575" t="s">
        <v>3342</v>
      </c>
      <c r="AI1575"/>
    </row>
    <row r="1576" spans="1:35" ht="18" customHeight="1" x14ac:dyDescent="0.25">
      <c r="A1576" s="53" t="s">
        <v>2923</v>
      </c>
      <c r="B1576" s="54" t="s">
        <v>86</v>
      </c>
      <c r="C1576" s="24">
        <v>56</v>
      </c>
      <c r="D1576" s="55"/>
      <c r="E1576" s="40"/>
      <c r="F1576" s="96"/>
      <c r="G1576" s="57"/>
      <c r="H1576" s="30" t="s">
        <v>2924</v>
      </c>
      <c r="I1576" s="30" t="s">
        <v>2925</v>
      </c>
      <c r="J1576" s="30">
        <v>8.85</v>
      </c>
      <c r="K1576" s="84">
        <v>5.75</v>
      </c>
      <c r="L1576" s="26">
        <v>4.5</v>
      </c>
      <c r="M1576" s="30">
        <v>8.25</v>
      </c>
      <c r="N1576" s="30" t="s">
        <v>2926</v>
      </c>
      <c r="O1576" s="80"/>
      <c r="P1576" s="97"/>
      <c r="Q1576" s="98"/>
      <c r="R1576" s="14"/>
      <c r="S1576" s="14"/>
      <c r="T1576" s="81"/>
      <c r="U1576" s="82"/>
      <c r="V1576" s="54"/>
      <c r="W1576" s="64"/>
      <c r="AD1576"/>
      <c r="AE1576"/>
      <c r="AF1576"/>
      <c r="AG1576"/>
      <c r="AH1576"/>
      <c r="AI1576"/>
    </row>
    <row r="1577" spans="1:35" ht="18" customHeight="1" x14ac:dyDescent="0.25">
      <c r="A1577" s="47" t="s">
        <v>2927</v>
      </c>
      <c r="B1577" s="51" t="s">
        <v>609</v>
      </c>
      <c r="C1577" s="24">
        <v>28</v>
      </c>
      <c r="D1577" s="25"/>
      <c r="E1577" s="36"/>
      <c r="F1577" s="37"/>
      <c r="G1577" s="28">
        <v>1</v>
      </c>
      <c r="H1577" s="29">
        <v>2</v>
      </c>
      <c r="I1577" s="30">
        <v>3.14</v>
      </c>
      <c r="J1577" s="30">
        <v>1.75</v>
      </c>
      <c r="K1577" s="30">
        <v>2.09</v>
      </c>
      <c r="L1577" s="87">
        <v>3.65</v>
      </c>
      <c r="M1577" s="49">
        <v>1.75</v>
      </c>
      <c r="N1577" s="29" t="s">
        <v>38</v>
      </c>
      <c r="O1577" s="31">
        <v>4.33</v>
      </c>
      <c r="P1577" s="35"/>
      <c r="Q1577" s="168"/>
      <c r="R1577" s="14"/>
      <c r="S1577" s="14"/>
      <c r="T1577" s="65"/>
      <c r="U1577" s="31"/>
      <c r="V1577" s="31"/>
      <c r="W1577" s="131"/>
      <c r="AD1577"/>
      <c r="AE1577"/>
      <c r="AF1577"/>
      <c r="AG1577"/>
      <c r="AH1577"/>
      <c r="AI1577"/>
    </row>
    <row r="1578" spans="1:35" ht="18" customHeight="1" x14ac:dyDescent="0.25">
      <c r="A1578" s="47" t="s">
        <v>2928</v>
      </c>
      <c r="B1578" s="51" t="s">
        <v>71</v>
      </c>
      <c r="C1578" s="24">
        <v>60</v>
      </c>
      <c r="D1578" s="25"/>
      <c r="E1578" s="36"/>
      <c r="F1578" s="247"/>
      <c r="G1578" s="28">
        <v>4</v>
      </c>
      <c r="H1578" s="113" t="s">
        <v>38</v>
      </c>
      <c r="I1578" s="30" t="s">
        <v>38</v>
      </c>
      <c r="J1578" s="30">
        <v>5.99</v>
      </c>
      <c r="K1578" s="113">
        <v>7.43</v>
      </c>
      <c r="L1578" s="26">
        <v>5.5</v>
      </c>
      <c r="M1578" s="30">
        <v>5.81</v>
      </c>
      <c r="N1578" s="87">
        <v>8.1199999999999992</v>
      </c>
      <c r="O1578" s="31">
        <v>2.6</v>
      </c>
      <c r="P1578" s="35"/>
      <c r="Q1578" s="168"/>
      <c r="R1578" s="14"/>
      <c r="S1578" s="14"/>
      <c r="T1578" s="65"/>
      <c r="U1578" s="31"/>
      <c r="V1578" s="31"/>
      <c r="W1578" s="131"/>
      <c r="AD1578"/>
      <c r="AE1578"/>
      <c r="AF1578"/>
      <c r="AG1578"/>
      <c r="AH1578"/>
      <c r="AI1578"/>
    </row>
    <row r="1579" spans="1:35" ht="18" customHeight="1" x14ac:dyDescent="0.25">
      <c r="A1579" s="47" t="s">
        <v>2928</v>
      </c>
      <c r="B1579" s="51" t="s">
        <v>164</v>
      </c>
      <c r="C1579" s="24">
        <v>60</v>
      </c>
      <c r="D1579" s="25"/>
      <c r="E1579" s="36"/>
      <c r="F1579" s="37"/>
      <c r="G1579" s="28">
        <v>1</v>
      </c>
      <c r="H1579" s="29"/>
      <c r="I1579" s="30"/>
      <c r="J1579" s="75">
        <v>11</v>
      </c>
      <c r="K1579" s="75">
        <v>11.33</v>
      </c>
      <c r="L1579" s="118">
        <v>10.5</v>
      </c>
      <c r="M1579" s="87">
        <v>14.2</v>
      </c>
      <c r="N1579" s="74">
        <v>12.04</v>
      </c>
      <c r="O1579" s="31">
        <v>3.65</v>
      </c>
      <c r="P1579" s="35"/>
      <c r="Q1579" s="168"/>
      <c r="R1579" s="14"/>
      <c r="S1579" s="14"/>
      <c r="T1579" s="65"/>
      <c r="U1579" s="31"/>
      <c r="V1579" s="31"/>
      <c r="W1579" s="131"/>
      <c r="AD1579"/>
      <c r="AE1579"/>
      <c r="AF1579"/>
      <c r="AG1579"/>
      <c r="AH1579"/>
      <c r="AI1579"/>
    </row>
    <row r="1580" spans="1:35" ht="18" customHeight="1" x14ac:dyDescent="0.25">
      <c r="A1580" s="47" t="s">
        <v>2928</v>
      </c>
      <c r="B1580" s="51" t="s">
        <v>37</v>
      </c>
      <c r="C1580" s="24">
        <v>60</v>
      </c>
      <c r="D1580" s="25"/>
      <c r="E1580" s="36"/>
      <c r="F1580" s="37"/>
      <c r="G1580" s="28">
        <v>1</v>
      </c>
      <c r="H1580" s="29">
        <v>10.6</v>
      </c>
      <c r="I1580" s="30">
        <v>8.26</v>
      </c>
      <c r="J1580" s="30" t="s">
        <v>2929</v>
      </c>
      <c r="K1580" s="30">
        <v>6.89</v>
      </c>
      <c r="L1580" s="87">
        <v>11.25</v>
      </c>
      <c r="M1580" s="49">
        <v>14.11</v>
      </c>
      <c r="N1580" s="29">
        <v>14.43</v>
      </c>
      <c r="O1580" s="31">
        <v>3.24</v>
      </c>
      <c r="P1580" s="35"/>
      <c r="Q1580" s="168"/>
      <c r="R1580" s="14"/>
      <c r="S1580" s="14"/>
      <c r="T1580" s="65"/>
      <c r="U1580" s="31"/>
      <c r="V1580" s="31"/>
      <c r="W1580" s="131"/>
      <c r="AD1580"/>
      <c r="AE1580"/>
      <c r="AF1580"/>
      <c r="AG1580"/>
      <c r="AH1580"/>
      <c r="AI1580"/>
    </row>
    <row r="1581" spans="1:35" ht="18" customHeight="1" x14ac:dyDescent="0.25">
      <c r="A1581" s="243" t="s">
        <v>2930</v>
      </c>
      <c r="B1581" s="228" t="s">
        <v>159</v>
      </c>
      <c r="C1581" s="24">
        <v>28</v>
      </c>
      <c r="D1581" s="25"/>
      <c r="E1581" s="36"/>
      <c r="F1581" s="379" t="s">
        <v>2931</v>
      </c>
      <c r="G1581" s="126">
        <v>6</v>
      </c>
      <c r="H1581" s="29" t="s">
        <v>2932</v>
      </c>
      <c r="I1581" s="30">
        <v>33.26</v>
      </c>
      <c r="J1581" s="30">
        <v>32.75</v>
      </c>
      <c r="K1581" s="30" t="s">
        <v>38</v>
      </c>
      <c r="L1581" s="87">
        <v>32.700000000000003</v>
      </c>
      <c r="M1581" s="87">
        <v>33.090000000000003</v>
      </c>
      <c r="N1581" s="127"/>
      <c r="O1581" s="31">
        <v>33.26</v>
      </c>
      <c r="P1581" s="35">
        <v>3.5000000000000003E-2</v>
      </c>
      <c r="Q1581" s="168">
        <f>O1581*(1-P1581)</f>
        <v>32.0959</v>
      </c>
      <c r="R1581" s="14"/>
      <c r="S1581" s="14"/>
      <c r="T1581" s="65"/>
      <c r="U1581" s="31"/>
      <c r="V1581" s="31"/>
      <c r="W1581" s="131"/>
      <c r="AD1581"/>
      <c r="AE1581"/>
      <c r="AF1581"/>
      <c r="AG1581"/>
      <c r="AH1581"/>
      <c r="AI1581"/>
    </row>
    <row r="1582" spans="1:35" ht="18" customHeight="1" x14ac:dyDescent="0.25">
      <c r="A1582" s="47" t="s">
        <v>2933</v>
      </c>
      <c r="B1582" s="51" t="s">
        <v>164</v>
      </c>
      <c r="C1582" s="24">
        <v>30</v>
      </c>
      <c r="D1582" s="25"/>
      <c r="E1582" s="36"/>
      <c r="F1582" s="37"/>
      <c r="G1582" s="28"/>
      <c r="H1582" s="29">
        <v>0.6</v>
      </c>
      <c r="I1582" s="30" t="s">
        <v>38</v>
      </c>
      <c r="J1582" s="30"/>
      <c r="K1582" s="30">
        <v>0.3</v>
      </c>
      <c r="L1582" s="87">
        <v>0.45</v>
      </c>
      <c r="M1582" s="49">
        <v>0.87</v>
      </c>
      <c r="N1582" s="29" t="s">
        <v>2934</v>
      </c>
      <c r="O1582" s="31">
        <v>0.41</v>
      </c>
      <c r="P1582" s="35"/>
      <c r="Q1582" s="168"/>
      <c r="R1582" s="14"/>
      <c r="S1582" s="14"/>
      <c r="T1582" s="65"/>
      <c r="U1582" s="31"/>
      <c r="V1582" s="31"/>
      <c r="W1582" s="131"/>
      <c r="AD1582"/>
      <c r="AE1582"/>
      <c r="AF1582"/>
      <c r="AG1582"/>
      <c r="AH1582"/>
      <c r="AI1582"/>
    </row>
    <row r="1583" spans="1:35" ht="18" customHeight="1" x14ac:dyDescent="0.25">
      <c r="A1583" s="47" t="s">
        <v>2933</v>
      </c>
      <c r="B1583" s="51" t="s">
        <v>164</v>
      </c>
      <c r="C1583" s="24">
        <v>100</v>
      </c>
      <c r="D1583" s="25"/>
      <c r="E1583" s="36"/>
      <c r="F1583" s="37"/>
      <c r="G1583" s="28">
        <v>22</v>
      </c>
      <c r="H1583" s="29">
        <v>0.88</v>
      </c>
      <c r="I1583" s="30">
        <v>0.92</v>
      </c>
      <c r="J1583" s="26">
        <v>0.83</v>
      </c>
      <c r="K1583" s="44" t="s">
        <v>2935</v>
      </c>
      <c r="L1583" s="30">
        <v>0.85</v>
      </c>
      <c r="M1583" s="30" t="s">
        <v>38</v>
      </c>
      <c r="N1583" s="30" t="s">
        <v>202</v>
      </c>
      <c r="O1583" s="31">
        <v>2.83</v>
      </c>
      <c r="P1583" s="35"/>
      <c r="Q1583" s="168"/>
      <c r="R1583" s="14"/>
      <c r="S1583" s="14"/>
      <c r="T1583" s="65"/>
      <c r="U1583" s="31"/>
      <c r="V1583" s="31"/>
      <c r="W1583" s="131"/>
      <c r="AD1583"/>
      <c r="AE1583"/>
      <c r="AF1583"/>
      <c r="AG1583"/>
      <c r="AH1583"/>
      <c r="AI1583"/>
    </row>
    <row r="1584" spans="1:35" ht="18" customHeight="1" x14ac:dyDescent="0.25">
      <c r="A1584" s="53" t="s">
        <v>2936</v>
      </c>
      <c r="B1584" s="54" t="s">
        <v>51</v>
      </c>
      <c r="C1584" s="24">
        <v>60</v>
      </c>
      <c r="D1584" s="55"/>
      <c r="E1584" s="40"/>
      <c r="F1584" s="96"/>
      <c r="G1584" s="57"/>
      <c r="H1584" s="30"/>
      <c r="I1584" s="30" t="s">
        <v>2937</v>
      </c>
      <c r="J1584" s="26" t="s">
        <v>2938</v>
      </c>
      <c r="K1584" s="30">
        <v>13.95</v>
      </c>
      <c r="L1584" s="30" t="s">
        <v>38</v>
      </c>
      <c r="M1584" s="159" t="s">
        <v>38</v>
      </c>
      <c r="N1584" s="30" t="s">
        <v>2939</v>
      </c>
      <c r="O1584" s="80"/>
      <c r="P1584" s="97"/>
      <c r="Q1584" s="98"/>
      <c r="R1584" s="14"/>
      <c r="S1584" s="14"/>
      <c r="T1584" s="81"/>
      <c r="U1584" s="82"/>
      <c r="V1584" s="54"/>
      <c r="W1584" s="64"/>
      <c r="AD1584"/>
      <c r="AE1584"/>
      <c r="AF1584"/>
      <c r="AG1584"/>
      <c r="AH1584"/>
      <c r="AI1584"/>
    </row>
    <row r="1585" spans="1:35" ht="18" customHeight="1" x14ac:dyDescent="0.25">
      <c r="A1585" s="47" t="s">
        <v>2940</v>
      </c>
      <c r="B1585" s="51" t="s">
        <v>164</v>
      </c>
      <c r="C1585" s="24">
        <v>60</v>
      </c>
      <c r="D1585" s="25"/>
      <c r="E1585" s="36"/>
      <c r="F1585" s="380"/>
      <c r="G1585" s="28"/>
      <c r="H1585" s="29" t="s">
        <v>63</v>
      </c>
      <c r="I1585" s="30">
        <v>4.3</v>
      </c>
      <c r="J1585" s="26">
        <v>4.5999999999999996</v>
      </c>
      <c r="K1585" s="30" t="s">
        <v>429</v>
      </c>
      <c r="L1585" s="87" t="s">
        <v>1977</v>
      </c>
      <c r="M1585" s="87" t="s">
        <v>2941</v>
      </c>
      <c r="N1585" s="29">
        <v>4.68</v>
      </c>
      <c r="O1585" s="31">
        <v>6.87</v>
      </c>
      <c r="P1585" s="35"/>
      <c r="Q1585" s="168"/>
      <c r="R1585" s="14"/>
      <c r="S1585" s="14"/>
      <c r="T1585" s="65"/>
      <c r="U1585" s="31"/>
      <c r="V1585" s="31"/>
      <c r="W1585" s="131"/>
      <c r="AD1585"/>
      <c r="AE1585"/>
      <c r="AF1585"/>
      <c r="AG1585"/>
      <c r="AH1585"/>
      <c r="AI1585"/>
    </row>
    <row r="1586" spans="1:35" ht="18" customHeight="1" x14ac:dyDescent="0.25">
      <c r="A1586" s="53" t="s">
        <v>2942</v>
      </c>
      <c r="B1586" s="54" t="s">
        <v>164</v>
      </c>
      <c r="C1586" s="24">
        <v>60</v>
      </c>
      <c r="D1586" s="55"/>
      <c r="E1586" s="40"/>
      <c r="F1586" s="56"/>
      <c r="G1586" s="57"/>
      <c r="H1586" s="29" t="s">
        <v>38</v>
      </c>
      <c r="I1586" s="30" t="s">
        <v>35</v>
      </c>
      <c r="J1586" s="30" t="s">
        <v>38</v>
      </c>
      <c r="K1586" s="30" t="s">
        <v>429</v>
      </c>
      <c r="L1586" s="87" t="s">
        <v>38</v>
      </c>
      <c r="M1586" s="87" t="s">
        <v>2941</v>
      </c>
      <c r="N1586" s="30" t="s">
        <v>35</v>
      </c>
      <c r="O1586" s="31"/>
      <c r="P1586" s="35"/>
      <c r="Q1586" s="168"/>
      <c r="R1586" s="14"/>
      <c r="S1586" s="14"/>
      <c r="T1586" s="65"/>
      <c r="U1586" s="31"/>
      <c r="V1586" s="31"/>
      <c r="W1586" s="131"/>
      <c r="AD1586"/>
      <c r="AE1586"/>
      <c r="AF1586"/>
      <c r="AG1586"/>
      <c r="AH1586"/>
      <c r="AI1586"/>
    </row>
    <row r="1587" spans="1:35" ht="18" customHeight="1" x14ac:dyDescent="0.25">
      <c r="A1587" s="47" t="s">
        <v>2943</v>
      </c>
      <c r="B1587" s="39" t="s">
        <v>2944</v>
      </c>
      <c r="C1587" s="24">
        <v>60</v>
      </c>
      <c r="D1587" s="25"/>
      <c r="E1587" s="36"/>
      <c r="F1587" s="37"/>
      <c r="G1587" s="28">
        <v>8</v>
      </c>
      <c r="H1587" s="29" t="s">
        <v>38</v>
      </c>
      <c r="I1587" s="30" t="s">
        <v>38</v>
      </c>
      <c r="J1587" s="26">
        <v>4.2</v>
      </c>
      <c r="K1587" s="30" t="s">
        <v>38</v>
      </c>
      <c r="L1587" s="30">
        <v>4.5999999999999996</v>
      </c>
      <c r="M1587" s="30" t="s">
        <v>38</v>
      </c>
      <c r="N1587" s="30" t="s">
        <v>38</v>
      </c>
      <c r="O1587" s="31">
        <v>9.68</v>
      </c>
      <c r="P1587" s="35"/>
      <c r="Q1587" s="168"/>
      <c r="R1587" s="14"/>
      <c r="S1587" s="66"/>
      <c r="T1587" s="65"/>
      <c r="U1587" s="31"/>
      <c r="V1587" s="31"/>
      <c r="W1587" s="131"/>
      <c r="AD1587"/>
      <c r="AE1587"/>
      <c r="AF1587"/>
      <c r="AG1587"/>
      <c r="AH1587"/>
      <c r="AI1587"/>
    </row>
    <row r="1588" spans="1:35" ht="18" customHeight="1" x14ac:dyDescent="0.25">
      <c r="A1588" s="47" t="s">
        <v>2945</v>
      </c>
      <c r="B1588" s="51" t="s">
        <v>609</v>
      </c>
      <c r="C1588" s="24">
        <v>28</v>
      </c>
      <c r="D1588" s="25"/>
      <c r="E1588" s="36"/>
      <c r="F1588" s="37"/>
      <c r="G1588" s="28">
        <v>1</v>
      </c>
      <c r="H1588" s="29" t="s">
        <v>38</v>
      </c>
      <c r="I1588" s="30">
        <v>2.0499999999999998</v>
      </c>
      <c r="J1588" s="30">
        <v>2.44</v>
      </c>
      <c r="K1588" s="159">
        <v>2.29</v>
      </c>
      <c r="L1588" s="87">
        <v>2.4500000000000002</v>
      </c>
      <c r="M1588" s="30">
        <v>1.74</v>
      </c>
      <c r="N1588" s="30">
        <v>1.94</v>
      </c>
      <c r="O1588" s="31"/>
      <c r="P1588" s="35"/>
      <c r="Q1588" s="168"/>
      <c r="R1588" s="14"/>
      <c r="S1588" s="14"/>
      <c r="T1588" s="65"/>
      <c r="U1588" s="31"/>
      <c r="V1588" s="31"/>
      <c r="W1588" s="131"/>
      <c r="AD1588"/>
      <c r="AE1588"/>
      <c r="AF1588"/>
      <c r="AG1588"/>
      <c r="AH1588"/>
      <c r="AI1588"/>
    </row>
    <row r="1589" spans="1:35" ht="18" customHeight="1" x14ac:dyDescent="0.25">
      <c r="A1589" s="47" t="s">
        <v>2946</v>
      </c>
      <c r="B1589" s="51" t="s">
        <v>187</v>
      </c>
      <c r="C1589" s="24">
        <v>60</v>
      </c>
      <c r="D1589" s="25"/>
      <c r="E1589" s="36"/>
      <c r="F1589" s="37"/>
      <c r="G1589" s="28">
        <v>8</v>
      </c>
      <c r="H1589" s="29">
        <v>4.53</v>
      </c>
      <c r="I1589" s="30">
        <v>6.2</v>
      </c>
      <c r="J1589" s="73">
        <v>4.1500000000000004</v>
      </c>
      <c r="K1589" s="30">
        <v>4.4219999999999997</v>
      </c>
      <c r="L1589" s="75">
        <v>4.8</v>
      </c>
      <c r="M1589" s="30">
        <v>4.1900000000000004</v>
      </c>
      <c r="N1589" s="30">
        <v>4.54</v>
      </c>
      <c r="O1589" s="31">
        <v>6.28</v>
      </c>
      <c r="P1589" s="35"/>
      <c r="Q1589" s="168"/>
      <c r="R1589" s="14"/>
      <c r="S1589" s="66"/>
      <c r="T1589" s="65"/>
      <c r="U1589" s="31"/>
      <c r="V1589" s="31"/>
      <c r="W1589" s="131"/>
      <c r="AD1589"/>
      <c r="AE1589"/>
      <c r="AF1589"/>
      <c r="AG1589"/>
      <c r="AH1589"/>
      <c r="AI1589"/>
    </row>
    <row r="1590" spans="1:35" ht="18" customHeight="1" x14ac:dyDescent="0.25">
      <c r="A1590" s="47" t="s">
        <v>2947</v>
      </c>
      <c r="B1590" s="23" t="s">
        <v>827</v>
      </c>
      <c r="C1590" s="24" t="s">
        <v>1320</v>
      </c>
      <c r="D1590" s="25"/>
      <c r="E1590" s="36"/>
      <c r="F1590" s="37"/>
      <c r="G1590" s="28">
        <v>5</v>
      </c>
      <c r="H1590" s="29" t="s">
        <v>38</v>
      </c>
      <c r="I1590" s="30" t="s">
        <v>35</v>
      </c>
      <c r="J1590" s="26">
        <v>7.45</v>
      </c>
      <c r="K1590" s="29">
        <v>9.31</v>
      </c>
      <c r="L1590" s="29">
        <v>8.5</v>
      </c>
      <c r="M1590" s="30">
        <v>7.98</v>
      </c>
      <c r="N1590" s="29" t="s">
        <v>2948</v>
      </c>
      <c r="O1590" s="31">
        <v>10.95</v>
      </c>
      <c r="P1590" s="35">
        <v>0.11</v>
      </c>
      <c r="Q1590" s="168">
        <f>O1590*(1-P1590)</f>
        <v>9.7454999999999998</v>
      </c>
      <c r="R1590" s="14"/>
      <c r="S1590" s="14"/>
      <c r="T1590" s="65"/>
      <c r="U1590" s="31"/>
      <c r="V1590" s="31"/>
      <c r="W1590" s="131"/>
      <c r="AD1590"/>
      <c r="AE1590"/>
      <c r="AF1590"/>
      <c r="AG1590"/>
      <c r="AH1590"/>
      <c r="AI1590"/>
    </row>
    <row r="1591" spans="1:35" ht="18" customHeight="1" x14ac:dyDescent="0.25">
      <c r="A1591" s="47" t="s">
        <v>2949</v>
      </c>
      <c r="B1591" s="23" t="s">
        <v>827</v>
      </c>
      <c r="C1591" s="24" t="s">
        <v>1320</v>
      </c>
      <c r="D1591" s="25"/>
      <c r="E1591" s="36"/>
      <c r="F1591" s="37"/>
      <c r="G1591" s="28">
        <v>4</v>
      </c>
      <c r="H1591" s="29">
        <v>2.66</v>
      </c>
      <c r="I1591" s="30">
        <v>3.98</v>
      </c>
      <c r="J1591" s="30">
        <v>1.8</v>
      </c>
      <c r="K1591" s="30">
        <v>2.1</v>
      </c>
      <c r="L1591" s="26">
        <v>1.57</v>
      </c>
      <c r="M1591" s="30">
        <v>1.84</v>
      </c>
      <c r="N1591" s="84">
        <v>1.82</v>
      </c>
      <c r="O1591" s="31">
        <v>9.99</v>
      </c>
      <c r="P1591" s="35"/>
      <c r="Q1591" s="168"/>
      <c r="R1591" s="14"/>
      <c r="S1591" s="66"/>
      <c r="T1591" s="65"/>
      <c r="U1591" s="31"/>
      <c r="V1591" s="31"/>
      <c r="W1591" s="131"/>
      <c r="AD1591"/>
      <c r="AE1591"/>
      <c r="AF1591"/>
      <c r="AG1591"/>
      <c r="AH1591"/>
      <c r="AI1591"/>
    </row>
    <row r="1592" spans="1:35" ht="18" customHeight="1" x14ac:dyDescent="0.25">
      <c r="A1592" s="53" t="s">
        <v>2950</v>
      </c>
      <c r="B1592" s="54" t="s">
        <v>2951</v>
      </c>
      <c r="C1592" s="24" t="s">
        <v>1320</v>
      </c>
      <c r="D1592" s="72"/>
      <c r="E1592" s="40"/>
      <c r="F1592" s="56"/>
      <c r="G1592" s="57">
        <v>4</v>
      </c>
      <c r="H1592" s="29">
        <v>5.46</v>
      </c>
      <c r="I1592" s="30">
        <v>5.7</v>
      </c>
      <c r="J1592" s="113">
        <v>4.49</v>
      </c>
      <c r="K1592" s="113" t="s">
        <v>38</v>
      </c>
      <c r="L1592" s="26">
        <v>4.2</v>
      </c>
      <c r="M1592" s="113">
        <v>4.41</v>
      </c>
      <c r="N1592" s="30">
        <v>4.63</v>
      </c>
      <c r="O1592" s="31">
        <v>16.170000000000002</v>
      </c>
      <c r="P1592" s="35"/>
      <c r="Q1592" s="168"/>
      <c r="R1592" s="14"/>
      <c r="S1592" s="14"/>
      <c r="T1592" s="65"/>
      <c r="U1592" s="31"/>
      <c r="V1592" s="31"/>
      <c r="W1592" s="131"/>
      <c r="AD1592"/>
      <c r="AE1592"/>
      <c r="AF1592"/>
      <c r="AG1592"/>
      <c r="AH1592"/>
      <c r="AI1592"/>
    </row>
    <row r="1593" spans="1:35" ht="18" customHeight="1" x14ac:dyDescent="0.25">
      <c r="A1593" s="47" t="s">
        <v>2952</v>
      </c>
      <c r="B1593" s="51" t="s">
        <v>164</v>
      </c>
      <c r="C1593" s="24">
        <v>84</v>
      </c>
      <c r="D1593" s="25"/>
      <c r="E1593" s="36"/>
      <c r="F1593" s="37"/>
      <c r="G1593" s="381">
        <v>0.5</v>
      </c>
      <c r="H1593" s="29">
        <v>2.64</v>
      </c>
      <c r="I1593" s="30"/>
      <c r="J1593" s="30">
        <v>1.91</v>
      </c>
      <c r="K1593" s="30">
        <v>4.6500000000000004</v>
      </c>
      <c r="L1593" s="26">
        <v>1.8</v>
      </c>
      <c r="M1593" s="87">
        <v>1.99</v>
      </c>
      <c r="N1593" s="29">
        <v>2.21</v>
      </c>
      <c r="O1593" s="31">
        <v>37.14</v>
      </c>
      <c r="P1593" s="35"/>
      <c r="Q1593" s="168"/>
      <c r="R1593" s="14"/>
      <c r="S1593" s="14"/>
      <c r="T1593" s="65"/>
      <c r="U1593" s="31"/>
      <c r="V1593" s="31"/>
      <c r="W1593" s="131"/>
      <c r="AD1593"/>
      <c r="AE1593"/>
      <c r="AF1593"/>
      <c r="AG1593"/>
      <c r="AH1593"/>
      <c r="AI1593"/>
    </row>
    <row r="1594" spans="1:35" ht="18" customHeight="1" x14ac:dyDescent="0.25">
      <c r="A1594" s="47" t="s">
        <v>2952</v>
      </c>
      <c r="B1594" s="51" t="s">
        <v>37</v>
      </c>
      <c r="C1594" s="24">
        <v>56</v>
      </c>
      <c r="D1594" s="25"/>
      <c r="E1594" s="36"/>
      <c r="F1594" s="37"/>
      <c r="G1594" s="381">
        <v>0.5</v>
      </c>
      <c r="H1594" s="29" t="s">
        <v>38</v>
      </c>
      <c r="I1594" s="30">
        <v>3.73</v>
      </c>
      <c r="J1594" s="30">
        <v>1.96</v>
      </c>
      <c r="K1594" s="30">
        <v>2.99</v>
      </c>
      <c r="L1594" s="49" t="s">
        <v>38</v>
      </c>
      <c r="M1594" s="30">
        <v>2.16</v>
      </c>
      <c r="N1594" s="29">
        <v>2.31</v>
      </c>
      <c r="O1594" s="31">
        <v>41.19</v>
      </c>
      <c r="P1594" s="35"/>
      <c r="Q1594" s="168"/>
      <c r="R1594" s="14"/>
      <c r="S1594" s="66"/>
      <c r="T1594" s="65"/>
      <c r="U1594" s="31"/>
      <c r="V1594" s="31"/>
      <c r="W1594" s="131"/>
      <c r="AD1594"/>
      <c r="AE1594"/>
      <c r="AF1594"/>
      <c r="AG1594"/>
      <c r="AH1594"/>
      <c r="AI1594"/>
    </row>
    <row r="1595" spans="1:35" ht="18" customHeight="1" x14ac:dyDescent="0.25">
      <c r="A1595" s="47" t="s">
        <v>2953</v>
      </c>
      <c r="B1595" s="51" t="s">
        <v>164</v>
      </c>
      <c r="C1595" s="24" t="s">
        <v>111</v>
      </c>
      <c r="D1595" s="25"/>
      <c r="E1595" s="36"/>
      <c r="F1595" s="37"/>
      <c r="G1595" s="28"/>
      <c r="H1595" s="29">
        <v>5.85</v>
      </c>
      <c r="I1595" s="84">
        <v>5.5</v>
      </c>
      <c r="J1595" s="30">
        <v>5.81</v>
      </c>
      <c r="K1595" s="30">
        <v>6.59</v>
      </c>
      <c r="L1595" s="26">
        <v>5.5</v>
      </c>
      <c r="M1595" s="30">
        <v>6.11</v>
      </c>
      <c r="N1595" s="343">
        <v>5.84</v>
      </c>
      <c r="O1595" s="31">
        <v>1</v>
      </c>
      <c r="P1595" s="35"/>
      <c r="Q1595" s="168"/>
      <c r="R1595" s="14"/>
      <c r="S1595" s="14"/>
      <c r="T1595" s="65"/>
      <c r="U1595" s="31"/>
      <c r="V1595" s="31"/>
      <c r="W1595" s="131"/>
      <c r="AD1595"/>
      <c r="AE1595"/>
      <c r="AF1595"/>
      <c r="AG1595"/>
      <c r="AH1595"/>
      <c r="AI1595"/>
    </row>
    <row r="1596" spans="1:35" ht="18" customHeight="1" x14ac:dyDescent="0.25">
      <c r="A1596" s="47" t="s">
        <v>2954</v>
      </c>
      <c r="B1596" s="51" t="s">
        <v>37</v>
      </c>
      <c r="C1596" s="24">
        <v>28</v>
      </c>
      <c r="D1596" s="25"/>
      <c r="E1596" s="36"/>
      <c r="F1596" s="37"/>
      <c r="G1596" s="28">
        <v>4</v>
      </c>
      <c r="H1596" s="29" t="s">
        <v>38</v>
      </c>
      <c r="I1596" s="30" t="s">
        <v>38</v>
      </c>
      <c r="J1596" s="30">
        <v>0.37</v>
      </c>
      <c r="K1596" s="30">
        <v>0.49</v>
      </c>
      <c r="L1596" s="26">
        <v>0.36</v>
      </c>
      <c r="M1596" s="49">
        <v>0.36</v>
      </c>
      <c r="N1596" s="30" t="s">
        <v>2955</v>
      </c>
      <c r="O1596" s="31">
        <v>0.52</v>
      </c>
      <c r="P1596" s="35"/>
      <c r="Q1596" s="168"/>
      <c r="R1596" s="14"/>
      <c r="S1596" s="14"/>
      <c r="T1596" s="65"/>
      <c r="U1596" s="31"/>
      <c r="V1596" s="31"/>
      <c r="W1596" s="131"/>
      <c r="AD1596"/>
      <c r="AE1596"/>
      <c r="AF1596"/>
      <c r="AG1596"/>
      <c r="AH1596"/>
      <c r="AI1596"/>
    </row>
    <row r="1597" spans="1:35" ht="18" customHeight="1" x14ac:dyDescent="0.25">
      <c r="A1597" s="47" t="s">
        <v>2954</v>
      </c>
      <c r="B1597" s="51" t="s">
        <v>51</v>
      </c>
      <c r="C1597" s="24">
        <v>14</v>
      </c>
      <c r="D1597" s="25"/>
      <c r="E1597" s="36"/>
      <c r="F1597" s="247"/>
      <c r="G1597" s="28">
        <v>6</v>
      </c>
      <c r="H1597" s="29">
        <v>1.2</v>
      </c>
      <c r="I1597" s="30">
        <v>0.57999999999999996</v>
      </c>
      <c r="J1597" s="30">
        <v>0.4</v>
      </c>
      <c r="K1597" s="30">
        <v>0.65</v>
      </c>
      <c r="L1597" s="30">
        <v>0.37</v>
      </c>
      <c r="M1597" s="26">
        <v>0.36</v>
      </c>
      <c r="N1597" s="30">
        <v>0.42</v>
      </c>
      <c r="O1597" s="31">
        <v>0.16</v>
      </c>
      <c r="P1597" s="35"/>
      <c r="Q1597" s="168"/>
      <c r="R1597" s="14"/>
      <c r="S1597" s="66"/>
      <c r="T1597" s="65"/>
      <c r="U1597" s="31"/>
      <c r="V1597" s="31"/>
      <c r="W1597" s="131"/>
      <c r="AD1597"/>
      <c r="AE1597"/>
      <c r="AF1597"/>
      <c r="AG1597"/>
      <c r="AH1597"/>
      <c r="AI1597"/>
    </row>
    <row r="1598" spans="1:35" ht="18" customHeight="1" x14ac:dyDescent="0.25">
      <c r="A1598" s="53" t="s">
        <v>2956</v>
      </c>
      <c r="B1598" s="54"/>
      <c r="C1598" s="24" t="s">
        <v>426</v>
      </c>
      <c r="D1598" s="55"/>
      <c r="E1598" s="26"/>
      <c r="F1598" s="100"/>
      <c r="G1598" s="57"/>
      <c r="H1598" s="29">
        <v>12.37</v>
      </c>
      <c r="I1598" s="30">
        <v>12.45</v>
      </c>
      <c r="J1598" s="30" t="s">
        <v>35</v>
      </c>
      <c r="K1598" s="159">
        <v>12.39</v>
      </c>
      <c r="L1598" s="87" t="s">
        <v>38</v>
      </c>
      <c r="M1598" s="30" t="s">
        <v>38</v>
      </c>
      <c r="N1598" s="30"/>
      <c r="O1598" s="80"/>
      <c r="P1598" s="76"/>
      <c r="Q1598" s="77"/>
      <c r="R1598" s="14"/>
      <c r="S1598" s="14"/>
      <c r="T1598" s="119"/>
      <c r="U1598" s="14"/>
      <c r="V1598" s="54"/>
      <c r="W1598" s="67"/>
      <c r="AD1598"/>
      <c r="AE1598"/>
      <c r="AF1598"/>
      <c r="AG1598"/>
      <c r="AH1598"/>
      <c r="AI1598"/>
    </row>
    <row r="1599" spans="1:35" ht="18" customHeight="1" x14ac:dyDescent="0.25">
      <c r="A1599" s="382" t="s">
        <v>2957</v>
      </c>
      <c r="B1599" s="51" t="s">
        <v>311</v>
      </c>
      <c r="C1599" s="24">
        <v>28</v>
      </c>
      <c r="D1599" s="25"/>
      <c r="E1599" s="219"/>
      <c r="F1599" s="239"/>
      <c r="G1599" s="140"/>
      <c r="H1599" s="29">
        <v>18.2</v>
      </c>
      <c r="I1599" s="30" t="s">
        <v>2958</v>
      </c>
      <c r="J1599" s="30"/>
      <c r="K1599" s="30">
        <v>18.899999999999999</v>
      </c>
      <c r="L1599" s="87">
        <v>18</v>
      </c>
      <c r="M1599" s="127">
        <v>20.95</v>
      </c>
      <c r="N1599" s="127" t="s">
        <v>2959</v>
      </c>
      <c r="O1599" s="31"/>
      <c r="P1599" s="35"/>
      <c r="Q1599" s="168"/>
      <c r="R1599" s="14"/>
      <c r="S1599" s="14"/>
      <c r="T1599" s="65"/>
      <c r="U1599" s="31"/>
      <c r="V1599" s="31"/>
      <c r="W1599" s="131"/>
      <c r="AD1599"/>
      <c r="AE1599"/>
      <c r="AF1599"/>
      <c r="AG1599"/>
      <c r="AH1599"/>
      <c r="AI1599"/>
    </row>
    <row r="1600" spans="1:35" ht="18" customHeight="1" x14ac:dyDescent="0.25">
      <c r="A1600" s="47" t="s">
        <v>2960</v>
      </c>
      <c r="B1600" s="51" t="s">
        <v>322</v>
      </c>
      <c r="C1600" s="24">
        <v>60</v>
      </c>
      <c r="D1600" s="25"/>
      <c r="E1600" s="36"/>
      <c r="F1600" s="56"/>
      <c r="G1600" s="28">
        <v>2</v>
      </c>
      <c r="H1600" s="29">
        <v>10.73</v>
      </c>
      <c r="I1600" s="30">
        <v>10.5</v>
      </c>
      <c r="J1600" s="26">
        <v>10.199999999999999</v>
      </c>
      <c r="K1600" s="30" t="s">
        <v>38</v>
      </c>
      <c r="L1600" s="87" t="s">
        <v>38</v>
      </c>
      <c r="M1600" s="149">
        <v>10.36</v>
      </c>
      <c r="N1600" s="29" t="s">
        <v>2961</v>
      </c>
      <c r="O1600" s="31">
        <v>4.9400000000000004</v>
      </c>
      <c r="P1600" s="35"/>
      <c r="Q1600" s="168"/>
      <c r="R1600" s="14"/>
      <c r="S1600" s="14"/>
      <c r="T1600" s="65"/>
      <c r="U1600" s="31"/>
      <c r="V1600" s="31"/>
      <c r="W1600" s="131"/>
      <c r="AD1600"/>
      <c r="AE1600"/>
      <c r="AF1600"/>
      <c r="AG1600"/>
      <c r="AH1600"/>
      <c r="AI1600"/>
    </row>
    <row r="1601" spans="1:35" ht="18" customHeight="1" x14ac:dyDescent="0.25">
      <c r="A1601" s="47" t="s">
        <v>2962</v>
      </c>
      <c r="B1601" s="23" t="s">
        <v>2963</v>
      </c>
      <c r="C1601" s="24" t="s">
        <v>2964</v>
      </c>
      <c r="D1601" s="25"/>
      <c r="E1601" s="36"/>
      <c r="F1601" s="37"/>
      <c r="G1601" s="28"/>
      <c r="H1601" s="29">
        <v>7.47</v>
      </c>
      <c r="I1601" s="30">
        <v>84</v>
      </c>
      <c r="J1601" s="30"/>
      <c r="K1601" s="108"/>
      <c r="L1601" s="87">
        <v>8.07</v>
      </c>
      <c r="M1601" s="134">
        <v>8.9</v>
      </c>
      <c r="N1601" s="49">
        <v>7.4</v>
      </c>
      <c r="O1601" s="31">
        <v>9.58</v>
      </c>
      <c r="P1601" s="35"/>
      <c r="Q1601" s="168"/>
      <c r="R1601" s="14"/>
      <c r="S1601" s="14"/>
      <c r="T1601" s="65"/>
      <c r="U1601" s="31"/>
      <c r="V1601" s="31"/>
      <c r="W1601" s="131"/>
      <c r="AD1601"/>
      <c r="AE1601"/>
      <c r="AF1601"/>
      <c r="AG1601"/>
      <c r="AH1601"/>
      <c r="AI1601"/>
    </row>
    <row r="1602" spans="1:35" ht="18" customHeight="1" x14ac:dyDescent="0.25">
      <c r="A1602" s="47" t="s">
        <v>2965</v>
      </c>
      <c r="B1602" s="23" t="s">
        <v>1022</v>
      </c>
      <c r="C1602" s="24">
        <v>1</v>
      </c>
      <c r="D1602" s="25"/>
      <c r="E1602" s="36"/>
      <c r="F1602" s="70"/>
      <c r="G1602" s="154"/>
      <c r="H1602" s="29" t="s">
        <v>484</v>
      </c>
      <c r="I1602" s="30" t="s">
        <v>1710</v>
      </c>
      <c r="J1602" s="30"/>
      <c r="K1602" s="30"/>
      <c r="L1602" s="87">
        <v>2.0699999999999998</v>
      </c>
      <c r="M1602" s="29">
        <v>3.42</v>
      </c>
      <c r="N1602" s="29" t="s">
        <v>35</v>
      </c>
      <c r="O1602" s="31">
        <v>3.17</v>
      </c>
      <c r="P1602" s="142">
        <v>0.11</v>
      </c>
      <c r="Q1602" s="168">
        <f t="shared" ref="Q1602:Q1621" si="28">O1602*(1-P1602)</f>
        <v>2.8212999999999999</v>
      </c>
      <c r="R1602" s="14" t="s">
        <v>17</v>
      </c>
      <c r="S1602" s="64">
        <f t="shared" ref="S1602:S1621" si="29">O1602*0.905</f>
        <v>2.8688500000000001</v>
      </c>
      <c r="T1602" s="91">
        <v>1</v>
      </c>
      <c r="U1602" s="31"/>
      <c r="V1602" s="31">
        <v>2</v>
      </c>
      <c r="W1602" s="131"/>
      <c r="AD1602"/>
      <c r="AE1602"/>
      <c r="AF1602"/>
      <c r="AG1602"/>
      <c r="AH1602"/>
      <c r="AI1602"/>
    </row>
    <row r="1603" spans="1:35" ht="18" customHeight="1" x14ac:dyDescent="0.25">
      <c r="A1603" s="47" t="s">
        <v>2965</v>
      </c>
      <c r="B1603" s="23" t="s">
        <v>1016</v>
      </c>
      <c r="C1603" s="24">
        <v>1</v>
      </c>
      <c r="D1603" s="25"/>
      <c r="E1603" s="36"/>
      <c r="F1603" s="383"/>
      <c r="G1603" s="28">
        <v>2</v>
      </c>
      <c r="H1603" s="29">
        <v>3.19</v>
      </c>
      <c r="I1603" s="30" t="s">
        <v>35</v>
      </c>
      <c r="J1603" s="30" t="s">
        <v>35</v>
      </c>
      <c r="K1603" s="30" t="s">
        <v>35</v>
      </c>
      <c r="L1603" s="26">
        <v>3.2</v>
      </c>
      <c r="M1603" s="29" t="s">
        <v>2966</v>
      </c>
      <c r="N1603" s="29" t="s">
        <v>35</v>
      </c>
      <c r="O1603" s="86">
        <v>3.55</v>
      </c>
      <c r="P1603" s="142">
        <v>0.11</v>
      </c>
      <c r="Q1603" s="254">
        <f t="shared" si="28"/>
        <v>3.1595</v>
      </c>
      <c r="R1603" s="14" t="s">
        <v>17</v>
      </c>
      <c r="S1603" s="64">
        <f t="shared" si="29"/>
        <v>3.2127499999999998</v>
      </c>
      <c r="T1603" s="91">
        <v>2</v>
      </c>
      <c r="U1603" s="122">
        <f>(S1603-Q1603)*T1603</f>
        <v>0.10649999999999959</v>
      </c>
      <c r="V1603" s="31">
        <v>2</v>
      </c>
      <c r="W1603" s="131" t="s">
        <v>234</v>
      </c>
      <c r="AD1603"/>
      <c r="AE1603"/>
      <c r="AF1603"/>
      <c r="AG1603"/>
      <c r="AH1603"/>
      <c r="AI1603"/>
    </row>
    <row r="1604" spans="1:35" ht="18" customHeight="1" x14ac:dyDescent="0.25">
      <c r="A1604" s="47" t="s">
        <v>2967</v>
      </c>
      <c r="B1604" s="39" t="s">
        <v>1016</v>
      </c>
      <c r="C1604" s="24">
        <v>1</v>
      </c>
      <c r="D1604" s="25"/>
      <c r="E1604" s="36"/>
      <c r="F1604" s="37"/>
      <c r="G1604" s="28"/>
      <c r="H1604" s="29" t="s">
        <v>35</v>
      </c>
      <c r="I1604" s="30" t="s">
        <v>38</v>
      </c>
      <c r="J1604" s="30"/>
      <c r="K1604" s="30"/>
      <c r="L1604" s="87" t="s">
        <v>38</v>
      </c>
      <c r="M1604" s="99">
        <v>2.79</v>
      </c>
      <c r="N1604" s="29" t="s">
        <v>35</v>
      </c>
      <c r="O1604" s="31">
        <v>2.81</v>
      </c>
      <c r="P1604" s="142">
        <v>0.11</v>
      </c>
      <c r="Q1604" s="168">
        <f t="shared" si="28"/>
        <v>2.5009000000000001</v>
      </c>
      <c r="R1604" s="14" t="s">
        <v>17</v>
      </c>
      <c r="S1604" s="64">
        <f t="shared" si="29"/>
        <v>2.54305</v>
      </c>
      <c r="T1604" s="91">
        <v>1</v>
      </c>
      <c r="U1604" s="31"/>
      <c r="V1604" s="31">
        <v>2</v>
      </c>
      <c r="W1604" s="131"/>
      <c r="AD1604"/>
      <c r="AE1604"/>
      <c r="AF1604"/>
      <c r="AG1604"/>
      <c r="AH1604"/>
      <c r="AI1604"/>
    </row>
    <row r="1605" spans="1:35" ht="18" customHeight="1" x14ac:dyDescent="0.25">
      <c r="A1605" s="47" t="s">
        <v>2968</v>
      </c>
      <c r="B1605" s="23" t="s">
        <v>1022</v>
      </c>
      <c r="C1605" s="24">
        <v>1</v>
      </c>
      <c r="D1605" s="25"/>
      <c r="E1605" s="36"/>
      <c r="F1605" s="37"/>
      <c r="G1605" s="28"/>
      <c r="H1605" s="29" t="s">
        <v>35</v>
      </c>
      <c r="I1605" s="30" t="s">
        <v>38</v>
      </c>
      <c r="J1605" s="30"/>
      <c r="K1605" s="30"/>
      <c r="L1605" s="87"/>
      <c r="M1605" s="29">
        <v>3.46</v>
      </c>
      <c r="N1605" s="29"/>
      <c r="O1605" s="31">
        <v>5.17</v>
      </c>
      <c r="P1605" s="142">
        <v>0.11</v>
      </c>
      <c r="Q1605" s="168">
        <f t="shared" si="28"/>
        <v>4.6013000000000002</v>
      </c>
      <c r="R1605" s="14" t="s">
        <v>17</v>
      </c>
      <c r="S1605" s="64">
        <f t="shared" si="29"/>
        <v>4.6788499999999997</v>
      </c>
      <c r="T1605" s="91">
        <v>1</v>
      </c>
      <c r="U1605" s="31"/>
      <c r="V1605" s="31">
        <v>2</v>
      </c>
      <c r="W1605" s="131"/>
      <c r="AD1605"/>
      <c r="AE1605"/>
      <c r="AF1605"/>
      <c r="AG1605"/>
      <c r="AH1605"/>
      <c r="AI1605"/>
    </row>
    <row r="1606" spans="1:35" ht="18" customHeight="1" x14ac:dyDescent="0.25">
      <c r="A1606" s="47" t="s">
        <v>2968</v>
      </c>
      <c r="B1606" s="23" t="s">
        <v>1016</v>
      </c>
      <c r="C1606" s="24">
        <v>1</v>
      </c>
      <c r="D1606" s="25"/>
      <c r="E1606" s="36"/>
      <c r="F1606" s="384" t="s">
        <v>2969</v>
      </c>
      <c r="G1606" s="28">
        <v>2</v>
      </c>
      <c r="H1606" s="29">
        <v>5.41</v>
      </c>
      <c r="I1606" s="30" t="s">
        <v>35</v>
      </c>
      <c r="J1606" s="30" t="s">
        <v>35</v>
      </c>
      <c r="K1606" s="179">
        <v>5.34</v>
      </c>
      <c r="L1606" s="87">
        <v>5.45</v>
      </c>
      <c r="M1606" s="179">
        <v>5.45</v>
      </c>
      <c r="N1606" s="179" t="s">
        <v>35</v>
      </c>
      <c r="O1606" s="86">
        <v>5.74</v>
      </c>
      <c r="P1606" s="142">
        <v>0.11</v>
      </c>
      <c r="Q1606" s="254">
        <f t="shared" si="28"/>
        <v>5.1086</v>
      </c>
      <c r="R1606" s="14" t="s">
        <v>17</v>
      </c>
      <c r="S1606" s="64">
        <f t="shared" si="29"/>
        <v>5.1947000000000001</v>
      </c>
      <c r="T1606" s="124">
        <v>7</v>
      </c>
      <c r="U1606" s="122">
        <f>(S1606-Q1606)*T1606</f>
        <v>0.60270000000000046</v>
      </c>
      <c r="V1606" s="31">
        <v>2</v>
      </c>
      <c r="W1606" s="131"/>
      <c r="AD1606" t="s">
        <v>348</v>
      </c>
      <c r="AE1606"/>
      <c r="AF1606"/>
      <c r="AG1606" s="102" t="s">
        <v>2970</v>
      </c>
      <c r="AH1606" t="s">
        <v>2971</v>
      </c>
      <c r="AI1606"/>
    </row>
    <row r="1607" spans="1:35" ht="18" customHeight="1" x14ac:dyDescent="0.25">
      <c r="A1607" s="47" t="s">
        <v>2972</v>
      </c>
      <c r="B1607" s="51"/>
      <c r="C1607" s="24">
        <v>10</v>
      </c>
      <c r="D1607" s="25"/>
      <c r="E1607" s="203"/>
      <c r="F1607" s="37"/>
      <c r="G1607" s="28"/>
      <c r="H1607" s="29" t="s">
        <v>35</v>
      </c>
      <c r="I1607" s="30" t="s">
        <v>35</v>
      </c>
      <c r="J1607" s="30"/>
      <c r="K1607" s="30" t="s">
        <v>35</v>
      </c>
      <c r="L1607" s="87" t="s">
        <v>35</v>
      </c>
      <c r="M1607" s="29" t="s">
        <v>35</v>
      </c>
      <c r="N1607" s="29" t="s">
        <v>35</v>
      </c>
      <c r="O1607" s="86">
        <v>32.9</v>
      </c>
      <c r="P1607" s="142">
        <v>0.11</v>
      </c>
      <c r="Q1607" s="168">
        <f t="shared" si="28"/>
        <v>29.280999999999999</v>
      </c>
      <c r="R1607" s="14" t="s">
        <v>17</v>
      </c>
      <c r="S1607" s="64">
        <f t="shared" si="29"/>
        <v>29.7745</v>
      </c>
      <c r="T1607" s="91">
        <v>1</v>
      </c>
      <c r="U1607" s="31"/>
      <c r="V1607" s="31">
        <v>2</v>
      </c>
      <c r="W1607" s="131"/>
      <c r="AD1607"/>
      <c r="AE1607"/>
      <c r="AF1607"/>
      <c r="AG1607"/>
      <c r="AH1607"/>
      <c r="AI1607"/>
    </row>
    <row r="1608" spans="1:35" ht="18" customHeight="1" x14ac:dyDescent="0.25">
      <c r="A1608" s="47" t="s">
        <v>2973</v>
      </c>
      <c r="B1608" s="35" t="s">
        <v>1873</v>
      </c>
      <c r="C1608" s="24">
        <v>10</v>
      </c>
      <c r="D1608" s="25"/>
      <c r="E1608" s="36"/>
      <c r="F1608" s="37"/>
      <c r="G1608" s="28"/>
      <c r="H1608" s="29" t="s">
        <v>35</v>
      </c>
      <c r="I1608" s="30" t="s">
        <v>35</v>
      </c>
      <c r="J1608" s="30"/>
      <c r="K1608" s="30" t="s">
        <v>35</v>
      </c>
      <c r="L1608" s="87" t="s">
        <v>35</v>
      </c>
      <c r="M1608" s="29" t="s">
        <v>35</v>
      </c>
      <c r="N1608" s="29" t="s">
        <v>35</v>
      </c>
      <c r="O1608" s="86">
        <v>19.600000000000001</v>
      </c>
      <c r="P1608" s="142">
        <v>0.08</v>
      </c>
      <c r="Q1608" s="168">
        <f t="shared" si="28"/>
        <v>18.032000000000004</v>
      </c>
      <c r="R1608" s="14" t="s">
        <v>17</v>
      </c>
      <c r="S1608" s="64">
        <f t="shared" si="29"/>
        <v>17.738000000000003</v>
      </c>
      <c r="T1608" s="135">
        <v>1</v>
      </c>
      <c r="U1608" s="31">
        <f>(S1608-Q1608)*T1608</f>
        <v>-0.29400000000000048</v>
      </c>
      <c r="V1608" s="31">
        <v>2</v>
      </c>
      <c r="W1608" s="131"/>
      <c r="AD1608"/>
      <c r="AE1608"/>
      <c r="AF1608"/>
      <c r="AG1608"/>
      <c r="AH1608"/>
      <c r="AI1608"/>
    </row>
    <row r="1609" spans="1:35" ht="18" customHeight="1" x14ac:dyDescent="0.25">
      <c r="A1609" s="47" t="s">
        <v>2973</v>
      </c>
      <c r="B1609" s="35" t="s">
        <v>105</v>
      </c>
      <c r="C1609" s="24">
        <v>10</v>
      </c>
      <c r="D1609" s="25"/>
      <c r="E1609" s="36"/>
      <c r="F1609" s="37"/>
      <c r="G1609" s="28"/>
      <c r="H1609" s="29" t="s">
        <v>35</v>
      </c>
      <c r="I1609" s="30" t="s">
        <v>35</v>
      </c>
      <c r="J1609" s="30"/>
      <c r="K1609" s="30" t="s">
        <v>35</v>
      </c>
      <c r="L1609" s="87" t="s">
        <v>35</v>
      </c>
      <c r="M1609" s="30" t="s">
        <v>35</v>
      </c>
      <c r="N1609" s="30" t="s">
        <v>35</v>
      </c>
      <c r="O1609" s="86">
        <v>44.5</v>
      </c>
      <c r="P1609" s="142">
        <v>0.08</v>
      </c>
      <c r="Q1609" s="168">
        <f t="shared" si="28"/>
        <v>40.940000000000005</v>
      </c>
      <c r="R1609" s="14" t="s">
        <v>17</v>
      </c>
      <c r="S1609" s="64">
        <f t="shared" si="29"/>
        <v>40.272500000000001</v>
      </c>
      <c r="T1609" s="124">
        <v>1</v>
      </c>
      <c r="U1609" s="31">
        <f>(S1609-Q1609)*T1609</f>
        <v>-0.66750000000000398</v>
      </c>
      <c r="V1609" s="31">
        <v>2</v>
      </c>
      <c r="W1609" s="131"/>
      <c r="AD1609"/>
      <c r="AE1609"/>
      <c r="AF1609"/>
      <c r="AG1609"/>
      <c r="AH1609"/>
      <c r="AI1609"/>
    </row>
    <row r="1610" spans="1:35" ht="18" customHeight="1" x14ac:dyDescent="0.25">
      <c r="A1610" s="47" t="s">
        <v>2973</v>
      </c>
      <c r="B1610" s="35" t="s">
        <v>1735</v>
      </c>
      <c r="C1610" s="24">
        <v>10</v>
      </c>
      <c r="D1610" s="25"/>
      <c r="E1610" s="203"/>
      <c r="F1610" s="37"/>
      <c r="G1610" s="28"/>
      <c r="H1610" s="29" t="s">
        <v>35</v>
      </c>
      <c r="I1610" s="30" t="s">
        <v>35</v>
      </c>
      <c r="J1610" s="30"/>
      <c r="K1610" s="30" t="s">
        <v>35</v>
      </c>
      <c r="L1610" s="87" t="s">
        <v>35</v>
      </c>
      <c r="M1610" s="30" t="s">
        <v>35</v>
      </c>
      <c r="N1610" s="30" t="s">
        <v>35</v>
      </c>
      <c r="O1610" s="86">
        <v>41.95</v>
      </c>
      <c r="P1610" s="142">
        <v>0.11</v>
      </c>
      <c r="Q1610" s="168">
        <f t="shared" si="28"/>
        <v>37.335500000000003</v>
      </c>
      <c r="R1610" s="14" t="s">
        <v>17</v>
      </c>
      <c r="S1610" s="64">
        <f t="shared" si="29"/>
        <v>37.964750000000002</v>
      </c>
      <c r="T1610" s="124">
        <v>4</v>
      </c>
      <c r="U1610" s="31">
        <f>(S1610-Q1610)*T1610</f>
        <v>2.5169999999999959</v>
      </c>
      <c r="V1610" s="31">
        <v>2</v>
      </c>
      <c r="W1610" s="131"/>
      <c r="AD1610"/>
      <c r="AE1610"/>
      <c r="AF1610"/>
      <c r="AG1610"/>
      <c r="AH1610"/>
      <c r="AI1610"/>
    </row>
    <row r="1611" spans="1:35" ht="18" customHeight="1" x14ac:dyDescent="0.25">
      <c r="A1611" s="47" t="s">
        <v>2974</v>
      </c>
      <c r="B1611" s="35" t="s">
        <v>1873</v>
      </c>
      <c r="C1611" s="24">
        <v>10</v>
      </c>
      <c r="D1611" s="25"/>
      <c r="E1611" s="203"/>
      <c r="F1611" s="37"/>
      <c r="G1611" s="28"/>
      <c r="H1611" s="29" t="s">
        <v>35</v>
      </c>
      <c r="I1611" s="30" t="s">
        <v>35</v>
      </c>
      <c r="J1611" s="108"/>
      <c r="K1611" s="30" t="s">
        <v>35</v>
      </c>
      <c r="L1611" s="87" t="s">
        <v>35</v>
      </c>
      <c r="M1611" s="30" t="s">
        <v>35</v>
      </c>
      <c r="N1611" s="30" t="s">
        <v>35</v>
      </c>
      <c r="O1611" s="86">
        <v>9.6999999999999993</v>
      </c>
      <c r="P1611" s="142">
        <v>0.08</v>
      </c>
      <c r="Q1611" s="168">
        <f t="shared" si="28"/>
        <v>8.9239999999999995</v>
      </c>
      <c r="R1611" s="14" t="s">
        <v>17</v>
      </c>
      <c r="S1611" s="64">
        <f t="shared" si="29"/>
        <v>8.7784999999999993</v>
      </c>
      <c r="T1611" s="91">
        <v>1</v>
      </c>
      <c r="U1611" s="31"/>
      <c r="V1611" s="31">
        <v>2</v>
      </c>
      <c r="W1611" s="131"/>
      <c r="AD1611"/>
      <c r="AE1611"/>
      <c r="AF1611"/>
      <c r="AG1611"/>
      <c r="AH1611"/>
      <c r="AI1611"/>
    </row>
    <row r="1612" spans="1:35" ht="18" customHeight="1" x14ac:dyDescent="0.25">
      <c r="A1612" s="47" t="s">
        <v>2974</v>
      </c>
      <c r="B1612" s="35" t="s">
        <v>105</v>
      </c>
      <c r="C1612" s="24">
        <v>10</v>
      </c>
      <c r="D1612" s="25"/>
      <c r="E1612" s="203"/>
      <c r="F1612" s="37"/>
      <c r="G1612" s="28"/>
      <c r="H1612" s="29" t="s">
        <v>35</v>
      </c>
      <c r="I1612" s="30" t="s">
        <v>35</v>
      </c>
      <c r="J1612" s="30"/>
      <c r="K1612" s="30" t="s">
        <v>35</v>
      </c>
      <c r="L1612" s="87" t="s">
        <v>35</v>
      </c>
      <c r="M1612" s="108" t="s">
        <v>35</v>
      </c>
      <c r="N1612" s="30" t="s">
        <v>35</v>
      </c>
      <c r="O1612" s="86">
        <v>21.6</v>
      </c>
      <c r="P1612" s="142">
        <v>0.08</v>
      </c>
      <c r="Q1612" s="168">
        <f t="shared" si="28"/>
        <v>19.872000000000003</v>
      </c>
      <c r="R1612" s="14" t="s">
        <v>17</v>
      </c>
      <c r="S1612" s="64">
        <f t="shared" si="29"/>
        <v>19.548000000000002</v>
      </c>
      <c r="T1612" s="91">
        <v>1</v>
      </c>
      <c r="U1612" s="31"/>
      <c r="V1612" s="31">
        <v>2</v>
      </c>
      <c r="W1612" s="286"/>
      <c r="AD1612"/>
      <c r="AE1612"/>
      <c r="AF1612"/>
      <c r="AG1612"/>
      <c r="AH1612"/>
      <c r="AI1612"/>
    </row>
    <row r="1613" spans="1:35" ht="18" customHeight="1" x14ac:dyDescent="0.25">
      <c r="A1613" s="47" t="s">
        <v>2975</v>
      </c>
      <c r="B1613" s="39" t="s">
        <v>2976</v>
      </c>
      <c r="C1613" s="24">
        <v>1</v>
      </c>
      <c r="D1613" s="25"/>
      <c r="E1613" s="36"/>
      <c r="F1613" s="37"/>
      <c r="G1613" s="28"/>
      <c r="H1613" s="29" t="s">
        <v>35</v>
      </c>
      <c r="I1613" s="30" t="s">
        <v>35</v>
      </c>
      <c r="J1613" s="30"/>
      <c r="K1613" s="30" t="s">
        <v>35</v>
      </c>
      <c r="L1613" s="87" t="s">
        <v>35</v>
      </c>
      <c r="M1613" s="30" t="s">
        <v>35</v>
      </c>
      <c r="N1613" s="30" t="s">
        <v>35</v>
      </c>
      <c r="O1613" s="86">
        <v>9.56</v>
      </c>
      <c r="P1613" s="142">
        <v>0.08</v>
      </c>
      <c r="Q1613" s="168">
        <f t="shared" si="28"/>
        <v>8.7952000000000012</v>
      </c>
      <c r="R1613" s="14" t="s">
        <v>17</v>
      </c>
      <c r="S1613" s="64">
        <f t="shared" si="29"/>
        <v>8.6518000000000015</v>
      </c>
      <c r="T1613" s="91">
        <v>1</v>
      </c>
      <c r="U1613" s="31"/>
      <c r="V1613" s="31">
        <v>2</v>
      </c>
      <c r="W1613" s="286"/>
      <c r="AD1613"/>
      <c r="AE1613"/>
      <c r="AF1613"/>
      <c r="AG1613"/>
      <c r="AH1613"/>
      <c r="AI1613"/>
    </row>
    <row r="1614" spans="1:35" ht="18" customHeight="1" x14ac:dyDescent="0.25">
      <c r="A1614" s="47" t="s">
        <v>2977</v>
      </c>
      <c r="B1614" s="39" t="s">
        <v>2978</v>
      </c>
      <c r="C1614" s="24">
        <v>1</v>
      </c>
      <c r="D1614" s="25"/>
      <c r="E1614" s="36"/>
      <c r="F1614" s="37"/>
      <c r="G1614" s="28"/>
      <c r="H1614" s="29" t="s">
        <v>2979</v>
      </c>
      <c r="I1614" s="30" t="s">
        <v>35</v>
      </c>
      <c r="J1614" s="30"/>
      <c r="K1614" s="30" t="s">
        <v>35</v>
      </c>
      <c r="L1614" s="87">
        <v>7.66</v>
      </c>
      <c r="M1614" s="29">
        <v>7.56</v>
      </c>
      <c r="N1614" s="29" t="s">
        <v>35</v>
      </c>
      <c r="O1614" s="31">
        <v>8.17</v>
      </c>
      <c r="P1614" s="142">
        <v>0.08</v>
      </c>
      <c r="Q1614" s="168">
        <f t="shared" si="28"/>
        <v>7.5164</v>
      </c>
      <c r="R1614" s="14" t="s">
        <v>17</v>
      </c>
      <c r="S1614" s="64">
        <f t="shared" si="29"/>
        <v>7.3938500000000005</v>
      </c>
      <c r="T1614" s="91">
        <v>1</v>
      </c>
      <c r="U1614" s="31"/>
      <c r="V1614" s="31">
        <v>2</v>
      </c>
      <c r="W1614" s="286"/>
      <c r="AD1614"/>
      <c r="AE1614"/>
      <c r="AF1614"/>
      <c r="AG1614"/>
      <c r="AH1614"/>
      <c r="AI1614"/>
    </row>
    <row r="1615" spans="1:35" ht="18" customHeight="1" x14ac:dyDescent="0.25">
      <c r="A1615" s="47" t="s">
        <v>2980</v>
      </c>
      <c r="B1615" s="39" t="s">
        <v>2978</v>
      </c>
      <c r="C1615" s="24">
        <v>1</v>
      </c>
      <c r="D1615" s="25"/>
      <c r="E1615" s="36"/>
      <c r="F1615" s="37"/>
      <c r="G1615" s="28"/>
      <c r="H1615" s="29" t="s">
        <v>35</v>
      </c>
      <c r="I1615" s="30" t="s">
        <v>35</v>
      </c>
      <c r="J1615" s="30"/>
      <c r="K1615" s="30" t="s">
        <v>35</v>
      </c>
      <c r="L1615" s="87" t="s">
        <v>35</v>
      </c>
      <c r="M1615" s="29">
        <v>7.62</v>
      </c>
      <c r="N1615" s="29" t="s">
        <v>35</v>
      </c>
      <c r="O1615" s="86">
        <v>8.24</v>
      </c>
      <c r="P1615" s="142">
        <v>0.08</v>
      </c>
      <c r="Q1615" s="168">
        <f t="shared" si="28"/>
        <v>7.5808000000000009</v>
      </c>
      <c r="R1615" s="14" t="s">
        <v>17</v>
      </c>
      <c r="S1615" s="64">
        <f t="shared" si="29"/>
        <v>7.4572000000000003</v>
      </c>
      <c r="T1615" s="334">
        <v>1</v>
      </c>
      <c r="U1615" s="31"/>
      <c r="V1615" s="117">
        <v>2</v>
      </c>
      <c r="W1615" s="131"/>
      <c r="AD1615"/>
      <c r="AE1615"/>
      <c r="AF1615"/>
      <c r="AG1615"/>
      <c r="AH1615"/>
      <c r="AI1615"/>
    </row>
    <row r="1616" spans="1:35" ht="18" customHeight="1" x14ac:dyDescent="0.25">
      <c r="A1616" s="47" t="s">
        <v>2981</v>
      </c>
      <c r="B1616" s="51" t="s">
        <v>2109</v>
      </c>
      <c r="C1616" s="24">
        <v>10</v>
      </c>
      <c r="D1616" s="25"/>
      <c r="E1616" s="36"/>
      <c r="F1616" s="37"/>
      <c r="G1616" s="28"/>
      <c r="H1616" s="29" t="s">
        <v>35</v>
      </c>
      <c r="I1616" s="30" t="s">
        <v>35</v>
      </c>
      <c r="J1616" s="30" t="s">
        <v>2982</v>
      </c>
      <c r="K1616" s="30" t="s">
        <v>2983</v>
      </c>
      <c r="L1616" s="87" t="s">
        <v>35</v>
      </c>
      <c r="M1616" s="29" t="s">
        <v>35</v>
      </c>
      <c r="N1616" s="29" t="s">
        <v>35</v>
      </c>
      <c r="O1616" s="31">
        <v>30</v>
      </c>
      <c r="P1616" s="142">
        <v>0.08</v>
      </c>
      <c r="Q1616" s="168">
        <f t="shared" si="28"/>
        <v>27.6</v>
      </c>
      <c r="R1616" s="14" t="s">
        <v>17</v>
      </c>
      <c r="S1616" s="64">
        <f t="shared" si="29"/>
        <v>27.150000000000002</v>
      </c>
      <c r="T1616" s="65">
        <v>1</v>
      </c>
      <c r="U1616" s="31"/>
      <c r="V1616" s="31">
        <v>2</v>
      </c>
      <c r="W1616" s="131"/>
      <c r="AD1616"/>
      <c r="AE1616"/>
      <c r="AF1616"/>
      <c r="AG1616"/>
      <c r="AH1616"/>
      <c r="AI1616"/>
    </row>
    <row r="1617" spans="1:35" ht="18" customHeight="1" x14ac:dyDescent="0.25">
      <c r="A1617" s="47" t="s">
        <v>2984</v>
      </c>
      <c r="B1617" s="370" t="s">
        <v>1873</v>
      </c>
      <c r="C1617" s="24">
        <v>10</v>
      </c>
      <c r="D1617" s="25"/>
      <c r="E1617" s="36"/>
      <c r="F1617" s="37"/>
      <c r="G1617" s="28"/>
      <c r="H1617" s="29"/>
      <c r="I1617" s="30" t="s">
        <v>35</v>
      </c>
      <c r="J1617" s="30"/>
      <c r="K1617" s="30"/>
      <c r="L1617" s="87"/>
      <c r="M1617" s="213"/>
      <c r="N1617" s="30"/>
      <c r="O1617" s="31">
        <v>45.3</v>
      </c>
      <c r="P1617" s="142">
        <v>0.08</v>
      </c>
      <c r="Q1617" s="168">
        <f t="shared" si="28"/>
        <v>41.676000000000002</v>
      </c>
      <c r="R1617" s="14" t="s">
        <v>17</v>
      </c>
      <c r="S1617" s="64">
        <f t="shared" si="29"/>
        <v>40.996499999999997</v>
      </c>
      <c r="T1617" s="91">
        <v>1</v>
      </c>
      <c r="U1617" s="31"/>
      <c r="V1617" s="31">
        <v>2</v>
      </c>
      <c r="W1617" s="131"/>
      <c r="AD1617"/>
      <c r="AE1617"/>
      <c r="AF1617"/>
      <c r="AG1617"/>
      <c r="AH1617"/>
      <c r="AI1617"/>
    </row>
    <row r="1618" spans="1:35" ht="18" customHeight="1" x14ac:dyDescent="0.25">
      <c r="A1618" s="385" t="s">
        <v>2985</v>
      </c>
      <c r="B1618" s="370" t="s">
        <v>224</v>
      </c>
      <c r="C1618" s="24">
        <v>10</v>
      </c>
      <c r="D1618" s="55"/>
      <c r="E1618" s="40"/>
      <c r="F1618" s="56"/>
      <c r="G1618" s="57"/>
      <c r="H1618" s="29">
        <v>11.8</v>
      </c>
      <c r="I1618" s="30" t="s">
        <v>35</v>
      </c>
      <c r="J1618" s="30"/>
      <c r="K1618" s="30">
        <v>12.06</v>
      </c>
      <c r="L1618" s="87" t="s">
        <v>35</v>
      </c>
      <c r="M1618" s="213" t="s">
        <v>35</v>
      </c>
      <c r="N1618" s="30"/>
      <c r="O1618" s="31">
        <v>88.6</v>
      </c>
      <c r="P1618" s="142">
        <v>0.08</v>
      </c>
      <c r="Q1618" s="168">
        <f t="shared" si="28"/>
        <v>81.512</v>
      </c>
      <c r="R1618" s="14" t="s">
        <v>17</v>
      </c>
      <c r="S1618" s="64">
        <f t="shared" si="29"/>
        <v>80.182999999999993</v>
      </c>
      <c r="T1618" s="91">
        <v>1</v>
      </c>
      <c r="U1618" s="31"/>
      <c r="V1618" s="31">
        <v>2</v>
      </c>
      <c r="W1618" s="131"/>
      <c r="AD1618"/>
      <c r="AE1618"/>
      <c r="AF1618"/>
      <c r="AG1618"/>
      <c r="AH1618"/>
      <c r="AI1618"/>
    </row>
    <row r="1619" spans="1:35" ht="18" customHeight="1" x14ac:dyDescent="0.25">
      <c r="A1619" s="47" t="s">
        <v>2985</v>
      </c>
      <c r="B1619" s="370" t="s">
        <v>2986</v>
      </c>
      <c r="C1619" s="24">
        <v>10</v>
      </c>
      <c r="D1619" s="25"/>
      <c r="E1619" s="36"/>
      <c r="F1619" s="37"/>
      <c r="G1619" s="28"/>
      <c r="H1619" s="29"/>
      <c r="I1619" s="30" t="s">
        <v>35</v>
      </c>
      <c r="J1619" s="30"/>
      <c r="K1619" s="30"/>
      <c r="L1619" s="87"/>
      <c r="M1619" s="84"/>
      <c r="N1619" s="30"/>
      <c r="O1619" s="31">
        <v>24.5</v>
      </c>
      <c r="P1619" s="142">
        <v>0.08</v>
      </c>
      <c r="Q1619" s="168">
        <f t="shared" si="28"/>
        <v>22.540000000000003</v>
      </c>
      <c r="R1619" s="14" t="s">
        <v>17</v>
      </c>
      <c r="S1619" s="64">
        <f t="shared" si="29"/>
        <v>22.172499999999999</v>
      </c>
      <c r="T1619" s="91">
        <v>1</v>
      </c>
      <c r="U1619" s="31"/>
      <c r="V1619" s="31">
        <v>2</v>
      </c>
      <c r="W1619" s="286"/>
      <c r="AD1619"/>
      <c r="AE1619"/>
      <c r="AF1619"/>
      <c r="AG1619"/>
      <c r="AH1619"/>
      <c r="AI1619"/>
    </row>
    <row r="1620" spans="1:35" ht="18" customHeight="1" x14ac:dyDescent="0.25">
      <c r="A1620" s="47" t="s">
        <v>2985</v>
      </c>
      <c r="B1620" s="370" t="s">
        <v>2987</v>
      </c>
      <c r="C1620" s="24">
        <v>5</v>
      </c>
      <c r="D1620" s="25"/>
      <c r="E1620" s="36"/>
      <c r="F1620" s="37"/>
      <c r="G1620" s="28"/>
      <c r="H1620" s="29" t="s">
        <v>35</v>
      </c>
      <c r="I1620" s="30" t="s">
        <v>35</v>
      </c>
      <c r="J1620" s="30"/>
      <c r="K1620" s="30" t="s">
        <v>35</v>
      </c>
      <c r="L1620" s="87" t="s">
        <v>35</v>
      </c>
      <c r="M1620" s="30" t="s">
        <v>35</v>
      </c>
      <c r="N1620" s="30" t="s">
        <v>35</v>
      </c>
      <c r="O1620" s="31">
        <v>21.75</v>
      </c>
      <c r="P1620" s="142">
        <v>0.08</v>
      </c>
      <c r="Q1620" s="168">
        <f t="shared" si="28"/>
        <v>20.010000000000002</v>
      </c>
      <c r="R1620" s="14" t="s">
        <v>17</v>
      </c>
      <c r="S1620" s="64">
        <f t="shared" si="29"/>
        <v>19.68375</v>
      </c>
      <c r="T1620" s="91">
        <v>1</v>
      </c>
      <c r="U1620" s="31"/>
      <c r="V1620" s="31">
        <v>2</v>
      </c>
      <c r="W1620" s="286"/>
      <c r="AD1620"/>
      <c r="AE1620"/>
      <c r="AF1620"/>
      <c r="AG1620"/>
      <c r="AH1620"/>
      <c r="AI1620"/>
    </row>
    <row r="1621" spans="1:35" ht="18" customHeight="1" x14ac:dyDescent="0.25">
      <c r="A1621" s="47" t="s">
        <v>2988</v>
      </c>
      <c r="B1621" s="370" t="s">
        <v>1735</v>
      </c>
      <c r="C1621" s="24">
        <v>10</v>
      </c>
      <c r="D1621" s="25"/>
      <c r="E1621" s="36"/>
      <c r="F1621" s="37"/>
      <c r="G1621" s="28"/>
      <c r="H1621" s="29"/>
      <c r="I1621" s="30" t="s">
        <v>35</v>
      </c>
      <c r="J1621" s="30"/>
      <c r="K1621" s="26">
        <v>63.29</v>
      </c>
      <c r="L1621" s="87" t="s">
        <v>38</v>
      </c>
      <c r="M1621" s="30" t="s">
        <v>38</v>
      </c>
      <c r="N1621" s="30"/>
      <c r="O1621" s="31">
        <v>88.6</v>
      </c>
      <c r="P1621" s="142">
        <v>0.08</v>
      </c>
      <c r="Q1621" s="168">
        <f t="shared" si="28"/>
        <v>81.512</v>
      </c>
      <c r="R1621" s="14" t="s">
        <v>17</v>
      </c>
      <c r="S1621" s="64">
        <f t="shared" si="29"/>
        <v>80.182999999999993</v>
      </c>
      <c r="T1621" s="65">
        <v>1</v>
      </c>
      <c r="U1621" s="31"/>
      <c r="V1621" s="31">
        <v>2</v>
      </c>
      <c r="W1621" s="286"/>
      <c r="AD1621"/>
      <c r="AE1621"/>
      <c r="AF1621"/>
      <c r="AG1621"/>
      <c r="AH1621"/>
      <c r="AI1621"/>
    </row>
    <row r="1622" spans="1:35" ht="18" customHeight="1" x14ac:dyDescent="0.25">
      <c r="A1622" s="47" t="s">
        <v>2989</v>
      </c>
      <c r="B1622" s="51" t="s">
        <v>51</v>
      </c>
      <c r="C1622" s="24">
        <v>90</v>
      </c>
      <c r="D1622" s="25"/>
      <c r="E1622" s="36"/>
      <c r="F1622" s="37"/>
      <c r="G1622" s="28">
        <v>1</v>
      </c>
      <c r="H1622" s="29">
        <v>9.58</v>
      </c>
      <c r="I1622" s="30" t="s">
        <v>2990</v>
      </c>
      <c r="J1622" s="30" t="s">
        <v>2991</v>
      </c>
      <c r="K1622" s="30">
        <v>9.92</v>
      </c>
      <c r="L1622" s="87">
        <v>9.1999999999999993</v>
      </c>
      <c r="M1622" s="29" t="s">
        <v>35</v>
      </c>
      <c r="N1622" s="29" t="s">
        <v>38</v>
      </c>
      <c r="O1622" s="31"/>
      <c r="P1622" s="35"/>
      <c r="Q1622" s="168"/>
      <c r="R1622" s="14"/>
      <c r="S1622" s="14"/>
      <c r="T1622" s="65"/>
      <c r="U1622" s="31"/>
      <c r="V1622" s="31"/>
      <c r="W1622" s="286"/>
      <c r="AD1622"/>
      <c r="AE1622"/>
      <c r="AF1622"/>
      <c r="AG1622"/>
      <c r="AH1622"/>
      <c r="AI1622"/>
    </row>
    <row r="1623" spans="1:35" ht="18" customHeight="1" x14ac:dyDescent="0.25">
      <c r="A1623" s="47" t="s">
        <v>2992</v>
      </c>
      <c r="B1623" s="39" t="s">
        <v>111</v>
      </c>
      <c r="C1623" s="24">
        <v>10</v>
      </c>
      <c r="D1623" s="25"/>
      <c r="E1623" s="36"/>
      <c r="F1623" s="37"/>
      <c r="G1623" s="28"/>
      <c r="H1623" s="29">
        <v>21</v>
      </c>
      <c r="I1623" s="30">
        <v>22.54</v>
      </c>
      <c r="J1623" s="30"/>
      <c r="K1623" s="30">
        <v>25.63</v>
      </c>
      <c r="L1623" s="87" t="s">
        <v>35</v>
      </c>
      <c r="M1623" s="29" t="s">
        <v>38</v>
      </c>
      <c r="N1623" s="29" t="s">
        <v>35</v>
      </c>
      <c r="O1623" s="86">
        <v>36.1</v>
      </c>
      <c r="P1623" s="142">
        <v>0.11</v>
      </c>
      <c r="Q1623" s="168">
        <f>O1623*(1-P1623)</f>
        <v>32.129000000000005</v>
      </c>
      <c r="R1623" s="14" t="s">
        <v>17</v>
      </c>
      <c r="S1623" s="64">
        <f>O1623*0.905</f>
        <v>32.670500000000004</v>
      </c>
      <c r="T1623" s="91">
        <v>1</v>
      </c>
      <c r="U1623" s="31"/>
      <c r="V1623" s="31">
        <v>2</v>
      </c>
      <c r="W1623" s="286"/>
      <c r="AD1623"/>
      <c r="AE1623"/>
      <c r="AF1623"/>
      <c r="AG1623"/>
      <c r="AH1623"/>
      <c r="AI1623"/>
    </row>
    <row r="1624" spans="1:35" ht="18" customHeight="1" x14ac:dyDescent="0.25">
      <c r="A1624" s="47" t="s">
        <v>2993</v>
      </c>
      <c r="B1624" s="39" t="s">
        <v>643</v>
      </c>
      <c r="C1624" s="24">
        <v>10</v>
      </c>
      <c r="D1624" s="25"/>
      <c r="E1624" s="36"/>
      <c r="F1624" s="37"/>
      <c r="G1624" s="28"/>
      <c r="H1624" s="29" t="s">
        <v>35</v>
      </c>
      <c r="I1624" s="30" t="s">
        <v>38</v>
      </c>
      <c r="J1624" s="30"/>
      <c r="K1624" s="30"/>
      <c r="L1624" s="87" t="s">
        <v>35</v>
      </c>
      <c r="M1624" s="29" t="s">
        <v>38</v>
      </c>
      <c r="N1624" s="29" t="s">
        <v>35</v>
      </c>
      <c r="O1624" s="86">
        <v>35.700000000000003</v>
      </c>
      <c r="P1624" s="142">
        <v>0.11</v>
      </c>
      <c r="Q1624" s="168">
        <f>O1624*(1-P1624)</f>
        <v>31.773000000000003</v>
      </c>
      <c r="R1624" s="14" t="s">
        <v>17</v>
      </c>
      <c r="S1624" s="64">
        <f>O1624*0.905</f>
        <v>32.308500000000002</v>
      </c>
      <c r="T1624" s="91">
        <v>1</v>
      </c>
      <c r="U1624" s="31"/>
      <c r="V1624" s="31">
        <v>2</v>
      </c>
      <c r="W1624" s="286"/>
      <c r="AD1624"/>
      <c r="AE1624"/>
      <c r="AF1624"/>
      <c r="AG1624"/>
      <c r="AH1624"/>
      <c r="AI1624"/>
    </row>
    <row r="1625" spans="1:35" ht="18" customHeight="1" x14ac:dyDescent="0.25">
      <c r="A1625" s="47" t="s">
        <v>2994</v>
      </c>
      <c r="B1625" s="51" t="s">
        <v>483</v>
      </c>
      <c r="C1625" s="24">
        <v>60</v>
      </c>
      <c r="D1625" s="25"/>
      <c r="E1625" s="36"/>
      <c r="F1625" s="37"/>
      <c r="G1625" s="28"/>
      <c r="H1625" s="29">
        <v>16.64</v>
      </c>
      <c r="I1625" s="30" t="s">
        <v>38</v>
      </c>
      <c r="J1625" s="29" t="s">
        <v>38</v>
      </c>
      <c r="K1625" s="29" t="s">
        <v>38</v>
      </c>
      <c r="L1625" s="29">
        <v>17.25</v>
      </c>
      <c r="M1625" s="29">
        <v>17.03</v>
      </c>
      <c r="N1625" s="29" t="s">
        <v>38</v>
      </c>
      <c r="O1625" s="31">
        <v>11.15</v>
      </c>
      <c r="P1625" s="35"/>
      <c r="Q1625" s="168"/>
      <c r="R1625" s="14"/>
      <c r="S1625" s="14"/>
      <c r="T1625" s="65"/>
      <c r="U1625" s="31"/>
      <c r="V1625" s="31"/>
      <c r="W1625" s="286"/>
      <c r="AD1625"/>
      <c r="AE1625"/>
      <c r="AF1625"/>
      <c r="AG1625"/>
      <c r="AH1625"/>
      <c r="AI1625"/>
    </row>
    <row r="1626" spans="1:35" ht="18" customHeight="1" x14ac:dyDescent="0.25">
      <c r="A1626" s="386" t="s">
        <v>2995</v>
      </c>
      <c r="B1626" s="51" t="s">
        <v>40</v>
      </c>
      <c r="C1626" s="24">
        <v>60</v>
      </c>
      <c r="D1626" s="25"/>
      <c r="E1626" s="36"/>
      <c r="F1626" s="37"/>
      <c r="G1626" s="28">
        <v>4</v>
      </c>
      <c r="H1626" s="29" t="s">
        <v>680</v>
      </c>
      <c r="I1626" s="30">
        <v>8.36</v>
      </c>
      <c r="J1626" s="30">
        <v>7.24</v>
      </c>
      <c r="K1626" s="30">
        <v>7.85</v>
      </c>
      <c r="L1626" s="49">
        <v>6.86</v>
      </c>
      <c r="M1626" s="30">
        <v>7.14</v>
      </c>
      <c r="N1626" s="30">
        <v>7.9</v>
      </c>
      <c r="O1626" s="31">
        <v>18.53</v>
      </c>
      <c r="P1626" s="35"/>
      <c r="Q1626" s="168"/>
      <c r="R1626" s="14"/>
      <c r="S1626" s="14"/>
      <c r="T1626" s="65"/>
      <c r="U1626" s="31"/>
      <c r="V1626" s="31"/>
      <c r="W1626" s="131"/>
      <c r="AD1626"/>
      <c r="AE1626"/>
      <c r="AF1626"/>
      <c r="AG1626"/>
      <c r="AH1626"/>
      <c r="AI1626"/>
    </row>
    <row r="1627" spans="1:35" ht="18" customHeight="1" x14ac:dyDescent="0.25">
      <c r="A1627" s="47" t="s">
        <v>2996</v>
      </c>
      <c r="B1627" s="23" t="s">
        <v>1424</v>
      </c>
      <c r="C1627" s="24" t="s">
        <v>153</v>
      </c>
      <c r="D1627" s="25"/>
      <c r="E1627" s="36"/>
      <c r="F1627" s="37"/>
      <c r="G1627" s="28"/>
      <c r="H1627" s="29">
        <v>26.65</v>
      </c>
      <c r="I1627" s="30" t="s">
        <v>35</v>
      </c>
      <c r="J1627" s="30">
        <v>26.93</v>
      </c>
      <c r="K1627" s="26">
        <v>23.94</v>
      </c>
      <c r="L1627" s="29" t="s">
        <v>35</v>
      </c>
      <c r="M1627" s="29" t="s">
        <v>35</v>
      </c>
      <c r="N1627" s="29">
        <v>26.64</v>
      </c>
      <c r="O1627" s="31">
        <v>26.98</v>
      </c>
      <c r="P1627" s="35">
        <v>0.1</v>
      </c>
      <c r="Q1627" s="168">
        <f>O1627*(1-P1627)</f>
        <v>24.282</v>
      </c>
      <c r="R1627" s="14"/>
      <c r="S1627" s="66"/>
      <c r="T1627" s="65"/>
      <c r="U1627" s="31"/>
      <c r="V1627" s="31"/>
      <c r="W1627" s="286"/>
      <c r="AD1627"/>
      <c r="AE1627"/>
      <c r="AF1627"/>
      <c r="AG1627"/>
      <c r="AH1627"/>
      <c r="AI1627"/>
    </row>
    <row r="1628" spans="1:35" ht="18" customHeight="1" x14ac:dyDescent="0.25">
      <c r="A1628" s="53" t="s">
        <v>2997</v>
      </c>
      <c r="B1628" s="54" t="s">
        <v>187</v>
      </c>
      <c r="C1628" s="24">
        <v>42</v>
      </c>
      <c r="D1628" s="55"/>
      <c r="E1628" s="26"/>
      <c r="F1628" s="100"/>
      <c r="G1628" s="57"/>
      <c r="H1628" s="29">
        <v>44</v>
      </c>
      <c r="I1628" s="30">
        <v>45.7</v>
      </c>
      <c r="J1628" s="30">
        <v>52.65</v>
      </c>
      <c r="K1628" s="30">
        <v>57.25</v>
      </c>
      <c r="L1628" s="30">
        <v>58.95</v>
      </c>
      <c r="M1628" s="30">
        <v>48.3</v>
      </c>
      <c r="N1628" s="30"/>
      <c r="O1628" s="80"/>
      <c r="P1628" s="76"/>
      <c r="Q1628" s="77"/>
      <c r="R1628" s="14"/>
      <c r="S1628" s="14"/>
      <c r="T1628" s="119"/>
      <c r="U1628" s="387"/>
      <c r="V1628" s="54"/>
      <c r="W1628" s="358"/>
      <c r="AD1628"/>
      <c r="AE1628"/>
      <c r="AF1628"/>
      <c r="AG1628"/>
      <c r="AH1628"/>
      <c r="AI1628"/>
    </row>
    <row r="1629" spans="1:35" ht="18" customHeight="1" x14ac:dyDescent="0.25">
      <c r="A1629" s="53" t="s">
        <v>2998</v>
      </c>
      <c r="B1629" s="54" t="s">
        <v>312</v>
      </c>
      <c r="C1629" s="24">
        <v>28</v>
      </c>
      <c r="D1629" s="72"/>
      <c r="E1629" s="40"/>
      <c r="F1629" s="56" t="s">
        <v>2999</v>
      </c>
      <c r="G1629" s="57">
        <v>2</v>
      </c>
      <c r="H1629" s="30">
        <v>10.199999999999999</v>
      </c>
      <c r="I1629" s="30">
        <v>7.93</v>
      </c>
      <c r="J1629" s="30">
        <v>6.2</v>
      </c>
      <c r="K1629" s="113">
        <v>7.43</v>
      </c>
      <c r="L1629" s="26">
        <v>6.15</v>
      </c>
      <c r="M1629" s="30">
        <v>6.97</v>
      </c>
      <c r="N1629" s="30">
        <v>7</v>
      </c>
      <c r="O1629" s="80">
        <v>1.8</v>
      </c>
      <c r="P1629" s="76"/>
      <c r="Q1629" s="77"/>
      <c r="R1629" s="14"/>
      <c r="S1629" s="14"/>
      <c r="T1629" s="191"/>
      <c r="U1629" s="80"/>
      <c r="V1629" s="80"/>
      <c r="W1629" s="388"/>
      <c r="AD1629"/>
      <c r="AE1629"/>
      <c r="AF1629"/>
      <c r="AG1629"/>
      <c r="AH1629"/>
      <c r="AI1629"/>
    </row>
    <row r="1630" spans="1:35" ht="18" customHeight="1" x14ac:dyDescent="0.25">
      <c r="A1630" s="47" t="s">
        <v>2998</v>
      </c>
      <c r="B1630" s="51" t="s">
        <v>2564</v>
      </c>
      <c r="C1630" s="24">
        <v>28</v>
      </c>
      <c r="D1630" s="25"/>
      <c r="E1630" s="36"/>
      <c r="F1630" s="37"/>
      <c r="G1630" s="28">
        <v>2</v>
      </c>
      <c r="H1630" s="29">
        <v>1.76</v>
      </c>
      <c r="I1630" s="30">
        <v>2.13</v>
      </c>
      <c r="J1630" s="30"/>
      <c r="K1630" s="30"/>
      <c r="L1630" s="29">
        <v>3.3</v>
      </c>
      <c r="M1630" s="29">
        <v>1.73</v>
      </c>
      <c r="N1630" s="29">
        <v>2.2999999999999998</v>
      </c>
      <c r="O1630" s="31">
        <v>2.3199999999999998</v>
      </c>
      <c r="P1630" s="35"/>
      <c r="Q1630" s="168"/>
      <c r="R1630" s="14"/>
      <c r="S1630" s="14"/>
      <c r="T1630" s="65"/>
      <c r="U1630" s="31"/>
      <c r="V1630" s="31"/>
      <c r="W1630" s="286"/>
      <c r="AD1630"/>
      <c r="AE1630"/>
      <c r="AF1630"/>
      <c r="AG1630"/>
      <c r="AH1630"/>
      <c r="AI1630"/>
    </row>
    <row r="1631" spans="1:35" ht="18" customHeight="1" x14ac:dyDescent="0.25">
      <c r="A1631" s="47" t="s">
        <v>3000</v>
      </c>
      <c r="B1631" s="51" t="s">
        <v>195</v>
      </c>
      <c r="C1631" s="24">
        <v>28</v>
      </c>
      <c r="D1631" s="25"/>
      <c r="E1631" s="36"/>
      <c r="F1631" s="37"/>
      <c r="G1631" s="28"/>
      <c r="H1631" s="29">
        <v>44.11</v>
      </c>
      <c r="I1631" s="26">
        <v>33.299999999999997</v>
      </c>
      <c r="J1631" s="30" t="s">
        <v>35</v>
      </c>
      <c r="K1631" s="108">
        <v>33.4</v>
      </c>
      <c r="L1631" s="29">
        <v>47</v>
      </c>
      <c r="M1631" s="29" t="s">
        <v>38</v>
      </c>
      <c r="N1631" s="29" t="s">
        <v>35</v>
      </c>
      <c r="O1631" s="31"/>
      <c r="P1631" s="35"/>
      <c r="Q1631" s="168"/>
      <c r="R1631" s="14"/>
      <c r="S1631" s="14"/>
      <c r="T1631" s="65"/>
      <c r="U1631" s="31"/>
      <c r="V1631" s="31"/>
      <c r="W1631" s="286"/>
      <c r="AD1631"/>
      <c r="AE1631"/>
      <c r="AF1631"/>
      <c r="AG1631"/>
      <c r="AH1631"/>
      <c r="AI1631"/>
    </row>
    <row r="1632" spans="1:35" ht="18" customHeight="1" x14ac:dyDescent="0.25">
      <c r="A1632" s="53" t="s">
        <v>3001</v>
      </c>
      <c r="B1632" s="78" t="s">
        <v>322</v>
      </c>
      <c r="C1632" s="24"/>
      <c r="D1632" s="55"/>
      <c r="E1632" s="26"/>
      <c r="F1632" s="100"/>
      <c r="G1632" s="57"/>
      <c r="H1632" s="30">
        <v>1.02</v>
      </c>
      <c r="I1632" s="30"/>
      <c r="J1632" s="30">
        <v>1.5</v>
      </c>
      <c r="K1632" s="30">
        <v>1.85</v>
      </c>
      <c r="L1632" s="30"/>
      <c r="M1632" s="30">
        <v>1.5</v>
      </c>
      <c r="N1632" s="49">
        <v>0.97</v>
      </c>
      <c r="O1632" s="80"/>
      <c r="P1632" s="76"/>
      <c r="Q1632" s="77"/>
      <c r="R1632" s="14"/>
      <c r="S1632" s="14"/>
      <c r="T1632" s="81"/>
      <c r="U1632" s="82"/>
      <c r="V1632" s="54"/>
      <c r="W1632" s="83"/>
      <c r="AD1632"/>
      <c r="AE1632"/>
      <c r="AF1632"/>
      <c r="AG1632"/>
      <c r="AH1632"/>
      <c r="AI1632"/>
    </row>
    <row r="1633" spans="1:35" ht="18" customHeight="1" x14ac:dyDescent="0.25">
      <c r="A1633" s="47" t="s">
        <v>3002</v>
      </c>
      <c r="B1633" s="51" t="s">
        <v>286</v>
      </c>
      <c r="C1633" s="24">
        <v>56</v>
      </c>
      <c r="D1633" s="25"/>
      <c r="E1633" s="36"/>
      <c r="F1633" s="37"/>
      <c r="G1633" s="389">
        <v>1</v>
      </c>
      <c r="H1633" s="29">
        <v>15.75</v>
      </c>
      <c r="I1633" s="30">
        <v>11.32</v>
      </c>
      <c r="J1633" s="29">
        <v>9.9700000000000006</v>
      </c>
      <c r="K1633" s="30">
        <v>10.4</v>
      </c>
      <c r="L1633" s="29">
        <v>12.05</v>
      </c>
      <c r="M1633" s="49">
        <v>2.56</v>
      </c>
      <c r="N1633" s="29">
        <v>2.6</v>
      </c>
      <c r="O1633" s="31">
        <v>2.6</v>
      </c>
      <c r="P1633" s="35"/>
      <c r="Q1633" s="168"/>
      <c r="R1633" s="14"/>
      <c r="S1633" s="14"/>
      <c r="T1633" s="65"/>
      <c r="U1633" s="390"/>
      <c r="V1633" s="31"/>
      <c r="W1633" s="286"/>
      <c r="AD1633"/>
      <c r="AE1633"/>
      <c r="AF1633"/>
      <c r="AG1633"/>
      <c r="AH1633"/>
      <c r="AI1633"/>
    </row>
    <row r="1634" spans="1:35" ht="18" customHeight="1" x14ac:dyDescent="0.25">
      <c r="A1634" s="47" t="s">
        <v>3003</v>
      </c>
      <c r="B1634" s="51" t="s">
        <v>1477</v>
      </c>
      <c r="C1634" s="24">
        <v>56</v>
      </c>
      <c r="D1634" s="25"/>
      <c r="E1634" s="36"/>
      <c r="F1634" s="247"/>
      <c r="G1634" s="28">
        <v>2</v>
      </c>
      <c r="H1634" s="30">
        <v>3.7</v>
      </c>
      <c r="I1634" s="30" t="s">
        <v>38</v>
      </c>
      <c r="J1634" s="30">
        <v>3.11</v>
      </c>
      <c r="K1634" s="30">
        <v>3.32</v>
      </c>
      <c r="L1634" s="26">
        <v>2.7</v>
      </c>
      <c r="M1634" s="30">
        <v>2.97</v>
      </c>
      <c r="N1634" s="29">
        <v>3.12</v>
      </c>
      <c r="O1634" s="31">
        <v>1.36</v>
      </c>
      <c r="P1634" s="35"/>
      <c r="Q1634" s="168"/>
      <c r="R1634" s="14"/>
      <c r="S1634" s="14"/>
      <c r="T1634" s="65"/>
      <c r="U1634" s="390"/>
      <c r="V1634" s="31"/>
      <c r="W1634" s="286"/>
      <c r="AD1634"/>
      <c r="AE1634"/>
      <c r="AF1634"/>
      <c r="AG1634"/>
      <c r="AH1634"/>
      <c r="AI1634"/>
    </row>
    <row r="1635" spans="1:35" ht="18" customHeight="1" x14ac:dyDescent="0.25">
      <c r="A1635" s="47" t="s">
        <v>3004</v>
      </c>
      <c r="B1635" s="23" t="s">
        <v>1477</v>
      </c>
      <c r="C1635" s="24">
        <v>28</v>
      </c>
      <c r="D1635" s="25"/>
      <c r="E1635" s="36"/>
      <c r="F1635" s="41"/>
      <c r="G1635" s="57">
        <v>4</v>
      </c>
      <c r="H1635" s="365" t="s">
        <v>3005</v>
      </c>
      <c r="I1635" s="30">
        <v>5.17</v>
      </c>
      <c r="J1635" s="113" t="s">
        <v>35</v>
      </c>
      <c r="K1635" s="141" t="s">
        <v>38</v>
      </c>
      <c r="L1635" s="141">
        <v>6.1</v>
      </c>
      <c r="M1635" s="30">
        <v>4.5999999999999996</v>
      </c>
      <c r="N1635" s="141" t="s">
        <v>35</v>
      </c>
      <c r="O1635" s="31">
        <v>4.18</v>
      </c>
      <c r="P1635" s="35"/>
      <c r="Q1635" s="168"/>
      <c r="R1635" s="14"/>
      <c r="S1635" s="14"/>
      <c r="T1635" s="65"/>
      <c r="U1635" s="390"/>
      <c r="V1635" s="31"/>
      <c r="W1635" s="286"/>
      <c r="AD1635"/>
      <c r="AE1635"/>
      <c r="AF1635"/>
      <c r="AG1635"/>
      <c r="AH1635"/>
      <c r="AI1635"/>
    </row>
    <row r="1636" spans="1:35" ht="18" customHeight="1" x14ac:dyDescent="0.25">
      <c r="A1636" s="53" t="s">
        <v>3004</v>
      </c>
      <c r="B1636" s="51" t="s">
        <v>483</v>
      </c>
      <c r="C1636" s="24">
        <v>28</v>
      </c>
      <c r="D1636" s="25"/>
      <c r="E1636" s="36"/>
      <c r="F1636" s="374"/>
      <c r="G1636" s="28">
        <v>8</v>
      </c>
      <c r="H1636" s="391" t="s">
        <v>38</v>
      </c>
      <c r="I1636" s="30">
        <v>3.44</v>
      </c>
      <c r="J1636" s="29">
        <v>3.32</v>
      </c>
      <c r="K1636" s="29">
        <v>3.98</v>
      </c>
      <c r="L1636" s="49">
        <v>3.15</v>
      </c>
      <c r="M1636" s="30" t="s">
        <v>38</v>
      </c>
      <c r="N1636" s="29">
        <v>3.48</v>
      </c>
      <c r="O1636" s="31"/>
      <c r="P1636" s="35"/>
      <c r="Q1636" s="168"/>
      <c r="R1636" s="14"/>
      <c r="S1636" s="14"/>
      <c r="T1636" s="65"/>
      <c r="U1636" s="390"/>
      <c r="V1636" s="31"/>
      <c r="W1636" s="286"/>
      <c r="AD1636"/>
      <c r="AE1636"/>
      <c r="AF1636"/>
      <c r="AG1636"/>
      <c r="AH1636"/>
      <c r="AI1636"/>
    </row>
    <row r="1637" spans="1:35" ht="18" customHeight="1" x14ac:dyDescent="0.25">
      <c r="A1637" s="392" t="s">
        <v>3006</v>
      </c>
      <c r="B1637" s="51" t="s">
        <v>286</v>
      </c>
      <c r="C1637" s="24">
        <v>28</v>
      </c>
      <c r="D1637" s="25"/>
      <c r="E1637" s="36"/>
      <c r="F1637" s="37"/>
      <c r="G1637" s="28">
        <v>5</v>
      </c>
      <c r="H1637" s="29">
        <v>2.52</v>
      </c>
      <c r="I1637" s="30">
        <v>3.35</v>
      </c>
      <c r="J1637" s="75">
        <v>2.75</v>
      </c>
      <c r="K1637" s="30">
        <v>3.35</v>
      </c>
      <c r="L1637" s="75">
        <v>2.37</v>
      </c>
      <c r="M1637" s="73">
        <v>2.17</v>
      </c>
      <c r="N1637" s="30">
        <v>2.97</v>
      </c>
      <c r="O1637" s="31"/>
      <c r="P1637" s="35"/>
      <c r="Q1637" s="168"/>
      <c r="R1637" s="14"/>
      <c r="S1637" s="14"/>
      <c r="T1637" s="65"/>
      <c r="U1637" s="390"/>
      <c r="V1637" s="31"/>
      <c r="W1637" s="286"/>
      <c r="AD1637"/>
      <c r="AE1637"/>
      <c r="AF1637"/>
      <c r="AG1637"/>
      <c r="AH1637"/>
      <c r="AI1637"/>
    </row>
    <row r="1638" spans="1:35" ht="18" customHeight="1" x14ac:dyDescent="0.25">
      <c r="A1638" s="47" t="s">
        <v>3007</v>
      </c>
      <c r="B1638" s="51" t="s">
        <v>2526</v>
      </c>
      <c r="C1638" s="24">
        <v>28</v>
      </c>
      <c r="D1638" s="25"/>
      <c r="E1638" s="36"/>
      <c r="F1638" s="283" t="s">
        <v>3008</v>
      </c>
      <c r="G1638" s="28">
        <v>6</v>
      </c>
      <c r="H1638" s="49" t="s">
        <v>3008</v>
      </c>
      <c r="I1638" s="30"/>
      <c r="J1638" s="30"/>
      <c r="K1638" s="30"/>
      <c r="L1638" s="29"/>
      <c r="M1638" s="29">
        <v>11.35</v>
      </c>
      <c r="N1638" s="29" t="s">
        <v>38</v>
      </c>
      <c r="O1638" s="31">
        <v>4.05</v>
      </c>
      <c r="P1638" s="35"/>
      <c r="Q1638" s="50"/>
      <c r="R1638" s="14"/>
      <c r="S1638" s="14"/>
      <c r="T1638" s="65"/>
      <c r="U1638" s="82"/>
      <c r="V1638" s="31"/>
      <c r="W1638" s="146"/>
      <c r="AD1638"/>
      <c r="AE1638"/>
      <c r="AF1638"/>
      <c r="AG1638"/>
      <c r="AH1638"/>
      <c r="AI1638"/>
    </row>
    <row r="1639" spans="1:35" ht="18" customHeight="1" x14ac:dyDescent="0.25">
      <c r="A1639" s="47" t="s">
        <v>3009</v>
      </c>
      <c r="B1639" s="51" t="s">
        <v>286</v>
      </c>
      <c r="C1639" s="24">
        <v>30</v>
      </c>
      <c r="D1639" s="25"/>
      <c r="E1639" s="36"/>
      <c r="F1639" s="37"/>
      <c r="G1639" s="28"/>
      <c r="H1639" s="29"/>
      <c r="I1639" s="30"/>
      <c r="J1639" s="30">
        <v>2.14</v>
      </c>
      <c r="K1639" s="30"/>
      <c r="L1639" s="29"/>
      <c r="M1639" s="29"/>
      <c r="N1639" s="29"/>
      <c r="O1639" s="31">
        <v>10.15</v>
      </c>
      <c r="P1639" s="35"/>
      <c r="Q1639" s="50"/>
      <c r="R1639" s="14"/>
      <c r="S1639" s="14"/>
      <c r="T1639" s="65"/>
      <c r="U1639" s="82"/>
      <c r="V1639" s="31"/>
      <c r="W1639" s="146"/>
      <c r="AD1639"/>
      <c r="AE1639"/>
      <c r="AF1639"/>
      <c r="AG1639"/>
      <c r="AH1639"/>
      <c r="AI1639"/>
    </row>
    <row r="1640" spans="1:35" ht="18" customHeight="1" x14ac:dyDescent="0.25">
      <c r="A1640" s="47" t="s">
        <v>3009</v>
      </c>
      <c r="B1640" s="51" t="s">
        <v>483</v>
      </c>
      <c r="C1640" s="24">
        <v>30</v>
      </c>
      <c r="D1640" s="25"/>
      <c r="E1640" s="36"/>
      <c r="F1640" s="37"/>
      <c r="G1640" s="28"/>
      <c r="H1640" s="29">
        <v>3.28</v>
      </c>
      <c r="I1640" s="30" t="s">
        <v>868</v>
      </c>
      <c r="J1640" s="26">
        <v>3.22</v>
      </c>
      <c r="K1640" s="30">
        <v>3.31</v>
      </c>
      <c r="L1640" s="134">
        <v>3.99</v>
      </c>
      <c r="M1640" s="29">
        <v>3.75</v>
      </c>
      <c r="N1640" s="29">
        <v>3.3</v>
      </c>
      <c r="O1640" s="31">
        <v>18.329999999999998</v>
      </c>
      <c r="P1640" s="35"/>
      <c r="Q1640" s="50"/>
      <c r="R1640" s="14"/>
      <c r="S1640" s="14"/>
      <c r="T1640" s="65"/>
      <c r="U1640" s="82"/>
      <c r="V1640" s="31"/>
      <c r="W1640" s="146"/>
      <c r="AD1640"/>
      <c r="AE1640"/>
      <c r="AF1640"/>
      <c r="AG1640"/>
      <c r="AH1640"/>
      <c r="AI1640"/>
    </row>
    <row r="1641" spans="1:35" ht="18" customHeight="1" x14ac:dyDescent="0.25">
      <c r="A1641" s="47" t="s">
        <v>3009</v>
      </c>
      <c r="B1641" s="51" t="s">
        <v>2526</v>
      </c>
      <c r="C1641" s="24">
        <v>30</v>
      </c>
      <c r="D1641" s="25"/>
      <c r="E1641" s="36"/>
      <c r="F1641" s="37"/>
      <c r="G1641" s="28"/>
      <c r="H1641" s="29">
        <v>24.13</v>
      </c>
      <c r="I1641" s="30">
        <v>17.75</v>
      </c>
      <c r="J1641" s="30" t="s">
        <v>38</v>
      </c>
      <c r="K1641" s="30" t="s">
        <v>38</v>
      </c>
      <c r="L1641" s="29">
        <v>2.15</v>
      </c>
      <c r="M1641" s="29">
        <v>2.17</v>
      </c>
      <c r="N1641" s="29" t="s">
        <v>38</v>
      </c>
      <c r="O1641" s="31">
        <v>10.15</v>
      </c>
      <c r="P1641" s="35"/>
      <c r="Q1641" s="50"/>
      <c r="R1641" s="14"/>
      <c r="S1641" s="14"/>
      <c r="T1641" s="65"/>
      <c r="U1641" s="82"/>
      <c r="V1641" s="31"/>
      <c r="W1641" s="146"/>
      <c r="AD1641"/>
      <c r="AE1641"/>
      <c r="AF1641"/>
      <c r="AG1641"/>
      <c r="AH1641"/>
      <c r="AI1641"/>
    </row>
    <row r="1642" spans="1:35" ht="18" customHeight="1" x14ac:dyDescent="0.25">
      <c r="A1642" s="47" t="s">
        <v>3010</v>
      </c>
      <c r="B1642" s="51" t="s">
        <v>1477</v>
      </c>
      <c r="C1642" s="24">
        <v>30</v>
      </c>
      <c r="D1642" s="25"/>
      <c r="E1642" s="36"/>
      <c r="F1642" s="37"/>
      <c r="G1642" s="28"/>
      <c r="H1642" s="29" t="s">
        <v>3011</v>
      </c>
      <c r="I1642" s="30" t="s">
        <v>3012</v>
      </c>
      <c r="J1642" s="30"/>
      <c r="K1642" s="30">
        <v>6.53</v>
      </c>
      <c r="L1642" s="29"/>
      <c r="M1642" s="29" t="s">
        <v>3013</v>
      </c>
      <c r="N1642" s="29" t="s">
        <v>38</v>
      </c>
      <c r="O1642" s="31">
        <v>18.329999999999998</v>
      </c>
      <c r="P1642" s="35"/>
      <c r="Q1642" s="50"/>
      <c r="R1642" s="14"/>
      <c r="S1642" s="14"/>
      <c r="T1642" s="65"/>
      <c r="U1642" s="82"/>
      <c r="V1642" s="31"/>
      <c r="W1642" s="146"/>
      <c r="AD1642"/>
      <c r="AE1642"/>
      <c r="AF1642"/>
      <c r="AG1642"/>
      <c r="AH1642"/>
      <c r="AI1642"/>
    </row>
    <row r="1643" spans="1:35" ht="18" customHeight="1" x14ac:dyDescent="0.25">
      <c r="A1643" s="47" t="s">
        <v>3014</v>
      </c>
      <c r="B1643" s="54" t="s">
        <v>847</v>
      </c>
      <c r="C1643" s="24">
        <v>1</v>
      </c>
      <c r="D1643" s="55"/>
      <c r="E1643" s="40"/>
      <c r="F1643" s="56"/>
      <c r="G1643" s="57">
        <v>40</v>
      </c>
      <c r="H1643" s="30">
        <v>1.5</v>
      </c>
      <c r="I1643" s="30">
        <v>1.42</v>
      </c>
      <c r="J1643" s="30">
        <v>1.49</v>
      </c>
      <c r="K1643" s="103">
        <v>1.47</v>
      </c>
      <c r="L1643" s="26">
        <v>1.38</v>
      </c>
      <c r="M1643" s="30">
        <v>1.43</v>
      </c>
      <c r="N1643" s="30" t="s">
        <v>720</v>
      </c>
      <c r="O1643" s="58"/>
      <c r="P1643" s="97"/>
      <c r="Q1643" s="98"/>
      <c r="R1643" s="14"/>
      <c r="S1643" s="14"/>
      <c r="T1643" s="119"/>
      <c r="U1643" s="82"/>
      <c r="V1643" s="54"/>
      <c r="W1643" s="146"/>
      <c r="AD1643"/>
      <c r="AE1643"/>
      <c r="AF1643"/>
      <c r="AG1643"/>
      <c r="AH1643"/>
      <c r="AI1643"/>
    </row>
    <row r="1644" spans="1:35" ht="18" customHeight="1" x14ac:dyDescent="0.25">
      <c r="A1644" s="47" t="s">
        <v>3015</v>
      </c>
      <c r="B1644" s="51" t="s">
        <v>309</v>
      </c>
      <c r="C1644" s="24">
        <v>84</v>
      </c>
      <c r="D1644" s="25"/>
      <c r="E1644" s="36"/>
      <c r="F1644" s="37"/>
      <c r="G1644" s="28"/>
      <c r="H1644" s="29">
        <v>0.92</v>
      </c>
      <c r="I1644" s="30">
        <v>1.3</v>
      </c>
      <c r="J1644" s="30" t="s">
        <v>35</v>
      </c>
      <c r="K1644" s="30">
        <v>1.05</v>
      </c>
      <c r="L1644" s="87">
        <v>0.99</v>
      </c>
      <c r="M1644" s="30">
        <v>0.98</v>
      </c>
      <c r="N1644" s="163">
        <v>0.86</v>
      </c>
      <c r="O1644" s="31">
        <v>1.1299999999999999</v>
      </c>
      <c r="P1644" s="35"/>
      <c r="Q1644" s="50"/>
      <c r="R1644" s="14"/>
      <c r="S1644" s="14"/>
      <c r="T1644" s="65"/>
      <c r="U1644" s="82"/>
      <c r="V1644" s="31"/>
      <c r="W1644" s="146"/>
      <c r="AD1644"/>
      <c r="AE1644"/>
      <c r="AF1644"/>
      <c r="AG1644"/>
      <c r="AH1644"/>
      <c r="AI1644"/>
    </row>
    <row r="1645" spans="1:35" ht="18" customHeight="1" x14ac:dyDescent="0.25">
      <c r="A1645" s="47" t="s">
        <v>3016</v>
      </c>
      <c r="B1645" s="51" t="s">
        <v>312</v>
      </c>
      <c r="C1645" s="24">
        <v>84</v>
      </c>
      <c r="D1645" s="25"/>
      <c r="E1645" s="36"/>
      <c r="F1645" s="37"/>
      <c r="G1645" s="28"/>
      <c r="H1645" s="29">
        <v>1.55</v>
      </c>
      <c r="I1645" s="30">
        <v>9.5500000000000007</v>
      </c>
      <c r="J1645" s="30" t="s">
        <v>38</v>
      </c>
      <c r="K1645" s="30" t="s">
        <v>38</v>
      </c>
      <c r="L1645" s="29" t="s">
        <v>38</v>
      </c>
      <c r="M1645" s="29">
        <v>3.95</v>
      </c>
      <c r="N1645" s="49" t="s">
        <v>38</v>
      </c>
      <c r="O1645" s="31">
        <v>1.75</v>
      </c>
      <c r="P1645" s="35"/>
      <c r="Q1645" s="50"/>
      <c r="R1645" s="14"/>
      <c r="S1645" s="14"/>
      <c r="T1645" s="65"/>
      <c r="U1645" s="82"/>
      <c r="V1645" s="31"/>
      <c r="W1645" s="146"/>
      <c r="AD1645"/>
      <c r="AE1645"/>
      <c r="AF1645"/>
      <c r="AG1645"/>
      <c r="AH1645"/>
      <c r="AI1645"/>
    </row>
    <row r="1646" spans="1:35" ht="18" customHeight="1" x14ac:dyDescent="0.25">
      <c r="A1646" s="53" t="s">
        <v>3016</v>
      </c>
      <c r="B1646" s="54" t="s">
        <v>1208</v>
      </c>
      <c r="C1646" s="24">
        <v>28</v>
      </c>
      <c r="D1646" s="55"/>
      <c r="E1646" s="40"/>
      <c r="F1646" s="96"/>
      <c r="G1646" s="57"/>
      <c r="H1646" s="30">
        <v>2.9</v>
      </c>
      <c r="I1646" s="30"/>
      <c r="J1646" s="30">
        <v>0.78</v>
      </c>
      <c r="K1646" s="30">
        <v>1.0900000000000001</v>
      </c>
      <c r="L1646" s="84"/>
      <c r="M1646" s="30" t="s">
        <v>38</v>
      </c>
      <c r="N1646" s="30" t="s">
        <v>38</v>
      </c>
      <c r="O1646" s="80">
        <v>1.75</v>
      </c>
      <c r="P1646" s="97"/>
      <c r="Q1646" s="98"/>
      <c r="R1646" s="14"/>
      <c r="S1646" s="14"/>
      <c r="T1646" s="81"/>
      <c r="U1646" s="82"/>
      <c r="V1646" s="54"/>
      <c r="W1646" s="393"/>
      <c r="AD1646"/>
      <c r="AE1646"/>
      <c r="AF1646"/>
      <c r="AG1646"/>
      <c r="AH1646"/>
      <c r="AI1646"/>
    </row>
    <row r="1647" spans="1:35" ht="18" customHeight="1" x14ac:dyDescent="0.25">
      <c r="A1647" s="47" t="s">
        <v>3017</v>
      </c>
      <c r="B1647" s="54" t="s">
        <v>164</v>
      </c>
      <c r="C1647" s="24">
        <v>4</v>
      </c>
      <c r="D1647" s="152"/>
      <c r="E1647" s="36"/>
      <c r="F1647" s="125"/>
      <c r="G1647" s="57"/>
      <c r="H1647" s="29" t="s">
        <v>38</v>
      </c>
      <c r="I1647" s="30">
        <v>13.38</v>
      </c>
      <c r="J1647" s="30">
        <v>14.14</v>
      </c>
      <c r="K1647" s="30">
        <v>14.55</v>
      </c>
      <c r="L1647" s="29">
        <v>16</v>
      </c>
      <c r="M1647" s="29">
        <v>14.23</v>
      </c>
      <c r="N1647" s="26">
        <v>12.86</v>
      </c>
      <c r="O1647" s="31"/>
      <c r="P1647" s="35"/>
      <c r="Q1647" s="77"/>
      <c r="R1647" s="14"/>
      <c r="S1647" s="14"/>
      <c r="T1647" s="65"/>
      <c r="U1647" s="82"/>
      <c r="V1647" s="31"/>
      <c r="W1647" s="146"/>
      <c r="AD1647"/>
      <c r="AE1647"/>
      <c r="AF1647"/>
      <c r="AG1647"/>
      <c r="AH1647"/>
      <c r="AI1647"/>
    </row>
    <row r="1648" spans="1:35" ht="18" customHeight="1" x14ac:dyDescent="0.25">
      <c r="A1648" s="47" t="s">
        <v>3017</v>
      </c>
      <c r="B1648" s="51" t="s">
        <v>164</v>
      </c>
      <c r="C1648" s="24">
        <v>8</v>
      </c>
      <c r="D1648" s="25"/>
      <c r="E1648" s="36"/>
      <c r="F1648" s="37"/>
      <c r="G1648" s="154"/>
      <c r="H1648" s="29">
        <v>22.52</v>
      </c>
      <c r="I1648" s="30" t="s">
        <v>35</v>
      </c>
      <c r="J1648" s="30">
        <v>24.06</v>
      </c>
      <c r="K1648" s="335">
        <v>23.17</v>
      </c>
      <c r="L1648" s="29">
        <v>23.9</v>
      </c>
      <c r="M1648" s="49">
        <v>22.39</v>
      </c>
      <c r="N1648" s="30"/>
      <c r="O1648" s="31"/>
      <c r="P1648" s="35"/>
      <c r="Q1648" s="50"/>
      <c r="R1648" s="14"/>
      <c r="S1648" s="14"/>
      <c r="T1648" s="65"/>
      <c r="U1648" s="82"/>
      <c r="V1648" s="31"/>
      <c r="W1648" s="146"/>
      <c r="AD1648"/>
      <c r="AE1648"/>
      <c r="AF1648"/>
      <c r="AG1648"/>
      <c r="AH1648"/>
      <c r="AI1648"/>
    </row>
    <row r="1649" spans="1:35" ht="18" customHeight="1" x14ac:dyDescent="0.25">
      <c r="A1649" s="47" t="s">
        <v>3018</v>
      </c>
      <c r="B1649" s="230" t="s">
        <v>3019</v>
      </c>
      <c r="C1649" s="24">
        <v>56</v>
      </c>
      <c r="D1649" s="152"/>
      <c r="E1649" s="36"/>
      <c r="F1649" s="56"/>
      <c r="G1649" s="57"/>
      <c r="H1649" s="29">
        <v>26.38</v>
      </c>
      <c r="I1649" s="30">
        <v>26.44</v>
      </c>
      <c r="J1649" s="26">
        <v>25.9</v>
      </c>
      <c r="K1649" s="30">
        <v>26.33</v>
      </c>
      <c r="L1649" s="30">
        <v>26.32</v>
      </c>
      <c r="M1649" s="30">
        <v>26.33</v>
      </c>
      <c r="N1649" s="29">
        <v>26.13</v>
      </c>
      <c r="O1649" s="31">
        <v>26.6</v>
      </c>
      <c r="P1649" s="35"/>
      <c r="Q1649" s="77"/>
      <c r="R1649" s="14"/>
      <c r="S1649" s="14"/>
      <c r="T1649" s="65"/>
      <c r="U1649" s="82"/>
      <c r="V1649" s="31"/>
      <c r="W1649" s="146"/>
      <c r="AD1649"/>
      <c r="AE1649"/>
      <c r="AF1649"/>
      <c r="AG1649"/>
      <c r="AH1649"/>
      <c r="AI1649"/>
    </row>
    <row r="1650" spans="1:35" ht="18" customHeight="1" x14ac:dyDescent="0.25">
      <c r="A1650" s="47" t="s">
        <v>3020</v>
      </c>
      <c r="B1650" s="39" t="s">
        <v>719</v>
      </c>
      <c r="C1650" s="24">
        <v>28</v>
      </c>
      <c r="D1650" s="152"/>
      <c r="E1650" s="36"/>
      <c r="F1650" s="56"/>
      <c r="G1650" s="57">
        <v>2</v>
      </c>
      <c r="H1650" s="29">
        <v>26.2</v>
      </c>
      <c r="I1650" s="30">
        <v>26.07</v>
      </c>
      <c r="J1650" s="113">
        <v>25</v>
      </c>
      <c r="K1650" s="113">
        <v>26.33</v>
      </c>
      <c r="L1650" s="26">
        <v>24.5</v>
      </c>
      <c r="M1650" s="30">
        <v>26.07</v>
      </c>
      <c r="N1650" s="113">
        <v>26.33</v>
      </c>
      <c r="O1650" s="31">
        <v>26.6</v>
      </c>
      <c r="P1650" s="35"/>
      <c r="Q1650" s="77"/>
      <c r="R1650" s="14"/>
      <c r="S1650" s="14"/>
      <c r="T1650" s="65"/>
      <c r="U1650" s="82"/>
      <c r="V1650" s="31"/>
      <c r="W1650" s="146"/>
      <c r="AD1650"/>
      <c r="AE1650"/>
      <c r="AF1650"/>
      <c r="AG1650"/>
      <c r="AH1650"/>
      <c r="AI1650"/>
    </row>
    <row r="1651" spans="1:35" ht="18" customHeight="1" x14ac:dyDescent="0.25">
      <c r="A1651" s="47" t="s">
        <v>3020</v>
      </c>
      <c r="B1651" s="39" t="s">
        <v>145</v>
      </c>
      <c r="C1651" s="24">
        <v>28</v>
      </c>
      <c r="D1651" s="152"/>
      <c r="E1651" s="36"/>
      <c r="F1651" s="56" t="s">
        <v>143</v>
      </c>
      <c r="G1651" s="57">
        <v>11</v>
      </c>
      <c r="H1651" s="29">
        <v>26.18</v>
      </c>
      <c r="I1651" s="30" t="s">
        <v>38</v>
      </c>
      <c r="J1651" s="29">
        <v>26</v>
      </c>
      <c r="K1651" s="30">
        <v>26.33</v>
      </c>
      <c r="L1651" s="163">
        <v>25.5</v>
      </c>
      <c r="M1651" s="30">
        <v>26.31</v>
      </c>
      <c r="N1651" s="30" t="s">
        <v>3021</v>
      </c>
      <c r="O1651" s="31">
        <v>26.6</v>
      </c>
      <c r="P1651" s="35"/>
      <c r="Q1651" s="77"/>
      <c r="R1651" s="14"/>
      <c r="S1651" s="14"/>
      <c r="T1651" s="65"/>
      <c r="U1651" s="82"/>
      <c r="V1651" s="31"/>
      <c r="W1651" s="146"/>
      <c r="AD1651"/>
      <c r="AE1651"/>
      <c r="AF1651"/>
      <c r="AG1651"/>
      <c r="AH1651"/>
      <c r="AI1651"/>
    </row>
    <row r="1652" spans="1:35" ht="18" customHeight="1" x14ac:dyDescent="0.25">
      <c r="A1652" s="47" t="s">
        <v>3022</v>
      </c>
      <c r="B1652" s="39" t="s">
        <v>71</v>
      </c>
      <c r="C1652" s="24">
        <v>28</v>
      </c>
      <c r="D1652" s="152"/>
      <c r="E1652" s="36"/>
      <c r="F1652" s="56" t="s">
        <v>143</v>
      </c>
      <c r="G1652" s="199">
        <v>30</v>
      </c>
      <c r="H1652" s="29">
        <v>26.4</v>
      </c>
      <c r="I1652" s="30">
        <v>26.6</v>
      </c>
      <c r="J1652" s="30">
        <v>26.2</v>
      </c>
      <c r="K1652" s="30">
        <v>26.33</v>
      </c>
      <c r="L1652" s="87">
        <v>26.47</v>
      </c>
      <c r="M1652" s="49">
        <v>26.07</v>
      </c>
      <c r="N1652" s="29" t="s">
        <v>38</v>
      </c>
      <c r="O1652" s="31">
        <v>26.6</v>
      </c>
      <c r="P1652" s="35">
        <v>0</v>
      </c>
      <c r="Q1652" s="77">
        <f>O1652*(1-P1652)</f>
        <v>26.6</v>
      </c>
      <c r="R1652" s="14"/>
      <c r="S1652" s="14"/>
      <c r="T1652" s="65"/>
      <c r="U1652" s="82"/>
      <c r="V1652" s="31"/>
      <c r="W1652" s="146"/>
      <c r="AD1652"/>
      <c r="AE1652"/>
      <c r="AF1652"/>
      <c r="AG1652"/>
      <c r="AH1652"/>
      <c r="AI1652"/>
    </row>
    <row r="1653" spans="1:35" ht="18" customHeight="1" x14ac:dyDescent="0.25">
      <c r="A1653" s="47" t="s">
        <v>3023</v>
      </c>
      <c r="B1653" s="370" t="s">
        <v>3024</v>
      </c>
      <c r="C1653" s="24">
        <v>1</v>
      </c>
      <c r="D1653" s="25"/>
      <c r="E1653" s="36"/>
      <c r="F1653" s="37"/>
      <c r="G1653" s="28"/>
      <c r="H1653" s="29" t="s">
        <v>38</v>
      </c>
      <c r="I1653" s="30" t="s">
        <v>38</v>
      </c>
      <c r="J1653" s="30">
        <v>26.332999999999998</v>
      </c>
      <c r="K1653" s="30">
        <v>3.59</v>
      </c>
      <c r="L1653" s="110">
        <v>26.47</v>
      </c>
      <c r="M1653" s="30">
        <v>26.6</v>
      </c>
      <c r="N1653" s="30"/>
      <c r="O1653" s="86">
        <v>3.89</v>
      </c>
      <c r="P1653" s="142">
        <v>0</v>
      </c>
      <c r="Q1653" s="101">
        <f>O1653*(1-P1653)</f>
        <v>3.89</v>
      </c>
      <c r="R1653" s="14" t="s">
        <v>17</v>
      </c>
      <c r="S1653" s="64">
        <f>O1653*0.905</f>
        <v>3.5204500000000003</v>
      </c>
      <c r="T1653" s="124">
        <v>1</v>
      </c>
      <c r="U1653" s="394">
        <f>(S1653-Q1653)*T1653</f>
        <v>-0.36954999999999982</v>
      </c>
      <c r="V1653" s="31">
        <v>2</v>
      </c>
      <c r="W1653" s="286"/>
      <c r="AD1653"/>
      <c r="AE1653"/>
      <c r="AF1653"/>
      <c r="AG1653"/>
      <c r="AH1653"/>
      <c r="AI1653"/>
    </row>
    <row r="1654" spans="1:35" ht="18" customHeight="1" x14ac:dyDescent="0.25">
      <c r="A1654" s="47" t="s">
        <v>3025</v>
      </c>
      <c r="B1654" s="174">
        <v>2E-3</v>
      </c>
      <c r="C1654" s="24" t="s">
        <v>46</v>
      </c>
      <c r="D1654" s="25"/>
      <c r="E1654" s="36"/>
      <c r="F1654" s="37"/>
      <c r="G1654" s="28">
        <v>8</v>
      </c>
      <c r="H1654" s="29">
        <v>1.56</v>
      </c>
      <c r="I1654" s="30" t="s">
        <v>38</v>
      </c>
      <c r="J1654" s="30" t="s">
        <v>35</v>
      </c>
      <c r="K1654" s="30" t="s">
        <v>38</v>
      </c>
      <c r="L1654" s="29" t="s">
        <v>38</v>
      </c>
      <c r="M1654" s="29" t="s">
        <v>38</v>
      </c>
      <c r="N1654" s="29" t="s">
        <v>38</v>
      </c>
      <c r="O1654" s="31">
        <v>1.59</v>
      </c>
      <c r="P1654" s="45"/>
      <c r="Q1654" s="33"/>
      <c r="R1654" s="14"/>
      <c r="S1654" s="14"/>
      <c r="T1654" s="65"/>
      <c r="U1654" s="82"/>
      <c r="V1654" s="31"/>
      <c r="W1654" s="146"/>
      <c r="AD1654"/>
      <c r="AE1654"/>
      <c r="AF1654"/>
      <c r="AG1654"/>
      <c r="AH1654"/>
      <c r="AI1654"/>
    </row>
    <row r="1655" spans="1:35" ht="18" customHeight="1" x14ac:dyDescent="0.25">
      <c r="A1655" s="47" t="s">
        <v>3026</v>
      </c>
      <c r="B1655" s="51"/>
      <c r="C1655" s="24">
        <v>1000</v>
      </c>
      <c r="D1655" s="25"/>
      <c r="E1655" s="36"/>
      <c r="F1655" s="37"/>
      <c r="G1655" s="233">
        <v>0.28000000000000003</v>
      </c>
      <c r="H1655" s="29" t="s">
        <v>3027</v>
      </c>
      <c r="I1655" s="30">
        <v>5.18</v>
      </c>
      <c r="J1655" s="30"/>
      <c r="K1655" s="30" t="s">
        <v>35</v>
      </c>
      <c r="L1655" s="29" t="s">
        <v>3028</v>
      </c>
      <c r="M1655" s="29" t="s">
        <v>3029</v>
      </c>
      <c r="N1655" s="29" t="s">
        <v>35</v>
      </c>
      <c r="O1655" s="31">
        <v>5.59</v>
      </c>
      <c r="P1655" s="45"/>
      <c r="Q1655" s="50"/>
      <c r="R1655" s="14"/>
      <c r="S1655" s="14"/>
      <c r="T1655" s="65"/>
      <c r="U1655" s="82"/>
      <c r="V1655" s="31"/>
      <c r="W1655" s="146"/>
      <c r="AD1655"/>
      <c r="AE1655"/>
      <c r="AF1655"/>
      <c r="AG1655"/>
      <c r="AH1655"/>
      <c r="AI1655"/>
    </row>
    <row r="1656" spans="1:35" ht="18" customHeight="1" x14ac:dyDescent="0.25">
      <c r="A1656" s="47" t="s">
        <v>3030</v>
      </c>
      <c r="B1656" s="51"/>
      <c r="C1656" s="24">
        <v>28</v>
      </c>
      <c r="D1656" s="25"/>
      <c r="E1656" s="36"/>
      <c r="F1656" s="56"/>
      <c r="G1656" s="28">
        <v>4</v>
      </c>
      <c r="H1656" s="29">
        <v>0.79</v>
      </c>
      <c r="I1656" s="30">
        <v>0.27</v>
      </c>
      <c r="J1656" s="30">
        <v>0.22</v>
      </c>
      <c r="K1656" s="30">
        <v>0.23</v>
      </c>
      <c r="L1656" s="29">
        <v>0.44</v>
      </c>
      <c r="M1656" s="26">
        <v>0.18</v>
      </c>
      <c r="N1656" s="29">
        <v>0.61</v>
      </c>
      <c r="O1656" s="31">
        <v>0.3</v>
      </c>
      <c r="P1656" s="45"/>
      <c r="Q1656" s="50"/>
      <c r="R1656" s="14"/>
      <c r="S1656" s="14"/>
      <c r="T1656" s="65"/>
      <c r="U1656" s="82"/>
      <c r="V1656" s="31"/>
      <c r="W1656" s="146"/>
      <c r="AD1656"/>
      <c r="AE1656"/>
      <c r="AF1656"/>
      <c r="AG1656"/>
      <c r="AH1656"/>
      <c r="AI1656"/>
    </row>
    <row r="1657" spans="1:35" ht="18" customHeight="1" x14ac:dyDescent="0.25">
      <c r="A1657" s="47" t="s">
        <v>3031</v>
      </c>
      <c r="B1657" s="51"/>
      <c r="C1657" s="24">
        <v>28</v>
      </c>
      <c r="D1657" s="25"/>
      <c r="E1657" s="36"/>
      <c r="F1657" s="37"/>
      <c r="G1657" s="28"/>
      <c r="H1657" s="29"/>
      <c r="I1657" s="30">
        <v>0.42</v>
      </c>
      <c r="J1657" s="30"/>
      <c r="K1657" s="30" t="s">
        <v>35</v>
      </c>
      <c r="L1657" s="29" t="s">
        <v>38</v>
      </c>
      <c r="M1657" s="29">
        <v>0.24</v>
      </c>
      <c r="N1657" s="29" t="s">
        <v>35</v>
      </c>
      <c r="O1657" s="31"/>
      <c r="P1657" s="45"/>
      <c r="Q1657" s="33"/>
      <c r="R1657" s="14"/>
      <c r="S1657" s="14"/>
      <c r="T1657" s="65"/>
      <c r="U1657" s="82"/>
      <c r="V1657" s="31"/>
      <c r="W1657" s="146"/>
      <c r="AD1657"/>
      <c r="AE1657"/>
      <c r="AF1657"/>
      <c r="AG1657"/>
      <c r="AH1657"/>
      <c r="AI1657"/>
    </row>
    <row r="1658" spans="1:35" ht="18" customHeight="1" x14ac:dyDescent="0.25">
      <c r="A1658" s="47" t="s">
        <v>3032</v>
      </c>
      <c r="B1658" s="51"/>
      <c r="C1658" s="24">
        <v>1000</v>
      </c>
      <c r="D1658" s="25"/>
      <c r="E1658" s="36"/>
      <c r="F1658" s="37"/>
      <c r="G1658" s="28"/>
      <c r="H1658" s="29">
        <v>6.26</v>
      </c>
      <c r="I1658" s="30">
        <v>4.2</v>
      </c>
      <c r="J1658" s="30" t="s">
        <v>38</v>
      </c>
      <c r="K1658" s="30">
        <v>4.49</v>
      </c>
      <c r="L1658" s="29">
        <v>4.49</v>
      </c>
      <c r="M1658" s="49" t="s">
        <v>38</v>
      </c>
      <c r="N1658" s="29" t="s">
        <v>35</v>
      </c>
      <c r="O1658" s="31">
        <v>5.49</v>
      </c>
      <c r="P1658" s="45"/>
      <c r="Q1658" s="50"/>
      <c r="R1658" s="14"/>
      <c r="S1658" s="14"/>
      <c r="T1658" s="65"/>
      <c r="U1658" s="82"/>
      <c r="V1658" s="31"/>
      <c r="W1658" s="146"/>
      <c r="AD1658"/>
      <c r="AE1658"/>
      <c r="AF1658"/>
      <c r="AG1658"/>
      <c r="AH1658"/>
      <c r="AI1658"/>
    </row>
    <row r="1659" spans="1:35" ht="18" customHeight="1" x14ac:dyDescent="0.25">
      <c r="A1659" s="47" t="s">
        <v>3033</v>
      </c>
      <c r="B1659" s="174">
        <v>1.1599999999999999E-2</v>
      </c>
      <c r="C1659" s="24" t="s">
        <v>214</v>
      </c>
      <c r="D1659" s="25"/>
      <c r="E1659" s="36"/>
      <c r="F1659" s="37"/>
      <c r="G1659" s="28">
        <v>2</v>
      </c>
      <c r="H1659" s="29" t="s">
        <v>436</v>
      </c>
      <c r="I1659" s="30" t="s">
        <v>3034</v>
      </c>
      <c r="J1659" s="30" t="s">
        <v>38</v>
      </c>
      <c r="K1659" s="30" t="s">
        <v>3035</v>
      </c>
      <c r="L1659" s="26">
        <v>3.4</v>
      </c>
      <c r="M1659" s="84">
        <v>8.8699999999999992</v>
      </c>
      <c r="N1659" s="29" t="s">
        <v>38</v>
      </c>
      <c r="O1659" s="31">
        <v>4.63</v>
      </c>
      <c r="P1659" s="45"/>
      <c r="Q1659" s="33"/>
      <c r="R1659" s="14"/>
      <c r="S1659" s="14"/>
      <c r="T1659" s="65"/>
      <c r="U1659" s="82"/>
      <c r="V1659" s="31"/>
      <c r="W1659" s="67"/>
      <c r="AD1659"/>
      <c r="AE1659"/>
      <c r="AF1659"/>
      <c r="AG1659"/>
      <c r="AH1659"/>
      <c r="AI1659"/>
    </row>
    <row r="1660" spans="1:35" ht="18" customHeight="1" x14ac:dyDescent="0.25">
      <c r="A1660" s="47" t="s">
        <v>3036</v>
      </c>
      <c r="B1660" s="174">
        <v>2.3199999999999998E-2</v>
      </c>
      <c r="C1660" s="24" t="s">
        <v>214</v>
      </c>
      <c r="D1660" s="25"/>
      <c r="E1660" s="36"/>
      <c r="F1660" s="226"/>
      <c r="G1660" s="28">
        <v>1</v>
      </c>
      <c r="H1660" s="29">
        <v>11.21</v>
      </c>
      <c r="I1660" s="30" t="s">
        <v>35</v>
      </c>
      <c r="J1660" s="26">
        <v>9.75</v>
      </c>
      <c r="K1660" s="30">
        <v>10.76</v>
      </c>
      <c r="L1660" s="30">
        <v>10.25</v>
      </c>
      <c r="M1660" s="26">
        <v>9.75</v>
      </c>
      <c r="N1660" s="30" t="s">
        <v>38</v>
      </c>
      <c r="O1660" s="31">
        <v>3.31</v>
      </c>
      <c r="P1660" s="45"/>
      <c r="Q1660" s="33"/>
      <c r="R1660" s="14"/>
      <c r="S1660" s="14"/>
      <c r="T1660" s="65"/>
      <c r="U1660" s="82"/>
      <c r="V1660" s="31"/>
      <c r="W1660" s="146"/>
      <c r="AD1660"/>
      <c r="AE1660"/>
      <c r="AF1660"/>
      <c r="AG1660"/>
      <c r="AH1660"/>
      <c r="AI1660"/>
    </row>
    <row r="1661" spans="1:35" ht="18" customHeight="1" x14ac:dyDescent="0.25">
      <c r="A1661" s="47" t="s">
        <v>3037</v>
      </c>
      <c r="B1661" s="51" t="s">
        <v>447</v>
      </c>
      <c r="C1661" s="24">
        <v>28</v>
      </c>
      <c r="D1661" s="25"/>
      <c r="E1661" s="36"/>
      <c r="F1661" s="37"/>
      <c r="G1661" s="28">
        <v>1</v>
      </c>
      <c r="H1661" s="29">
        <v>1.44</v>
      </c>
      <c r="I1661" s="30">
        <v>1.59</v>
      </c>
      <c r="J1661" s="30">
        <v>1.85</v>
      </c>
      <c r="K1661" s="30">
        <v>1.79</v>
      </c>
      <c r="L1661" s="49">
        <v>1.3</v>
      </c>
      <c r="M1661" s="30">
        <v>1.5</v>
      </c>
      <c r="N1661" s="30">
        <v>1.45</v>
      </c>
      <c r="O1661" s="31">
        <v>1.58</v>
      </c>
      <c r="P1661" s="45"/>
      <c r="Q1661" s="50"/>
      <c r="R1661" s="14"/>
      <c r="S1661" s="14"/>
      <c r="T1661" s="65"/>
      <c r="U1661" s="82"/>
      <c r="V1661" s="31"/>
      <c r="W1661" s="67"/>
      <c r="AD1661"/>
      <c r="AE1661"/>
      <c r="AF1661"/>
      <c r="AG1661"/>
      <c r="AH1661"/>
      <c r="AI1661"/>
    </row>
    <row r="1662" spans="1:35" ht="15" customHeight="1" x14ac:dyDescent="0.25">
      <c r="A1662" s="47" t="s">
        <v>3037</v>
      </c>
      <c r="B1662" s="51" t="s">
        <v>201</v>
      </c>
      <c r="C1662" s="24">
        <v>28</v>
      </c>
      <c r="D1662" s="25"/>
      <c r="E1662" s="36"/>
      <c r="F1662" s="37"/>
      <c r="G1662" s="28">
        <v>35</v>
      </c>
      <c r="H1662" s="29" t="s">
        <v>1638</v>
      </c>
      <c r="I1662" s="30">
        <v>1.24</v>
      </c>
      <c r="J1662" s="30" t="s">
        <v>38</v>
      </c>
      <c r="K1662" s="30">
        <v>1.35</v>
      </c>
      <c r="L1662" s="348">
        <v>0.69</v>
      </c>
      <c r="M1662" s="30">
        <v>0.91</v>
      </c>
      <c r="N1662" s="30" t="s">
        <v>978</v>
      </c>
      <c r="O1662" s="31">
        <v>0.31</v>
      </c>
      <c r="P1662" s="45"/>
      <c r="Q1662" s="50"/>
      <c r="R1662" s="14"/>
      <c r="S1662" s="14"/>
      <c r="T1662" s="65"/>
      <c r="U1662" s="82"/>
      <c r="V1662" s="31"/>
      <c r="W1662" s="67"/>
      <c r="AD1662"/>
      <c r="AE1662"/>
      <c r="AF1662"/>
      <c r="AG1662"/>
      <c r="AH1662"/>
      <c r="AI1662"/>
    </row>
    <row r="1663" spans="1:35" ht="18" customHeight="1" x14ac:dyDescent="0.25">
      <c r="A1663" s="47" t="s">
        <v>3037</v>
      </c>
      <c r="B1663" s="51" t="s">
        <v>1397</v>
      </c>
      <c r="C1663" s="24">
        <v>28</v>
      </c>
      <c r="D1663" s="25"/>
      <c r="E1663" s="36"/>
      <c r="F1663" s="37"/>
      <c r="G1663" s="28">
        <v>28</v>
      </c>
      <c r="H1663" s="29">
        <v>0.95</v>
      </c>
      <c r="I1663" s="30" t="s">
        <v>38</v>
      </c>
      <c r="J1663" s="75">
        <v>0.93</v>
      </c>
      <c r="K1663" s="30">
        <v>0.62</v>
      </c>
      <c r="L1663" s="73">
        <v>0.61</v>
      </c>
      <c r="M1663" s="75">
        <v>0.93</v>
      </c>
      <c r="N1663" s="84" t="s">
        <v>651</v>
      </c>
      <c r="O1663" s="31"/>
      <c r="P1663" s="45"/>
      <c r="Q1663" s="50"/>
      <c r="R1663" s="14"/>
      <c r="S1663" s="14"/>
      <c r="T1663" s="65"/>
      <c r="U1663" s="82"/>
      <c r="V1663" s="31"/>
      <c r="W1663" s="146"/>
      <c r="AD1663"/>
      <c r="AE1663"/>
      <c r="AF1663"/>
      <c r="AG1663"/>
      <c r="AH1663"/>
      <c r="AI1663"/>
    </row>
    <row r="1664" spans="1:35" ht="18" customHeight="1" x14ac:dyDescent="0.25">
      <c r="A1664" s="200" t="s">
        <v>3037</v>
      </c>
      <c r="B1664" s="51" t="s">
        <v>159</v>
      </c>
      <c r="C1664" s="24">
        <v>28</v>
      </c>
      <c r="D1664" s="25">
        <v>10</v>
      </c>
      <c r="E1664" s="36" t="s">
        <v>3038</v>
      </c>
      <c r="F1664" s="37"/>
      <c r="G1664" s="154">
        <v>13</v>
      </c>
      <c r="H1664" s="29">
        <v>2.4</v>
      </c>
      <c r="I1664" s="30" t="s">
        <v>1300</v>
      </c>
      <c r="J1664" s="75" t="s">
        <v>38</v>
      </c>
      <c r="K1664" s="30">
        <v>1.7</v>
      </c>
      <c r="L1664" s="73">
        <v>1.5</v>
      </c>
      <c r="M1664" s="74">
        <v>1.93</v>
      </c>
      <c r="N1664" s="74">
        <v>1.75</v>
      </c>
      <c r="O1664" s="31"/>
      <c r="P1664" s="45"/>
      <c r="Q1664" s="50"/>
      <c r="R1664" s="14"/>
      <c r="S1664" s="14"/>
      <c r="T1664" s="65"/>
      <c r="U1664" s="82"/>
      <c r="V1664" s="31"/>
      <c r="W1664" s="146"/>
      <c r="AD1664" t="s">
        <v>3343</v>
      </c>
      <c r="AE1664" t="s">
        <v>3344</v>
      </c>
      <c r="AF1664"/>
      <c r="AG1664" t="s" s="406">
        <v>3345</v>
      </c>
      <c r="AH1664" t="s">
        <v>3346</v>
      </c>
      <c r="AI1664"/>
    </row>
    <row r="1665" spans="1:35" ht="18" customHeight="1" x14ac:dyDescent="0.25">
      <c r="A1665" s="47" t="s">
        <v>3039</v>
      </c>
      <c r="B1665" s="109"/>
      <c r="C1665" s="24" t="s">
        <v>274</v>
      </c>
      <c r="D1665" s="25"/>
      <c r="E1665" s="36"/>
      <c r="F1665" s="37"/>
      <c r="G1665" s="28"/>
      <c r="H1665" s="29">
        <v>3.17</v>
      </c>
      <c r="I1665" s="30">
        <v>0.25</v>
      </c>
      <c r="J1665" s="30">
        <v>3.49</v>
      </c>
      <c r="K1665" s="26">
        <v>2.65</v>
      </c>
      <c r="L1665" s="29">
        <v>1.95</v>
      </c>
      <c r="M1665" s="30">
        <v>4</v>
      </c>
      <c r="N1665" s="29">
        <v>1.75</v>
      </c>
      <c r="O1665" s="31">
        <v>2.64</v>
      </c>
      <c r="P1665" s="45"/>
      <c r="Q1665" s="33"/>
      <c r="R1665" s="14"/>
      <c r="S1665" s="14"/>
      <c r="T1665" s="65"/>
      <c r="U1665" s="82"/>
      <c r="V1665" s="31"/>
      <c r="W1665" s="146"/>
      <c r="AD1665"/>
      <c r="AE1665"/>
      <c r="AF1665"/>
      <c r="AG1665"/>
      <c r="AH1665"/>
      <c r="AI1665"/>
    </row>
    <row r="1666" spans="1:35" ht="18" customHeight="1" x14ac:dyDescent="0.25">
      <c r="A1666" s="47" t="s">
        <v>3040</v>
      </c>
      <c r="B1666" s="109"/>
      <c r="C1666" s="24" t="s">
        <v>3041</v>
      </c>
      <c r="D1666" s="25"/>
      <c r="E1666" s="36"/>
      <c r="F1666" s="37"/>
      <c r="G1666" s="28"/>
      <c r="H1666" s="29">
        <v>2.79</v>
      </c>
      <c r="I1666" s="30">
        <v>0.27</v>
      </c>
      <c r="J1666" s="30"/>
      <c r="K1666" s="26" t="s">
        <v>3042</v>
      </c>
      <c r="L1666" s="30" t="s">
        <v>38</v>
      </c>
      <c r="M1666" s="49">
        <v>0.28000000000000003</v>
      </c>
      <c r="N1666" s="29" t="s">
        <v>35</v>
      </c>
      <c r="O1666" s="31">
        <v>1.65</v>
      </c>
      <c r="P1666" s="45"/>
      <c r="Q1666" s="33"/>
      <c r="R1666" s="14"/>
      <c r="S1666" s="14"/>
      <c r="T1666" s="65"/>
      <c r="U1666" s="82"/>
      <c r="V1666" s="31"/>
      <c r="W1666" s="146"/>
      <c r="AD1666"/>
      <c r="AE1666"/>
      <c r="AF1666"/>
      <c r="AG1666"/>
      <c r="AH1666"/>
      <c r="AI1666"/>
    </row>
    <row r="1667" spans="1:35" ht="18" customHeight="1" x14ac:dyDescent="0.25">
      <c r="A1667" s="47" t="s">
        <v>3043</v>
      </c>
      <c r="B1667" s="109"/>
      <c r="C1667" s="24" t="s">
        <v>274</v>
      </c>
      <c r="D1667" s="25"/>
      <c r="E1667" s="36"/>
      <c r="F1667" s="37"/>
      <c r="G1667" s="28"/>
      <c r="H1667" s="29" t="s">
        <v>3044</v>
      </c>
      <c r="I1667" s="30" t="s">
        <v>1393</v>
      </c>
      <c r="J1667" s="30"/>
      <c r="K1667" s="30">
        <v>3.39</v>
      </c>
      <c r="L1667" s="29">
        <v>2.5</v>
      </c>
      <c r="M1667" s="29">
        <v>2.12</v>
      </c>
      <c r="N1667" s="29">
        <v>1.69</v>
      </c>
      <c r="O1667" s="31">
        <v>1.61</v>
      </c>
      <c r="P1667" s="45"/>
      <c r="Q1667" s="33"/>
      <c r="R1667" s="14"/>
      <c r="S1667" s="14"/>
      <c r="T1667" s="65"/>
      <c r="U1667" s="82"/>
      <c r="V1667" s="31"/>
      <c r="W1667" s="67"/>
      <c r="AD1667"/>
      <c r="AE1667"/>
      <c r="AF1667"/>
      <c r="AG1667"/>
      <c r="AH1667"/>
      <c r="AI1667"/>
    </row>
    <row r="1668" spans="1:35" ht="18" customHeight="1" x14ac:dyDescent="0.25">
      <c r="A1668" s="53" t="s">
        <v>3045</v>
      </c>
      <c r="B1668" s="23"/>
      <c r="C1668" s="24">
        <v>1</v>
      </c>
      <c r="D1668" s="25"/>
      <c r="E1668" s="36"/>
      <c r="F1668" s="37"/>
      <c r="G1668" s="28">
        <v>1</v>
      </c>
      <c r="H1668" s="29"/>
      <c r="I1668" s="30">
        <v>2.4300000000000002</v>
      </c>
      <c r="J1668" s="30"/>
      <c r="K1668" s="30"/>
      <c r="L1668" s="44"/>
      <c r="M1668" s="87"/>
      <c r="N1668" s="87"/>
      <c r="O1668" s="80"/>
      <c r="P1668" s="76"/>
      <c r="Q1668" s="77"/>
      <c r="R1668" s="14"/>
      <c r="S1668" s="66"/>
      <c r="T1668" s="34"/>
      <c r="U1668" s="82"/>
      <c r="V1668" s="31"/>
      <c r="AD1668"/>
      <c r="AE1668"/>
      <c r="AF1668"/>
      <c r="AG1668"/>
      <c r="AH1668"/>
      <c r="AI1668"/>
    </row>
    <row r="1669" spans="1:35" ht="18" customHeight="1" x14ac:dyDescent="0.25">
      <c r="A1669" s="47" t="s">
        <v>3046</v>
      </c>
      <c r="B1669" s="23" t="s">
        <v>280</v>
      </c>
      <c r="C1669" s="24">
        <v>28</v>
      </c>
      <c r="D1669" s="25"/>
      <c r="E1669" s="36"/>
      <c r="F1669" s="396"/>
      <c r="G1669" s="140"/>
      <c r="H1669" s="29">
        <v>50.39</v>
      </c>
      <c r="I1669" s="30" t="s">
        <v>35</v>
      </c>
      <c r="J1669" s="30">
        <v>50.4</v>
      </c>
      <c r="K1669" s="30" t="s">
        <v>35</v>
      </c>
      <c r="L1669" s="141">
        <v>50.3</v>
      </c>
      <c r="M1669" s="141">
        <v>48.89</v>
      </c>
      <c r="N1669" s="141">
        <v>49.9</v>
      </c>
      <c r="O1669" s="31"/>
      <c r="P1669" s="45"/>
      <c r="Q1669" s="50"/>
      <c r="R1669" s="14"/>
      <c r="S1669" s="14"/>
      <c r="T1669" s="65"/>
      <c r="U1669" s="82"/>
      <c r="V1669" s="31"/>
      <c r="W1669" s="146"/>
      <c r="AD1669"/>
      <c r="AE1669"/>
      <c r="AF1669"/>
      <c r="AG1669"/>
      <c r="AH1669"/>
      <c r="AI1669"/>
    </row>
    <row r="1670" spans="1:35" ht="18" customHeight="1" x14ac:dyDescent="0.25">
      <c r="A1670" s="47" t="s">
        <v>3046</v>
      </c>
      <c r="B1670" s="23" t="s">
        <v>322</v>
      </c>
      <c r="C1670" s="24">
        <v>28</v>
      </c>
      <c r="D1670" s="25"/>
      <c r="E1670" s="36"/>
      <c r="F1670" s="52"/>
      <c r="G1670" s="397">
        <v>7</v>
      </c>
      <c r="H1670" s="29">
        <v>50.4</v>
      </c>
      <c r="I1670" s="30" t="s">
        <v>3047</v>
      </c>
      <c r="J1670" s="30">
        <v>49.39</v>
      </c>
      <c r="K1670" s="30" t="s">
        <v>35</v>
      </c>
      <c r="L1670" s="141" t="s">
        <v>38</v>
      </c>
      <c r="M1670" s="141" t="s">
        <v>38</v>
      </c>
      <c r="N1670" s="398" t="s">
        <v>3048</v>
      </c>
      <c r="O1670" s="31">
        <v>50.4</v>
      </c>
      <c r="P1670" s="45"/>
      <c r="Q1670" s="50"/>
      <c r="R1670" s="14"/>
      <c r="S1670" s="14"/>
      <c r="T1670" s="65"/>
      <c r="U1670" s="82"/>
      <c r="V1670" s="31"/>
      <c r="W1670" s="146"/>
      <c r="AD1670"/>
      <c r="AE1670"/>
      <c r="AF1670"/>
      <c r="AG1670"/>
      <c r="AH1670"/>
      <c r="AI1670"/>
    </row>
    <row r="1671" spans="1:35" ht="18" customHeight="1" x14ac:dyDescent="0.25">
      <c r="A1671" s="53" t="s">
        <v>3049</v>
      </c>
      <c r="B1671" s="54"/>
      <c r="C1671" s="24" t="s">
        <v>274</v>
      </c>
      <c r="D1671" s="25"/>
      <c r="E1671" s="26"/>
      <c r="F1671" s="100"/>
      <c r="G1671" s="57"/>
      <c r="H1671" s="29" t="s">
        <v>38</v>
      </c>
      <c r="I1671" s="30"/>
      <c r="J1671" s="30" t="s">
        <v>668</v>
      </c>
      <c r="K1671" s="30">
        <v>3.67</v>
      </c>
      <c r="L1671" s="30" t="s">
        <v>35</v>
      </c>
      <c r="M1671" s="30" t="s">
        <v>38</v>
      </c>
      <c r="N1671" s="30" t="s">
        <v>35</v>
      </c>
      <c r="O1671" s="80"/>
      <c r="P1671" s="76"/>
      <c r="Q1671" s="77"/>
      <c r="R1671" s="14"/>
      <c r="S1671" s="14"/>
      <c r="T1671" s="65"/>
      <c r="U1671" s="82"/>
      <c r="V1671" s="31"/>
      <c r="W1671" s="146"/>
      <c r="AD1671"/>
      <c r="AE1671"/>
      <c r="AF1671"/>
      <c r="AG1671"/>
      <c r="AH1671"/>
      <c r="AI1671"/>
    </row>
    <row r="1672" spans="1:35" ht="18" customHeight="1" x14ac:dyDescent="0.25">
      <c r="A1672" s="47" t="s">
        <v>3050</v>
      </c>
      <c r="B1672" s="51" t="s">
        <v>99</v>
      </c>
      <c r="C1672" s="24">
        <v>6</v>
      </c>
      <c r="D1672" s="25"/>
      <c r="E1672" s="36"/>
      <c r="F1672" s="37"/>
      <c r="G1672" s="154">
        <v>2</v>
      </c>
      <c r="H1672" s="29" t="s">
        <v>38</v>
      </c>
      <c r="I1672" s="30" t="s">
        <v>38</v>
      </c>
      <c r="J1672" s="30" t="s">
        <v>3051</v>
      </c>
      <c r="K1672" s="29" t="s">
        <v>3052</v>
      </c>
      <c r="L1672" s="26">
        <v>14.95</v>
      </c>
      <c r="M1672" s="29" t="s">
        <v>38</v>
      </c>
      <c r="N1672" s="29" t="s">
        <v>38</v>
      </c>
      <c r="O1672" s="31"/>
      <c r="P1672" s="35"/>
      <c r="Q1672" s="50"/>
      <c r="R1672" s="14"/>
      <c r="S1672" s="14"/>
      <c r="T1672" s="65"/>
      <c r="U1672" s="82"/>
      <c r="V1672" s="31"/>
      <c r="W1672" s="146"/>
      <c r="AD1672"/>
      <c r="AE1672"/>
      <c r="AF1672"/>
      <c r="AG1672"/>
      <c r="AH1672"/>
      <c r="AI1672"/>
    </row>
    <row r="1673" spans="1:35" ht="18" customHeight="1" x14ac:dyDescent="0.25">
      <c r="A1673" s="47" t="s">
        <v>3050</v>
      </c>
      <c r="B1673" s="51" t="s">
        <v>159</v>
      </c>
      <c r="C1673" s="24">
        <v>6</v>
      </c>
      <c r="D1673" s="25"/>
      <c r="E1673" s="36"/>
      <c r="F1673" s="37"/>
      <c r="G1673" s="154"/>
      <c r="H1673" s="29"/>
      <c r="I1673" s="30">
        <v>35.31</v>
      </c>
      <c r="J1673" s="30" t="s">
        <v>3053</v>
      </c>
      <c r="K1673" s="29" t="s">
        <v>3054</v>
      </c>
      <c r="L1673" s="29" t="s">
        <v>38</v>
      </c>
      <c r="M1673" s="29" t="s">
        <v>3055</v>
      </c>
      <c r="N1673" s="29" t="s">
        <v>38</v>
      </c>
      <c r="O1673" s="31"/>
      <c r="P1673" s="35"/>
      <c r="Q1673" s="50"/>
      <c r="R1673" s="14"/>
      <c r="S1673" s="14"/>
      <c r="T1673" s="65"/>
      <c r="U1673" s="82"/>
      <c r="V1673" s="31"/>
      <c r="W1673" s="146"/>
      <c r="AD1673"/>
      <c r="AE1673"/>
      <c r="AF1673"/>
      <c r="AG1673"/>
      <c r="AH1673"/>
      <c r="AI1673"/>
    </row>
    <row r="1674" spans="1:35" ht="18" customHeight="1" x14ac:dyDescent="0.25">
      <c r="A1674" s="47" t="s">
        <v>3056</v>
      </c>
      <c r="B1674" s="51" t="s">
        <v>99</v>
      </c>
      <c r="C1674" s="24">
        <v>6</v>
      </c>
      <c r="D1674" s="25"/>
      <c r="E1674" s="36"/>
      <c r="F1674" s="37"/>
      <c r="G1674" s="154"/>
      <c r="H1674" s="29">
        <v>3.1</v>
      </c>
      <c r="I1674" s="30" t="s">
        <v>38</v>
      </c>
      <c r="J1674" s="30">
        <v>3.14</v>
      </c>
      <c r="K1674" s="30">
        <v>4.42</v>
      </c>
      <c r="L1674" s="29">
        <v>20.69</v>
      </c>
      <c r="M1674" s="29">
        <v>3.8</v>
      </c>
      <c r="N1674" s="29" t="s">
        <v>38</v>
      </c>
      <c r="O1674" s="31"/>
      <c r="P1674" s="35"/>
      <c r="Q1674" s="50"/>
      <c r="R1674" s="14"/>
      <c r="S1674" s="14"/>
      <c r="T1674" s="65"/>
      <c r="U1674" s="82"/>
      <c r="V1674" s="31"/>
      <c r="W1674" s="146"/>
      <c r="AD1674"/>
      <c r="AE1674"/>
      <c r="AF1674"/>
      <c r="AG1674"/>
      <c r="AH1674"/>
      <c r="AI1674"/>
    </row>
    <row r="1675" spans="1:35" ht="18" customHeight="1" x14ac:dyDescent="0.25">
      <c r="A1675" s="47" t="s">
        <v>3056</v>
      </c>
      <c r="B1675" s="23" t="s">
        <v>159</v>
      </c>
      <c r="C1675" s="24">
        <v>6</v>
      </c>
      <c r="D1675" s="25"/>
      <c r="E1675" s="36"/>
      <c r="F1675" s="37"/>
      <c r="G1675" s="28"/>
      <c r="H1675" s="30"/>
      <c r="I1675" s="30"/>
      <c r="J1675" s="30">
        <v>10.3</v>
      </c>
      <c r="K1675" s="30"/>
      <c r="L1675" s="30">
        <v>20.69</v>
      </c>
      <c r="M1675" s="30">
        <v>10.7</v>
      </c>
      <c r="N1675" s="26">
        <v>9.89</v>
      </c>
      <c r="O1675" s="31"/>
      <c r="P1675" s="35"/>
      <c r="Q1675" s="168"/>
      <c r="R1675" s="14"/>
      <c r="S1675" s="14"/>
      <c r="T1675" s="65"/>
      <c r="U1675" s="31"/>
      <c r="V1675" s="31"/>
      <c r="W1675" s="286"/>
      <c r="AD1675"/>
      <c r="AE1675"/>
      <c r="AF1675"/>
      <c r="AG1675"/>
      <c r="AH1675"/>
      <c r="AI1675"/>
    </row>
    <row r="1676" spans="1:35" ht="18" customHeight="1" x14ac:dyDescent="0.25">
      <c r="A1676" s="47" t="s">
        <v>3057</v>
      </c>
      <c r="B1676" s="51" t="s">
        <v>159</v>
      </c>
      <c r="C1676" s="24">
        <v>28</v>
      </c>
      <c r="D1676" s="25"/>
      <c r="E1676" s="36"/>
      <c r="F1676" s="37"/>
      <c r="G1676" s="28">
        <v>1</v>
      </c>
      <c r="H1676" s="29">
        <v>1.29</v>
      </c>
      <c r="I1676" s="30">
        <v>1.37</v>
      </c>
      <c r="J1676" s="30">
        <v>1.35</v>
      </c>
      <c r="K1676" s="30">
        <v>1.25</v>
      </c>
      <c r="L1676" s="49">
        <v>0.99</v>
      </c>
      <c r="M1676" s="29" t="s">
        <v>38</v>
      </c>
      <c r="N1676" s="29">
        <v>1.1399999999999999</v>
      </c>
      <c r="O1676" s="31"/>
      <c r="P1676" s="35"/>
      <c r="Q1676" s="50"/>
      <c r="R1676" s="14"/>
      <c r="S1676" s="14"/>
      <c r="T1676" s="65"/>
      <c r="U1676" s="82"/>
      <c r="V1676" s="31"/>
      <c r="W1676" s="146"/>
      <c r="AD1676"/>
      <c r="AE1676"/>
      <c r="AF1676"/>
      <c r="AG1676"/>
      <c r="AH1676"/>
      <c r="AI1676"/>
    </row>
    <row r="1677" spans="1:35" ht="18" customHeight="1" x14ac:dyDescent="0.25">
      <c r="A1677" s="47" t="s">
        <v>3057</v>
      </c>
      <c r="B1677" s="51" t="s">
        <v>68</v>
      </c>
      <c r="C1677" s="24">
        <v>28</v>
      </c>
      <c r="D1677" s="25"/>
      <c r="E1677" s="36"/>
      <c r="F1677" s="37"/>
      <c r="G1677" s="28">
        <v>3</v>
      </c>
      <c r="H1677" s="29">
        <v>1.26</v>
      </c>
      <c r="I1677" s="30" t="s">
        <v>1712</v>
      </c>
      <c r="J1677" s="30">
        <v>0.91</v>
      </c>
      <c r="K1677" s="30">
        <v>1.2</v>
      </c>
      <c r="L1677" s="26">
        <v>0.85</v>
      </c>
      <c r="M1677" s="30" t="s">
        <v>38</v>
      </c>
      <c r="N1677" s="29">
        <v>1.06</v>
      </c>
      <c r="O1677" s="31"/>
      <c r="P1677" s="35"/>
      <c r="Q1677" s="50"/>
      <c r="R1677" s="14"/>
      <c r="S1677" s="14"/>
      <c r="T1677" s="65"/>
      <c r="U1677" s="82"/>
      <c r="V1677" s="31"/>
      <c r="W1677" s="146"/>
      <c r="AD1677"/>
      <c r="AE1677"/>
      <c r="AF1677"/>
      <c r="AG1677"/>
      <c r="AH1677"/>
      <c r="AI1677"/>
    </row>
    <row r="1678" spans="1:35" ht="18" customHeight="1" x14ac:dyDescent="0.25">
      <c r="A1678" s="47" t="s">
        <v>3058</v>
      </c>
      <c r="B1678" s="54" t="s">
        <v>71</v>
      </c>
      <c r="C1678" s="24">
        <v>14</v>
      </c>
      <c r="D1678" s="152"/>
      <c r="E1678" s="36"/>
      <c r="F1678" s="125"/>
      <c r="G1678" s="57"/>
      <c r="H1678" s="29">
        <v>5.0999999999999996</v>
      </c>
      <c r="I1678" s="30">
        <v>5.59</v>
      </c>
      <c r="J1678" s="30">
        <v>4.0999999999999996</v>
      </c>
      <c r="K1678" s="30">
        <v>4.6500000000000004</v>
      </c>
      <c r="L1678" s="30">
        <v>6.65</v>
      </c>
      <c r="M1678" s="30" t="s">
        <v>38</v>
      </c>
      <c r="N1678" s="30">
        <v>4.82</v>
      </c>
      <c r="O1678" s="31">
        <v>7.6</v>
      </c>
      <c r="P1678" s="76"/>
      <c r="Q1678" s="77"/>
      <c r="R1678" s="14"/>
      <c r="S1678" s="14"/>
      <c r="T1678" s="65"/>
      <c r="U1678" s="82"/>
      <c r="V1678" s="31"/>
      <c r="W1678" s="146"/>
      <c r="AD1678"/>
      <c r="AE1678"/>
      <c r="AF1678"/>
      <c r="AG1678"/>
      <c r="AH1678"/>
      <c r="AI1678"/>
    </row>
    <row r="1679" spans="1:35" ht="18" customHeight="1" x14ac:dyDescent="0.25">
      <c r="A1679" s="47" t="s">
        <v>3058</v>
      </c>
      <c r="B1679" s="54" t="s">
        <v>164</v>
      </c>
      <c r="C1679" s="24">
        <v>56</v>
      </c>
      <c r="D1679" s="152"/>
      <c r="E1679" s="36"/>
      <c r="F1679" s="125"/>
      <c r="G1679" s="57"/>
      <c r="H1679" s="29">
        <v>14</v>
      </c>
      <c r="I1679" s="30">
        <v>14.75</v>
      </c>
      <c r="J1679" s="26">
        <v>12.6</v>
      </c>
      <c r="K1679" s="30">
        <v>14.83</v>
      </c>
      <c r="L1679" s="30">
        <v>13.69</v>
      </c>
      <c r="M1679" s="30">
        <v>14.21</v>
      </c>
      <c r="N1679" s="29">
        <v>15.93</v>
      </c>
      <c r="O1679" s="31">
        <v>40.25</v>
      </c>
      <c r="P1679" s="76"/>
      <c r="Q1679" s="77"/>
      <c r="R1679" s="14"/>
      <c r="S1679" s="14"/>
      <c r="T1679" s="65"/>
      <c r="U1679" s="82"/>
      <c r="V1679" s="31"/>
      <c r="W1679" s="146"/>
      <c r="AD1679"/>
      <c r="AE1679"/>
      <c r="AF1679"/>
      <c r="AG1679"/>
      <c r="AH1679"/>
      <c r="AI1679"/>
    </row>
    <row r="1680" spans="1:35" ht="18" customHeight="1" x14ac:dyDescent="0.25">
      <c r="A1680" s="53" t="s">
        <v>3058</v>
      </c>
      <c r="B1680" s="54" t="s">
        <v>37</v>
      </c>
      <c r="C1680" s="24">
        <v>56</v>
      </c>
      <c r="D1680" s="55"/>
      <c r="E1680" s="40"/>
      <c r="F1680" s="96"/>
      <c r="G1680" s="57"/>
      <c r="H1680" s="30">
        <v>18</v>
      </c>
      <c r="I1680" s="30">
        <v>18</v>
      </c>
      <c r="J1680" s="30">
        <v>16.28</v>
      </c>
      <c r="K1680" s="30">
        <v>21.79</v>
      </c>
      <c r="L1680" s="30">
        <v>19.190000000000001</v>
      </c>
      <c r="M1680" s="26">
        <v>17.77</v>
      </c>
      <c r="N1680" s="30" t="s">
        <v>3059</v>
      </c>
      <c r="O1680" s="80"/>
      <c r="P1680" s="97"/>
      <c r="Q1680" s="98"/>
      <c r="R1680" s="14"/>
      <c r="S1680" s="14"/>
      <c r="T1680" s="81"/>
      <c r="U1680" s="82"/>
      <c r="V1680" s="54"/>
      <c r="W1680" s="393"/>
      <c r="AD1680"/>
      <c r="AE1680"/>
      <c r="AF1680"/>
      <c r="AG1680"/>
      <c r="AH1680"/>
      <c r="AI1680"/>
    </row>
    <row r="1681" spans="1:35" ht="18" customHeight="1" x14ac:dyDescent="0.25">
      <c r="A1681" s="47" t="s">
        <v>3060</v>
      </c>
      <c r="B1681" s="51" t="s">
        <v>498</v>
      </c>
      <c r="C1681" s="24">
        <v>28</v>
      </c>
      <c r="D1681" s="25"/>
      <c r="E1681" s="36"/>
      <c r="F1681" s="37"/>
      <c r="G1681" s="28">
        <v>16</v>
      </c>
      <c r="H1681" s="29">
        <v>2.2400000000000002</v>
      </c>
      <c r="I1681" s="30">
        <v>1.68</v>
      </c>
      <c r="J1681" s="75" t="s">
        <v>38</v>
      </c>
      <c r="K1681" s="75" t="s">
        <v>38</v>
      </c>
      <c r="L1681" s="73">
        <v>1.1000000000000001</v>
      </c>
      <c r="M1681" s="75">
        <v>1.51</v>
      </c>
      <c r="N1681" s="30">
        <v>1.6</v>
      </c>
      <c r="O1681" s="31"/>
      <c r="P1681" s="35"/>
      <c r="Q1681" s="50"/>
      <c r="R1681" s="14"/>
      <c r="S1681" s="14"/>
      <c r="T1681" s="65"/>
      <c r="U1681" s="82"/>
      <c r="V1681" s="31"/>
      <c r="W1681" s="146"/>
      <c r="AD1681"/>
      <c r="AE1681"/>
      <c r="AF1681"/>
      <c r="AG1681"/>
      <c r="AH1681"/>
      <c r="AI1681"/>
    </row>
    <row r="1682" spans="1:35" ht="18" customHeight="1" x14ac:dyDescent="0.25">
      <c r="A1682" s="47" t="s">
        <v>3060</v>
      </c>
      <c r="B1682" s="51" t="s">
        <v>506</v>
      </c>
      <c r="C1682" s="24">
        <v>28</v>
      </c>
      <c r="D1682" s="25"/>
      <c r="E1682" s="36"/>
      <c r="F1682" s="37" t="s">
        <v>143</v>
      </c>
      <c r="G1682" s="28">
        <v>20</v>
      </c>
      <c r="H1682" s="29" t="s">
        <v>461</v>
      </c>
      <c r="I1682" s="30">
        <v>1.69</v>
      </c>
      <c r="J1682" s="74">
        <v>1.44</v>
      </c>
      <c r="K1682" s="75">
        <v>1.76</v>
      </c>
      <c r="L1682" s="73">
        <v>1.1000000000000001</v>
      </c>
      <c r="M1682" s="75" t="s">
        <v>38</v>
      </c>
      <c r="N1682" s="84" t="s">
        <v>1637</v>
      </c>
      <c r="O1682" s="31"/>
      <c r="P1682" s="35"/>
      <c r="Q1682" s="50"/>
      <c r="R1682" s="14"/>
      <c r="S1682" s="14"/>
      <c r="T1682" s="65"/>
      <c r="U1682" s="82"/>
      <c r="V1682" s="31"/>
      <c r="W1682" s="146"/>
      <c r="AD1682"/>
      <c r="AE1682"/>
      <c r="AF1682"/>
      <c r="AG1682"/>
      <c r="AH1682"/>
      <c r="AI1682"/>
    </row>
    <row r="1683" spans="1:35" ht="18" customHeight="1" x14ac:dyDescent="0.25">
      <c r="A1683" s="47" t="s">
        <v>3061</v>
      </c>
      <c r="B1683" s="54" t="s">
        <v>201</v>
      </c>
      <c r="C1683" s="24">
        <v>84</v>
      </c>
      <c r="D1683" s="25"/>
      <c r="E1683" s="26"/>
      <c r="F1683" s="100"/>
      <c r="G1683" s="57"/>
      <c r="H1683" s="29" t="s">
        <v>38</v>
      </c>
      <c r="I1683" s="30" t="s">
        <v>38</v>
      </c>
      <c r="J1683" s="30" t="s">
        <v>3062</v>
      </c>
      <c r="K1683" s="30">
        <v>6.55</v>
      </c>
      <c r="L1683" s="26">
        <v>0.34</v>
      </c>
      <c r="M1683" s="30">
        <v>6.51</v>
      </c>
      <c r="N1683" s="84" t="s">
        <v>3063</v>
      </c>
      <c r="O1683" s="80">
        <v>6.89</v>
      </c>
      <c r="P1683" s="76"/>
      <c r="Q1683" s="77"/>
      <c r="R1683" s="14"/>
      <c r="S1683" s="14"/>
      <c r="T1683" s="65"/>
      <c r="U1683" s="82"/>
      <c r="V1683" s="31"/>
      <c r="W1683" s="146"/>
      <c r="AD1683"/>
      <c r="AE1683"/>
      <c r="AF1683"/>
      <c r="AG1683"/>
      <c r="AH1683"/>
      <c r="AI1683"/>
    </row>
    <row r="1684" spans="1:35" ht="18" customHeight="1" x14ac:dyDescent="0.25">
      <c r="A1684" s="47" t="s">
        <v>3061</v>
      </c>
      <c r="B1684" s="54" t="s">
        <v>86</v>
      </c>
      <c r="C1684" s="24">
        <v>84</v>
      </c>
      <c r="D1684" s="152"/>
      <c r="E1684" s="36"/>
      <c r="F1684" s="125"/>
      <c r="G1684" s="57"/>
      <c r="H1684" s="29">
        <v>6.38</v>
      </c>
      <c r="I1684" s="26">
        <v>5.0999999999999996</v>
      </c>
      <c r="J1684" s="30">
        <v>5.0999999999999996</v>
      </c>
      <c r="K1684" s="30">
        <v>5.93</v>
      </c>
      <c r="L1684" s="30" t="s">
        <v>38</v>
      </c>
      <c r="M1684" s="30">
        <v>5.78</v>
      </c>
      <c r="N1684" s="30">
        <v>5.75</v>
      </c>
      <c r="O1684" s="31">
        <v>6.89</v>
      </c>
      <c r="P1684" s="76"/>
      <c r="Q1684" s="77"/>
      <c r="R1684" s="14"/>
      <c r="S1684" s="14"/>
      <c r="T1684" s="65"/>
      <c r="U1684" s="82"/>
      <c r="V1684" s="31"/>
      <c r="W1684" s="146"/>
      <c r="AD1684"/>
      <c r="AE1684"/>
      <c r="AF1684"/>
      <c r="AG1684"/>
      <c r="AH1684"/>
      <c r="AI1684"/>
    </row>
    <row r="1685" spans="1:35" ht="18" customHeight="1" x14ac:dyDescent="0.25">
      <c r="A1685" s="47" t="s">
        <v>3064</v>
      </c>
      <c r="B1685" s="54" t="s">
        <v>113</v>
      </c>
      <c r="C1685" s="24">
        <v>10</v>
      </c>
      <c r="D1685" s="152"/>
      <c r="E1685" s="36"/>
      <c r="F1685" s="125"/>
      <c r="G1685" s="57"/>
      <c r="H1685" s="29"/>
      <c r="I1685" s="30"/>
      <c r="J1685" s="30">
        <v>10</v>
      </c>
      <c r="K1685" s="30">
        <v>13.95</v>
      </c>
      <c r="L1685" s="30"/>
      <c r="M1685" s="30" t="s">
        <v>3065</v>
      </c>
      <c r="N1685" s="30"/>
      <c r="O1685" s="31"/>
      <c r="P1685" s="76"/>
      <c r="Q1685" s="77"/>
      <c r="R1685" s="14"/>
      <c r="S1685" s="14"/>
      <c r="T1685" s="65"/>
      <c r="U1685" s="82"/>
      <c r="V1685" s="31"/>
      <c r="W1685" s="146"/>
      <c r="AD1685"/>
      <c r="AE1685"/>
      <c r="AF1685"/>
      <c r="AG1685"/>
      <c r="AH1685"/>
      <c r="AI1685"/>
    </row>
    <row r="1686" spans="1:35" ht="18" customHeight="1" x14ac:dyDescent="0.25">
      <c r="A1686" s="47" t="s">
        <v>2082</v>
      </c>
      <c r="B1686" s="54" t="s">
        <v>3066</v>
      </c>
      <c r="C1686" s="24">
        <v>10</v>
      </c>
      <c r="D1686" s="152"/>
      <c r="E1686" s="36"/>
      <c r="F1686" s="125"/>
      <c r="G1686" s="57"/>
      <c r="H1686" s="29" t="s">
        <v>38</v>
      </c>
      <c r="I1686" s="30"/>
      <c r="J1686" s="30" t="s">
        <v>35</v>
      </c>
      <c r="K1686" s="30" t="s">
        <v>3067</v>
      </c>
      <c r="L1686" s="30" t="s">
        <v>35</v>
      </c>
      <c r="M1686" s="30" t="s">
        <v>35</v>
      </c>
      <c r="N1686" s="30"/>
      <c r="O1686" s="31"/>
      <c r="P1686" s="76"/>
      <c r="Q1686" s="77"/>
      <c r="R1686" s="14"/>
      <c r="S1686" s="14"/>
      <c r="T1686" s="65"/>
      <c r="U1686" s="82"/>
      <c r="V1686" s="31"/>
      <c r="W1686" s="146"/>
      <c r="AD1686"/>
      <c r="AE1686"/>
      <c r="AF1686"/>
      <c r="AG1686"/>
      <c r="AH1686"/>
      <c r="AI1686"/>
    </row>
    <row r="1687" spans="1:35" ht="18" customHeight="1" x14ac:dyDescent="0.25">
      <c r="A1687" s="47" t="s">
        <v>3068</v>
      </c>
      <c r="B1687" s="54">
        <v>300</v>
      </c>
      <c r="C1687" s="24">
        <v>28</v>
      </c>
      <c r="D1687" s="152"/>
      <c r="E1687" s="36"/>
      <c r="F1687" s="125"/>
      <c r="G1687" s="57"/>
      <c r="H1687" s="29"/>
      <c r="I1687" s="30"/>
      <c r="J1687" s="26">
        <v>35.5</v>
      </c>
      <c r="K1687" s="30">
        <v>38.590000000000003</v>
      </c>
      <c r="L1687" s="30">
        <v>39.1</v>
      </c>
      <c r="M1687" s="30">
        <v>36.47</v>
      </c>
      <c r="N1687" s="30">
        <v>37.33</v>
      </c>
      <c r="O1687" s="31"/>
      <c r="P1687" s="76"/>
      <c r="Q1687" s="77"/>
      <c r="R1687" s="14"/>
      <c r="S1687" s="14"/>
      <c r="T1687" s="65"/>
      <c r="U1687" s="82"/>
      <c r="V1687" s="31"/>
      <c r="W1687" s="146"/>
      <c r="AD1687"/>
      <c r="AE1687"/>
      <c r="AF1687"/>
      <c r="AG1687"/>
      <c r="AH1687"/>
      <c r="AI1687"/>
    </row>
    <row r="1688" spans="1:35" ht="18" customHeight="1" x14ac:dyDescent="0.25">
      <c r="A1688" s="47" t="s">
        <v>3069</v>
      </c>
      <c r="B1688" s="54" t="s">
        <v>1684</v>
      </c>
      <c r="C1688" s="24">
        <v>28</v>
      </c>
      <c r="D1688" s="152"/>
      <c r="E1688" s="36"/>
      <c r="F1688" s="125"/>
      <c r="G1688" s="57"/>
      <c r="H1688" s="29">
        <v>4.01</v>
      </c>
      <c r="I1688" s="30">
        <v>4.09</v>
      </c>
      <c r="J1688" s="30">
        <v>5.4</v>
      </c>
      <c r="K1688" s="30">
        <v>4.05</v>
      </c>
      <c r="L1688" s="30">
        <v>3.99</v>
      </c>
      <c r="M1688" s="30">
        <v>4.01</v>
      </c>
      <c r="N1688" s="30">
        <v>4.0199999999999996</v>
      </c>
      <c r="O1688" s="31"/>
      <c r="P1688" s="76"/>
      <c r="Q1688" s="77"/>
      <c r="R1688" s="14"/>
      <c r="S1688" s="14"/>
      <c r="T1688" s="65"/>
      <c r="U1688" s="82"/>
      <c r="V1688" s="31"/>
      <c r="W1688" s="146"/>
      <c r="AD1688"/>
      <c r="AE1688"/>
      <c r="AF1688"/>
      <c r="AG1688"/>
      <c r="AH1688"/>
      <c r="AI1688"/>
    </row>
    <row r="1689" spans="1:35" ht="18" customHeight="1" x14ac:dyDescent="0.25">
      <c r="A1689" s="47" t="s">
        <v>3070</v>
      </c>
      <c r="B1689" s="54" t="s">
        <v>309</v>
      </c>
      <c r="C1689" s="24">
        <v>28</v>
      </c>
      <c r="D1689" s="152"/>
      <c r="E1689" s="36"/>
      <c r="F1689" s="125"/>
      <c r="G1689" s="57"/>
      <c r="H1689" s="29">
        <v>13.08</v>
      </c>
      <c r="I1689" s="30"/>
      <c r="J1689" s="30">
        <v>13.05</v>
      </c>
      <c r="K1689" s="30">
        <v>11.34</v>
      </c>
      <c r="L1689" s="30" t="s">
        <v>38</v>
      </c>
      <c r="M1689" s="30">
        <v>9.0299999999999994</v>
      </c>
      <c r="N1689" s="30"/>
      <c r="O1689" s="31"/>
      <c r="P1689" s="76"/>
      <c r="Q1689" s="77"/>
      <c r="R1689" s="14"/>
      <c r="S1689" s="14"/>
      <c r="T1689" s="65"/>
      <c r="U1689" s="82"/>
      <c r="V1689" s="31"/>
      <c r="W1689" s="146"/>
      <c r="AD1689"/>
      <c r="AE1689"/>
      <c r="AF1689"/>
      <c r="AG1689"/>
      <c r="AH1689"/>
      <c r="AI1689"/>
    </row>
    <row r="1690" spans="1:35" ht="18" customHeight="1" x14ac:dyDescent="0.25">
      <c r="A1690" s="47" t="s">
        <v>3071</v>
      </c>
      <c r="B1690" s="105">
        <v>4.0000000000000001E-3</v>
      </c>
      <c r="C1690" s="24" t="s">
        <v>426</v>
      </c>
      <c r="D1690" s="152"/>
      <c r="E1690" s="36"/>
      <c r="F1690" s="125"/>
      <c r="G1690" s="57"/>
      <c r="H1690" s="29">
        <v>39.299999999999997</v>
      </c>
      <c r="I1690" s="30">
        <v>35.5</v>
      </c>
      <c r="J1690" s="26">
        <v>33.75</v>
      </c>
      <c r="K1690" s="30"/>
      <c r="L1690" s="30" t="s">
        <v>35</v>
      </c>
      <c r="M1690" s="30">
        <v>34.200000000000003</v>
      </c>
      <c r="N1690" s="30">
        <v>35.11</v>
      </c>
      <c r="O1690" s="31"/>
      <c r="P1690" s="76"/>
      <c r="Q1690" s="77"/>
      <c r="R1690" s="14"/>
      <c r="S1690" s="14"/>
      <c r="T1690" s="65"/>
      <c r="U1690" s="82"/>
      <c r="V1690" s="31"/>
      <c r="W1690" s="146"/>
      <c r="AD1690"/>
      <c r="AE1690"/>
      <c r="AF1690"/>
      <c r="AG1690"/>
      <c r="AH1690"/>
      <c r="AI1690"/>
    </row>
    <row r="1691" spans="1:35" x14ac:dyDescent="0.25">
      <c r="A1691" s="47" t="s">
        <v>3072</v>
      </c>
      <c r="B1691" s="105" t="s">
        <v>164</v>
      </c>
      <c r="C1691" s="24">
        <v>56</v>
      </c>
      <c r="D1691" s="55"/>
      <c r="E1691" s="40"/>
      <c r="F1691" s="56"/>
      <c r="G1691" s="57"/>
      <c r="H1691" s="110">
        <v>43.41</v>
      </c>
      <c r="I1691" s="30"/>
      <c r="J1691" s="26">
        <v>40.86</v>
      </c>
      <c r="K1691" s="30"/>
      <c r="L1691" s="30" t="s">
        <v>35</v>
      </c>
      <c r="M1691" s="30"/>
      <c r="N1691" s="30"/>
      <c r="O1691" s="58"/>
      <c r="P1691" s="76"/>
      <c r="Q1691" s="77"/>
      <c r="R1691" s="14"/>
      <c r="S1691" s="14"/>
      <c r="T1691" s="119"/>
      <c r="U1691" s="82"/>
      <c r="V1691" s="54"/>
      <c r="W1691" s="146"/>
      <c r="AD1691"/>
      <c r="AE1691"/>
      <c r="AF1691"/>
      <c r="AG1691"/>
      <c r="AH1691"/>
      <c r="AI1691"/>
    </row>
    <row r="1692" spans="1:35" ht="18" customHeight="1" x14ac:dyDescent="0.25">
      <c r="A1692" s="47" t="s">
        <v>2792</v>
      </c>
      <c r="B1692" s="51" t="s">
        <v>51</v>
      </c>
      <c r="C1692" s="24">
        <v>30</v>
      </c>
      <c r="D1692" s="25"/>
      <c r="E1692" s="36"/>
      <c r="F1692" s="368" t="s">
        <v>2793</v>
      </c>
      <c r="G1692" s="28">
        <v>3</v>
      </c>
      <c r="H1692" s="29" t="s">
        <v>547</v>
      </c>
      <c r="I1692" s="30" t="s">
        <v>2525</v>
      </c>
      <c r="J1692" s="30" t="s">
        <v>3073</v>
      </c>
      <c r="K1692" s="30"/>
      <c r="L1692" s="87" t="s">
        <v>38</v>
      </c>
      <c r="M1692" s="113">
        <v>2.76</v>
      </c>
      <c r="N1692" s="26">
        <v>2.2400000000000002</v>
      </c>
      <c r="O1692" s="31">
        <v>4.0999999999999996</v>
      </c>
      <c r="P1692" s="35"/>
      <c r="Q1692" s="168"/>
      <c r="R1692" s="14"/>
      <c r="S1692" s="14"/>
      <c r="T1692" s="65"/>
      <c r="U1692" s="31"/>
      <c r="V1692" s="31"/>
      <c r="W1692" s="131"/>
      <c r="AD1692"/>
      <c r="AE1692"/>
      <c r="AF1692"/>
      <c r="AG1692"/>
      <c r="AH1692"/>
      <c r="AI1692"/>
    </row>
    <row r="1693" spans="1:35" x14ac:dyDescent="0.25">
      <c r="J1693" s="401" t="s">
        <v>3074</v>
      </c>
    </row>
  </sheetData>
  <autoFilter ref="A1:W1693" xr:uid="{00000000-0001-0000-0000-000000000000}"/>
  <conditionalFormatting sqref="D564:F566 T1091:T1449 O973 O975:O985 Q901:Q995 D954:F975 U957:W987 D978:F978 T941:T1087 O1045:O1084 Q1045:Q1084 U1079:W1084 O1088:O1090 Q1088:Q1090 T1088:W1090">
    <cfRule type="cellIs" dxfId="35" priority="26" stopIfTrue="1" operator="lessThanOrEqual">
      <formula>#REF!</formula>
    </cfRule>
  </conditionalFormatting>
  <conditionalFormatting sqref="E164 U1008:W1030 Q1016:Q1038 O1137:O1145 Q1137:Q1145 T1137:W1145 O1195:O1229 T1195:W1229 Q1195:Q1231 T1298:W1367 O724:O974 O978:O979 Q1297:Q1367 O1298:O1367 T1419:W1434 U1445:W1464 Q1469:Q1470 Q1475 O1501:O1525 Q1501:Q1525 Q1533:Q1559 O1549:O1559 U1549:W1559 T1447:T1591 U1562:W1562 U1572:W1572 D522:F526 O522:O526 D528:F529 O528:O529 T728:W754 Q728:Q790 D733:F736 D742:F754 D761:F761 T761:W761 Q795:Q828 T803:W828 D809:F811 D874:F874 Q874 O1419:O1434 Q1419:Q1434 Q1436:Q1464 O1450 D1469:F1470 O1562 Q1562 O1572 Q1572">
    <cfRule type="cellIs" dxfId="34" priority="24" stopIfTrue="1" operator="lessThanOrEqual">
      <formula>#REF!</formula>
    </cfRule>
  </conditionalFormatting>
  <conditionalFormatting sqref="E1411">
    <cfRule type="cellIs" dxfId="32" priority="27" stopIfTrue="1" operator="lessThan">
      <formula>0.12</formula>
    </cfRule>
    <cfRule type="cellIs" dxfId="33" priority="28" stopIfTrue="1" operator="lessThanOrEqual">
      <formula>#REF!</formula>
    </cfRule>
  </conditionalFormatting>
  <conditionalFormatting sqref="F372:F373 D446:E449 O446:O449 D469:E476 O469:O482 D795:F802 U795:W802 T756:T843 D840:F841 Q840:Q842 U841:W842 D844:F853 Q844:Q853 T844:W853 T854:T873 D867:F868 U867:W868 T875:T946 U901:W946 D931:F934 D939:F940 D812:F815 T1000:W1007 T1009:W1009 O1080:O1082 Q1080:Q1082 T1080:W1082 O1086:O1103 T1086:W1103 Q1086:Q1113 T1147:W1158 T1369:W1369 T1372:W1372 T1397:W1415 Q869:Q889 T1475:W1475 Q1466:Q1476 T1473:W1473 O1147:O1158 D55:F55 O55 T58 T626:W649 D634:F643 D645:F646 U1527:W1529 Q1147:Q1193 U1159:W1193 O1160:O1193 O1369 Q1369 O1372 Q1372 Q1375:Q1417 W1526 U886:W887 O987 O997:O1018 Q1007:Q1014">
    <cfRule type="cellIs" dxfId="31" priority="34" stopIfTrue="1" operator="lessThanOrEqual">
      <formula>#REF!</formula>
    </cfRule>
  </conditionalFormatting>
  <conditionalFormatting sqref="F1059 O1233:O1256 Q1233:Q1256 T1233:W1256 T1258:W1294 O1436:O1464 O1258:O1294 Q1258:Q1295 O626:O649 Q627:Q649 O1395:O1417 O1468:O1473 O1527:O1529 Q1527:Q1529">
    <cfRule type="cellIs" dxfId="30" priority="32" stopIfTrue="1" operator="lessThanOrEqual">
      <formula>#REF!</formula>
    </cfRule>
  </conditionalFormatting>
  <conditionalFormatting sqref="F1208">
    <cfRule type="cellIs" dxfId="28" priority="29" stopIfTrue="1" operator="lessThan">
      <formula>0.12</formula>
    </cfRule>
    <cfRule type="cellIs" dxfId="29" priority="30" stopIfTrue="1" operator="lessThanOrEqual">
      <formula>#REF!</formula>
    </cfRule>
  </conditionalFormatting>
  <conditionalFormatting sqref="O568 D568:F568">
    <cfRule type="cellIs" dxfId="27" priority="22" stopIfTrue="1" operator="lessThanOrEqual">
      <formula>#REF!</formula>
    </cfRule>
  </conditionalFormatting>
  <conditionalFormatting sqref="O651:O659 Q651:Q659 Q684:Q685 Q724:Q726 Q864:Q867 Q891:Q894 Q896:Q899 O990:O995 O1020:O1038 O1040 O1042 Q1042 O1231 O1538 O1475:O1477">
    <cfRule type="cellIs" dxfId="26" priority="20" stopIfTrue="1" operator="lessThanOrEqual">
      <formula>#REF!</formula>
    </cfRule>
  </conditionalFormatting>
  <conditionalFormatting sqref="O665:O685 U1526 U1528">
    <cfRule type="cellIs" dxfId="25" priority="15" stopIfTrue="1" operator="lessThan">
      <formula>0.12</formula>
    </cfRule>
    <cfRule type="cellIs" dxfId="24" priority="16" stopIfTrue="1" operator="lessThanOrEqual">
      <formula>#REF!</formula>
    </cfRule>
  </conditionalFormatting>
  <conditionalFormatting sqref="Q437:T438 T1085:T1196 Q1147:Q1193 U1159:W1193 O1160:O1193 Q1297:Q1367 O1298:O1367 T1298:W1367 O1369 Q1369 T1369:W1369 O1372 Q1372 T1372:W1372 Q1375:Q1417 O1395:O1417 U1397:W1415 T1373:T1449 T1451:T1474 Q1466:Q1476 O1468:O1473 U1473:W1473 T1475:W1475 O1475:O1477 O1501:O1525 Q1501:Q1525 W1526 O1527:O1529 Q1527:Q1529 U1527:W1529 Q1533:Q1559 O1549:O1559 U1549:W1559 T1476:T1591">
    <cfRule type="cellIs" dxfId="23" priority="9" stopIfTrue="1" operator="lessThan">
      <formula>0.12</formula>
    </cfRule>
  </conditionalFormatting>
  <conditionalFormatting sqref="T15 D16:F17 O16:O17 T28:T29 D79:F79 O79 D417:F417 O417 D426:F428 O426:O428 T437:W438 D441:E442 O441:O442 D452:E452 O452 D454:E461 O454:O461 D465:E467 O465:O467 D477:F482 D484:F486 O484:O486 D488:F488 O488 D490:F490 O490 D497:F498 O497:O498 D500:F503 O500:O503 D505:F509 O505:O509 D513:F514 O513:O514 D516:F516 O516 D518:F520 O518:O520 D531:F531 O531 D533:F543 O533:O543 D545:F553 O545:O553 D555:F555 O555 D558:F562 O558:O562 D570:F572 O570:O572 D578:F586 O578:O586 D590:F591 O590:O591 D594:F596 O594:O596 D598:F603 O598:O603 D607:F612 O607:O612 D614:F619 O614:O619 D624:F624 O624 D626:F630 D649:F649 D651:F658 D661:F661 O661:O663 Q661:Q663 T661:W663 D663:F663 D665:F666 Q665:Q682 T665:W682 D671:F680 D683:F685 D688:F689 O688:O719 Q688:Q719 T688:W719 D691:F695 D696 F696 D697:F710 D713:F719 D724:F725 D730:F731 D738:F740 D756:F759 D769:F776 D779:F781 D783:F790 Q792 T792:W792 D806:F807 D817:F817 D820:F828 T830:W831 Q830:Q838 D832:F833 D835:F838 D855:F856 Q855:Q862 T855:W862 D858:F864 D877:F877 D882:F883 D886:F886 D890:F891 D893:F893 D895:F908 D910:F918 D920:F929 D936:F942 D944:F944 D951:F951 U988:W989 Q997:Q1006 T1045:W1075 O1105:O1113 T1105:W1113 O1115:O1117 Q1115:Q1117 T1115:W1117 O1119:O1135 Q1119:Q1135 T1119:W1135 D1343:F1343 O1371:O1372 Q1371:Q1373 O1375:O1392 T1376:W1392 T1416:W1417 O1466 Q1478:Q1499 O1479:O1499 T1479:W1499 T1501:W1525 T1544:W1546 D1590:F1591 O1590:O1591 T1593:T1594 T1598:T1607 T758:W790 O564:O566 D762:F767 D872:F875 O1540:O1546 U1541:W1543 Q437:Q438">
    <cfRule type="cellIs" dxfId="22" priority="36" stopIfTrue="1" operator="lessThanOrEqual">
      <formula>#REF!</formula>
    </cfRule>
  </conditionalFormatting>
  <conditionalFormatting sqref="T431">
    <cfRule type="cellIs" dxfId="21" priority="13" stopIfTrue="1" operator="lessThan">
      <formula>0.12</formula>
    </cfRule>
    <cfRule type="cellIs" dxfId="20" priority="14" stopIfTrue="1" operator="lessThanOrEqual">
      <formula>#REF!</formula>
    </cfRule>
  </conditionalFormatting>
  <conditionalFormatting sqref="T437:T438">
    <cfRule type="cellIs" dxfId="19" priority="10" stopIfTrue="1" operator="lessThanOrEqual">
      <formula>#REF!</formula>
    </cfRule>
  </conditionalFormatting>
  <conditionalFormatting sqref="D55:F55 O55 T58 O568 O724:O985 Q901:Q995 D954:F975 T941:T987 U957:W987 D978:F978 O1540:O1546 U1541:W1543 U1545:W1545">
    <cfRule type="cellIs" dxfId="18" priority="21" stopIfTrue="1" operator="lessThan">
      <formula>0.12</formula>
    </cfRule>
  </conditionalFormatting>
  <conditionalFormatting sqref="O626:O649 T626:W649 Q627:Q649 D634:F643 D645:F646 O651:O659 Q651:Q659 Q684:Q685 Q724:Q726 Q864:Q867 Q891:Q894 Q896:Q899 O990:O995 O1020:O1038 O1040 O1042 Q1042 O1045:O1084 Q1045:Q1084 T980:T1084 U1079:W1084 O1086:O1103 T1086:W1103 Q1086:Q1113 O1231 O1538">
    <cfRule type="cellIs" dxfId="17" priority="19" stopIfTrue="1" operator="lessThan">
      <formula>0.12</formula>
    </cfRule>
  </conditionalFormatting>
  <conditionalFormatting sqref="E164 U1008:W1030 Q1016:Q1038 O1137:O1145 Q1137:Q1145 T1137:W1145 O1147:O1158 T1147:W1158 O1195:O1229 T1195:T1345 U1195:W1229 Q1195:Q1231 O1258:O1294 U1258:W1294 Q1258:Q1295 T1350:T1371 U1445:W1446">
    <cfRule type="cellIs" dxfId="16" priority="23" stopIfTrue="1" operator="lessThan">
      <formula>0.12</formula>
    </cfRule>
  </conditionalFormatting>
  <conditionalFormatting sqref="T651:W659 U683:W683 T684:W685 T724:W726 U755:W757 T756 U832:W832 T833:W838 T840:W842 U863:W863 T864:W864 U865:W865 T866:W866 T869:W871 U872:W874 T875:W875 U876:W876 T877:W878 U879:W879 T880:W880 U881:W884 T885:W885 T888:W890 U891:W891 T892:W894 T895 U895:W900 U947:W953 T954:W954 U955:W956 T990:W995 U997:W999 T1031:W1031 U1032:W1037 T1038:W1038 U1039:W1041 T1042:W1042 U1076:W1078 U1104:W1104 U1230:W1230 T1231:W1231 U1295:W1295 U1297:W1297 U1371:W1375 U1393:W1396 T1436:W1444 U1466:W1467 T1468:W1470 U1471:W1472 U1474:W1478 T1530:W1530 U1531:W1532 T1533:W1533 U1534:W1539 T1540:W1540 U1547:W1548">
    <cfRule type="cellIs" dxfId="15" priority="17" stopIfTrue="1" operator="lessThan">
      <formula>0.12</formula>
    </cfRule>
  </conditionalFormatting>
  <conditionalFormatting sqref="T651:W659 U683:W683 T684:W685 T724:W726 U755:W757 U832:W832 T833:W838 T840:W840 U863:W863 T864:W864 U865:W865 T866:W866 T869:W871 T874:T875 U872:W876 T877:W878 U879:W879 T880:W880 U881:W884 T885:W885 T888:W890 U891:W891 T892:W894 U895:W900 U947:W953 T954:W954 U955:W956 T990:W995 U997:W999 T1031:W1031 U1032:W1037 T1038:W1038 U1039:W1041 T1042:W1042 U1076:W1078 U1104:W1104 U1230:W1230 T1231:W1231 U1295:W1295 U1297:W1297 U1371:W1375 U1393:W1396 T1436:W1444 U1466:W1467 T1468:W1470 U1471:W1472 U1474:W1478 T1530:W1530 U1531:W1532 T1533:W1533 U1534:W1539 T1540:W1540 U1547:W1548">
    <cfRule type="cellIs" dxfId="14" priority="18" stopIfTrue="1" operator="lessThanOrEqual">
      <formula>#REF!</formula>
    </cfRule>
  </conditionalFormatting>
  <conditionalFormatting sqref="T728:W754 Q728:Q790 D733:F736 D742:F754 T758:W790 D761:F767 D872:F875 Q874 O1419:O1434 Q1419:Q1434 T1419:W1434 O1436:O1464 Q1436:Q1464 T1447:W1464 D1469:F1470 T1469:W1470 T1475:W1475 O1562 Q1562 T1562:W1562 O1572 Q1572 T1572:W1572 T874:W874 D564:O566">
    <cfRule type="cellIs" dxfId="13" priority="25" stopIfTrue="1" operator="lessThan">
      <formula>0.12</formula>
    </cfRule>
  </conditionalFormatting>
  <conditionalFormatting sqref="T792:W792 T830:W831 T855:W862 Q869:Q889 U886:W887 D936:F942 O987 Q997:Q1014 O997:O1018 T1000:W1007 T1009:W1009 O1371:O1372 Q1371:Q1373 T1045:W1075 T1105:W1113 T1115:W1117 T1119:W1135 T1376:W1392 T1416:W1417 T1479:W1499 T1501:W1525 T1544:W1546 D568:F568 O1021 T437:W438 T15 D16:F17 O16:O17 T28:T29 D79:F79 O79 D417:F417 O417 D426:F428 O426:O428 D441:E442 O441:O442 D452:E452 O452 D454:E461 O454:O461 D465:E467 O465:O467 D477:F482 D484:F486 O484:O486 D488:F488 O488 D490:F490 O490 D497:F498 O497:O498 D500:F503 O500:O503 D505:F509 O505:O509 D513:F514 O513:O514 D516:F516 O516 D518:F520 O518:O520 D531:F531 O531 D533:F543 O533:O543 D545:F553 O545:O553 D555:F555 O555 D558:F562 O558:O562 D570:F572 O570:O572 D578:F586 O578:O586 D590:F591 O590:O591 D594:F596 O594:O596 D598:F603 O598:O603 D607:F612 O607:O612 D614:F619 O614:O619 D624:F624 O624 D626:F630 D649:F649 D651:F658 D661:F661 O661:O663 Q661:Q663 T661:W663 D663:F663 D665:F666 Q665:Q682 T665:W682 D671:F680 D683:F685 D688:F689 O688:O719 Q688:Q719 T688:W719 D691:F695 D696 F696 D697:F710 D713:F719 D724:F725 D730:F731 D738:F740 D756:F759 D769:F776 D779:F781 D783:F790 Q792 D806:F807 D817:F817 D820:F828 Q830:Q838 D832:F833 D835:F838 D855:F856 Q855:Q862 D858:F864 D877:F877 D882:F883 D886:F886 D890:F891 D893:F893 D895:F908 D910:F918 D920:F929 D944:F944 D951:F951 U988:W989 O1105:O1113 O1115:O1117 Q1115:Q1117 O1119:O1135 Q1119:Q1135 D1343:F1343 O1375:O1392 O1466 Q1478:Q1499 O1479:O1499 D1590:F1591 O1590:O1591 T1593:T1594 T1598:T1607">
    <cfRule type="cellIs" dxfId="12" priority="35" stopIfTrue="1" operator="lessThan">
      <formula>0.12</formula>
    </cfRule>
  </conditionalFormatting>
  <conditionalFormatting sqref="T901:W946 T756:T801 Q795:Q828 T802:W828 F372:F373 D446:E449 O446:O449 D469:E476 O469:O482 D795:F802 U795:W801 D840:F841 Q840:Q842 D844:F853 Q844:Q853 T829:T900 U844:W853 D867:F868 U867:W868 D931:F934 D939:F940">
    <cfRule type="cellIs" dxfId="11" priority="33" stopIfTrue="1" operator="lessThan">
      <formula>0.12</formula>
    </cfRule>
  </conditionalFormatting>
  <conditionalFormatting sqref="T1233:W1256 D522:F526 O522:O526 D528:F529 O528:O529 D809:F815 F1059 O1233:O1256 Q1233:Q1256">
    <cfRule type="cellIs" dxfId="10" priority="31" stopIfTrue="1" operator="lessThan">
      <formula>0.12</formula>
    </cfRule>
  </conditionalFormatting>
  <conditionalFormatting sqref="U198">
    <cfRule type="cellIs" dxfId="8" priority="1" stopIfTrue="1" operator="lessThan">
      <formula>0.12</formula>
    </cfRule>
    <cfRule type="cellIs" dxfId="9" priority="2" stopIfTrue="1" operator="lessThanOrEqual">
      <formula>#REF!</formula>
    </cfRule>
  </conditionalFormatting>
  <conditionalFormatting sqref="U404">
    <cfRule type="cellIs" dxfId="6" priority="3" stopIfTrue="1" operator="lessThan">
      <formula>0.12</formula>
    </cfRule>
    <cfRule type="cellIs" dxfId="7" priority="4" stopIfTrue="1" operator="lessThanOrEqual">
      <formula>#REF!</formula>
    </cfRule>
  </conditionalFormatting>
  <conditionalFormatting sqref="U485">
    <cfRule type="cellIs" dxfId="4" priority="5" stopIfTrue="1" operator="lessThan">
      <formula>0.12</formula>
    </cfRule>
    <cfRule type="cellIs" dxfId="5" priority="6" stopIfTrue="1" operator="lessThanOrEqual">
      <formula>#REF!</formula>
    </cfRule>
  </conditionalFormatting>
  <conditionalFormatting sqref="V431:W431">
    <cfRule type="cellIs" dxfId="2" priority="7" stopIfTrue="1" operator="lessThan">
      <formula>0.12</formula>
    </cfRule>
    <cfRule type="cellIs" dxfId="3" priority="8" stopIfTrue="1" operator="lessThanOrEqual">
      <formula>#REF!</formula>
    </cfRule>
  </conditionalFormatting>
  <conditionalFormatting sqref="V1575:W1575">
    <cfRule type="cellIs" dxfId="0" priority="11" stopIfTrue="1" operator="lessThan">
      <formula>0.12</formula>
    </cfRule>
    <cfRule type="cellIs" dxfId="1" priority="12" stopIfTrue="1" operator="lessThanOrEqual">
      <formula>#REF!</formula>
    </cfRule>
  </conditionalFormatting>
  <pageMargins left="0.70866141732283472" right="0.70866141732283472" top="0.74803149606299213" bottom="0.74803149606299213" header="0.31496062992125984" footer="0.31496062992125984"/>
  <pageSetup paperSize="9" orientation="landscape" blackAndWhite="1" r:id="rId1"/>
  <drawing r:id="rId4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Orders</vt:lpstr>
      <vt:lpstr>Orders!prescriptionIdLink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2023-11-28T19:25:33Z</dcterms:created>
  <dc:creator>Manish Solanki</dc:creator>
  <cp:lastModifiedBy>Manish Solanki</cp:lastModifiedBy>
  <dcterms:modified xsi:type="dcterms:W3CDTF">2023-11-28T19:26:14Z</dcterms:modified>
</cp:coreProperties>
</file>