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\trading\"/>
    </mc:Choice>
  </mc:AlternateContent>
  <xr:revisionPtr revIDLastSave="0" documentId="13_ncr:1_{44071C8E-186E-407C-BE2A-5543BB0E6BBE}" xr6:coauthVersionLast="45" xr6:coauthVersionMax="45" xr10:uidLastSave="{00000000-0000-0000-0000-000000000000}"/>
  <bookViews>
    <workbookView xWindow="-60" yWindow="-60" windowWidth="20610" windowHeight="11040" tabRatio="719" firstSheet="1" activeTab="6" xr2:uid="{8EF566E7-A76F-45E1-A750-DD1685139A97}"/>
  </bookViews>
  <sheets>
    <sheet name="Mean of Rates" sheetId="1" r:id="rId1"/>
    <sheet name="Mean of Size" sheetId="4" r:id="rId2"/>
    <sheet name="Mean Quote" sheetId="5" r:id="rId3"/>
    <sheet name="Mean Trade" sheetId="7" r:id="rId4"/>
    <sheet name="Mean Mid Price" sheetId="9" r:id="rId5"/>
    <sheet name="Mean Weighted Mid Price" sheetId="10" r:id="rId6"/>
    <sheet name="Mean Weighted Diff Price" sheetId="13" r:id="rId7"/>
    <sheet name="var coun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2" l="1"/>
  <c r="F13" i="10" l="1"/>
  <c r="F11" i="10"/>
  <c r="F12" i="10"/>
  <c r="F4" i="10"/>
  <c r="F3" i="10"/>
  <c r="F2" i="10"/>
  <c r="D4" i="9"/>
  <c r="D3" i="9"/>
  <c r="D2" i="9"/>
  <c r="H4" i="4" l="1"/>
  <c r="H3" i="4"/>
  <c r="H2" i="4"/>
  <c r="G4" i="4"/>
  <c r="G3" i="4"/>
  <c r="G2" i="4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<sst xmlns="http://schemas.openxmlformats.org/spreadsheetml/2006/main" count="194" uniqueCount="131">
  <si>
    <t>askRate0</t>
  </si>
  <si>
    <t>bidRate0</t>
  </si>
  <si>
    <t>askRate1</t>
  </si>
  <si>
    <t>bidRate1</t>
  </si>
  <si>
    <t>askRate2</t>
  </si>
  <si>
    <t>bidRate2</t>
  </si>
  <si>
    <t>askRate3</t>
  </si>
  <si>
    <t>bidRate3</t>
  </si>
  <si>
    <t>askRate4</t>
  </si>
  <si>
    <t>bidRate4</t>
  </si>
  <si>
    <t>askRate5</t>
  </si>
  <si>
    <t>bidRate5</t>
  </si>
  <si>
    <t>askRate6</t>
  </si>
  <si>
    <t>bidRate6</t>
  </si>
  <si>
    <t>askRate7</t>
  </si>
  <si>
    <t>bidRate7</t>
  </si>
  <si>
    <t>askRate8</t>
  </si>
  <si>
    <t>bidRate8</t>
  </si>
  <si>
    <t>askRate9</t>
  </si>
  <si>
    <t>bidRate9</t>
  </si>
  <si>
    <t>askRate10</t>
  </si>
  <si>
    <t>bidRate10</t>
  </si>
  <si>
    <t>askRate11</t>
  </si>
  <si>
    <t>bidRate11</t>
  </si>
  <si>
    <t>askRate12</t>
  </si>
  <si>
    <t>bidRate12</t>
  </si>
  <si>
    <t>askRate13</t>
  </si>
  <si>
    <t>bidRate13</t>
  </si>
  <si>
    <t>askRate14</t>
  </si>
  <si>
    <t>bidRate14</t>
  </si>
  <si>
    <t>Mean 5</t>
  </si>
  <si>
    <t>Mean 10</t>
  </si>
  <si>
    <t>Mean 15</t>
  </si>
  <si>
    <t>Mode 5</t>
  </si>
  <si>
    <t>Mode 10</t>
  </si>
  <si>
    <t>Mode 15</t>
  </si>
  <si>
    <t>Meadian 5</t>
  </si>
  <si>
    <t>Median 10</t>
  </si>
  <si>
    <t>Median 15</t>
  </si>
  <si>
    <t>askSize0</t>
  </si>
  <si>
    <t>bidSize0</t>
  </si>
  <si>
    <t>askSize1</t>
  </si>
  <si>
    <t>bidSize1</t>
  </si>
  <si>
    <t>askSize2</t>
  </si>
  <si>
    <t>bidSize2</t>
  </si>
  <si>
    <t>askSize3</t>
  </si>
  <si>
    <t>bidSize3</t>
  </si>
  <si>
    <t>askSize4</t>
  </si>
  <si>
    <t>bidSize4</t>
  </si>
  <si>
    <t>askSize5</t>
  </si>
  <si>
    <t>bidSize5</t>
  </si>
  <si>
    <t>askSize6</t>
  </si>
  <si>
    <t>bidSize6</t>
  </si>
  <si>
    <t>askSize7</t>
  </si>
  <si>
    <t>bidSize7</t>
  </si>
  <si>
    <t>askSize8</t>
  </si>
  <si>
    <t>bidSize8</t>
  </si>
  <si>
    <t>askSize9</t>
  </si>
  <si>
    <t>bidSize9</t>
  </si>
  <si>
    <t>askSize10</t>
  </si>
  <si>
    <t>bidSize10</t>
  </si>
  <si>
    <t>askSize11</t>
  </si>
  <si>
    <t>bidSize11</t>
  </si>
  <si>
    <t>askSize12</t>
  </si>
  <si>
    <t>bidSize12</t>
  </si>
  <si>
    <t>askSize13</t>
  </si>
  <si>
    <t>bidSize13</t>
  </si>
  <si>
    <t>askSize14</t>
  </si>
  <si>
    <t>bidSize14</t>
  </si>
  <si>
    <t>Ask Rate</t>
  </si>
  <si>
    <t>Bid Rate</t>
  </si>
  <si>
    <t>Ask Size</t>
  </si>
  <si>
    <t>Bid Size</t>
  </si>
  <si>
    <t>mean5AskRate</t>
  </si>
  <si>
    <t>mean10AskRate</t>
  </si>
  <si>
    <t>mean15AskRate</t>
  </si>
  <si>
    <t>mean5BidRate</t>
  </si>
  <si>
    <t>mean10BidRate</t>
  </si>
  <si>
    <t>mean15BidRate</t>
  </si>
  <si>
    <t>df['quote_diff_mean5'] = df['mean5AskRate'] - df['mean5BidRate']</t>
  </si>
  <si>
    <t>df['quote_diff_mean10'] = df['mean10AskRate'] - df['mean10BidRate']</t>
  </si>
  <si>
    <t>df['quote_diff_mean15'] = df['mean15AskRate'] - df['mean15BidRate']</t>
  </si>
  <si>
    <t>Mean Quote Diff</t>
  </si>
  <si>
    <t>Mean Quote Imbalance</t>
  </si>
  <si>
    <t>df['quote_imbal_mean5'] = (df['mean5AskRate'] - df['mean5BidRate'])/(df['mean5AskRate'] + df['mean5BidRate'])</t>
  </si>
  <si>
    <t>df['quote_imbal_mean15'] = (df['mean15AskRate'] - df['mean15BidRate'])/(df['mean15AskRate'] + df['mean15BidRate'])</t>
  </si>
  <si>
    <t>df['quote_imbal_mean10'] = (df['mean10AskRate'] - df['mean10BidRate'])/(df['mean10AskRate'] + df['mean10BidRate'])</t>
  </si>
  <si>
    <t>Mean Trade Diff</t>
  </si>
  <si>
    <t>Mean Trade Imbalance</t>
  </si>
  <si>
    <t>mean5AskSize</t>
  </si>
  <si>
    <t>mean5BidSize</t>
  </si>
  <si>
    <t>df['trade_diff_mean5'] = df['mean5AskSize'] - df['mean5BidSize']</t>
  </si>
  <si>
    <t>mean10AskSize</t>
  </si>
  <si>
    <t>mean10BidSize</t>
  </si>
  <si>
    <t>df['trade_diff_mean10'] = df['mean10AskSize'] - df['mean10BidSize']</t>
  </si>
  <si>
    <t>mean15AskSize</t>
  </si>
  <si>
    <t>mean15BidSize</t>
  </si>
  <si>
    <t>df['trade_diff_mean15'] = df['mean15AskSize'] - df['mean15BidSize']</t>
  </si>
  <si>
    <t>df['trade_imbal_mean5'] = (df['mean5AskSize'] - df['mean5BidSize'])/(df['mean5AskSize'] + df['mean5BidSize'])</t>
  </si>
  <si>
    <t>df['trade_imbal_mean10'] = (df['mean10AskSize'] - df['mean10BidSize'])/(df['mean10AskSize'] + df['mean10BidSize'])</t>
  </si>
  <si>
    <t>df['trade_imbal_mean15'] = (df['mean15AskSize'] - df['mean15BidSize'])/(df['mean15AskSize'] + df['mean15BidSize'])</t>
  </si>
  <si>
    <t>Mean Mid Price</t>
  </si>
  <si>
    <t>Squared Mean 5</t>
  </si>
  <si>
    <t>Root Mean 5</t>
  </si>
  <si>
    <t>Log Mean 5</t>
  </si>
  <si>
    <t>Squared Mean 10</t>
  </si>
  <si>
    <t>Squared Mean 15</t>
  </si>
  <si>
    <t>Root Mean 10</t>
  </si>
  <si>
    <t>Root Mean 15</t>
  </si>
  <si>
    <t>Log Mean 10</t>
  </si>
  <si>
    <t>Log Mean 15</t>
  </si>
  <si>
    <t>Squared Mean Quote diff</t>
  </si>
  <si>
    <t>root mean quote diff</t>
  </si>
  <si>
    <t>log mean quote diff</t>
  </si>
  <si>
    <t>square mean quote imbal</t>
  </si>
  <si>
    <t>root mean quote imbal</t>
  </si>
  <si>
    <t>log mean quote imbal</t>
  </si>
  <si>
    <t>Squared Mean trade diff</t>
  </si>
  <si>
    <t>square mean trade imbal</t>
  </si>
  <si>
    <t>root mean trade diff</t>
  </si>
  <si>
    <t>root mean trade imbal</t>
  </si>
  <si>
    <t>log mean trade diff</t>
  </si>
  <si>
    <t>log mean trade imbal</t>
  </si>
  <si>
    <t>Squared Mean Mid Price</t>
  </si>
  <si>
    <t>Root Mean Mid Price</t>
  </si>
  <si>
    <t>log Mean Mid Price</t>
  </si>
  <si>
    <t>Mean Weighted Mid Price</t>
  </si>
  <si>
    <t>Squared Mean Weighted Mid Price</t>
  </si>
  <si>
    <t>Root Weighted Mid Price</t>
  </si>
  <si>
    <t>Log Mean Weighted Mid Price</t>
  </si>
  <si>
    <t>Mean Weighted Diff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</si>
</sst>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3" borderId="0" xfId="2"/>
    <xf numFmtId="0" fontId="3" fillId="4" borderId="0" xfId="3"/>
    <xf numFmtId="0" fontId="3" fillId="5" borderId="0" xfId="4"/>
    <xf numFmtId="0" fontId="2" fillId="0" borderId="0" xfId="0" applyFont="1" applyAlignment="1">
      <alignment horizontal="center" vertical="center"/>
    </xf>
  </cellXfs>
  <cellStyles count="5">
    <cellStyle name="Accent2" xfId="2" builtinId="33"/>
    <cellStyle name="Accent3" xfId="3" builtinId="37"/>
    <cellStyle name="Accent4" xfId="4" builtinId="4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0D5-A29F-46AB-8F0A-BBECA5529B47}">
  <dimension ref="A1:H19"/>
  <sheetViews>
    <sheetView workbookViewId="0">
      <selection activeCell="G13" sqref="G13"/>
    </sheetView>
  </sheetViews>
  <sheetFormatPr defaultRowHeight="15" x14ac:dyDescent="0.25"/>
  <cols>
    <col min="6" max="6" width="16.28515625" bestFit="1" customWidth="1"/>
    <col min="7" max="7" width="36.140625" bestFit="1" customWidth="1"/>
    <col min="8" max="8" width="35.85546875" bestFit="1" customWidth="1"/>
  </cols>
  <sheetData>
    <row r="1" spans="1:8" x14ac:dyDescent="0.25">
      <c r="G1" t="s">
        <v>69</v>
      </c>
      <c r="H1" t="s">
        <v>70</v>
      </c>
    </row>
    <row r="2" spans="1:8" x14ac:dyDescent="0.25">
      <c r="A2">
        <v>0</v>
      </c>
      <c r="B2" t="s">
        <v>0</v>
      </c>
      <c r="C2" t="s">
        <v>1</v>
      </c>
      <c r="F2" s="1" t="s">
        <v>30</v>
      </c>
      <c r="G2" t="str">
        <f>"df['mean5AskRate'] = SUM(B2:B6)/5"</f>
        <v>df['mean5AskRate'] = SUM(B2:B6)/5</v>
      </c>
      <c r="H2" t="str">
        <f>"df['mean5BidRate'] = SUM(C2:C6)/5"</f>
        <v>df['mean5BidRate'] = SUM(C2:C6)/5</v>
      </c>
    </row>
    <row r="3" spans="1:8" x14ac:dyDescent="0.25">
      <c r="A3">
        <v>1</v>
      </c>
      <c r="B3" t="s">
        <v>2</v>
      </c>
      <c r="C3" t="s">
        <v>3</v>
      </c>
      <c r="F3" s="1" t="s">
        <v>31</v>
      </c>
      <c r="G3" t="str">
        <f>"df['mean10AskRate'] = SUM(B2:B11)/10"</f>
        <v>df['mean10AskRate'] = SUM(B2:B11)/10</v>
      </c>
      <c r="H3" t="str">
        <f>"df['mean10BidRate'] = SUM(C2:C11)/10"</f>
        <v>df['mean10BidRate'] = SUM(C2:C11)/10</v>
      </c>
    </row>
    <row r="4" spans="1:8" x14ac:dyDescent="0.25">
      <c r="A4">
        <v>2</v>
      </c>
      <c r="B4" t="s">
        <v>4</v>
      </c>
      <c r="C4" t="s">
        <v>5</v>
      </c>
      <c r="F4" s="1" t="s">
        <v>32</v>
      </c>
      <c r="G4" t="str">
        <f>"df['mean15AskRate'] = SUM(B2:B16)/15"</f>
        <v>df['mean15AskRate'] = SUM(B2:B16)/15</v>
      </c>
      <c r="H4" t="str">
        <f>"df['mean15BidRate'] = SUM(C2:C16)/15"</f>
        <v>df['mean15BidRate'] = SUM(C2:C16)/15</v>
      </c>
    </row>
    <row r="5" spans="1:8" x14ac:dyDescent="0.25">
      <c r="A5">
        <v>3</v>
      </c>
      <c r="B5" t="s">
        <v>6</v>
      </c>
      <c r="C5" t="s">
        <v>7</v>
      </c>
      <c r="F5" t="s">
        <v>33</v>
      </c>
    </row>
    <row r="6" spans="1:8" x14ac:dyDescent="0.25">
      <c r="A6">
        <v>4</v>
      </c>
      <c r="B6" t="s">
        <v>8</v>
      </c>
      <c r="C6" t="s">
        <v>9</v>
      </c>
      <c r="F6" t="s">
        <v>34</v>
      </c>
    </row>
    <row r="7" spans="1:8" x14ac:dyDescent="0.25">
      <c r="A7">
        <v>5</v>
      </c>
      <c r="B7" t="s">
        <v>10</v>
      </c>
      <c r="C7" t="s">
        <v>11</v>
      </c>
      <c r="F7" t="s">
        <v>35</v>
      </c>
    </row>
    <row r="8" spans="1:8" x14ac:dyDescent="0.25">
      <c r="A8">
        <v>6</v>
      </c>
      <c r="B8" t="s">
        <v>12</v>
      </c>
      <c r="C8" t="s">
        <v>13</v>
      </c>
      <c r="F8" t="s">
        <v>36</v>
      </c>
    </row>
    <row r="9" spans="1:8" x14ac:dyDescent="0.25">
      <c r="A9">
        <v>7</v>
      </c>
      <c r="B9" t="s">
        <v>14</v>
      </c>
      <c r="C9" t="s">
        <v>15</v>
      </c>
      <c r="F9" t="s">
        <v>37</v>
      </c>
    </row>
    <row r="10" spans="1:8" x14ac:dyDescent="0.25">
      <c r="A10">
        <v>8</v>
      </c>
      <c r="B10" t="s">
        <v>16</v>
      </c>
      <c r="C10" t="s">
        <v>17</v>
      </c>
      <c r="F10" t="s">
        <v>38</v>
      </c>
    </row>
    <row r="11" spans="1:8" x14ac:dyDescent="0.25">
      <c r="A11">
        <v>9</v>
      </c>
      <c r="B11" t="s">
        <v>18</v>
      </c>
      <c r="C11" t="s">
        <v>19</v>
      </c>
      <c r="F11" t="s">
        <v>102</v>
      </c>
    </row>
    <row r="12" spans="1:8" x14ac:dyDescent="0.25">
      <c r="A12">
        <v>10</v>
      </c>
      <c r="B12" t="s">
        <v>20</v>
      </c>
      <c r="C12" t="s">
        <v>21</v>
      </c>
      <c r="F12" t="s">
        <v>105</v>
      </c>
    </row>
    <row r="13" spans="1:8" x14ac:dyDescent="0.25">
      <c r="A13">
        <v>11</v>
      </c>
      <c r="B13" t="s">
        <v>22</v>
      </c>
      <c r="C13" t="s">
        <v>23</v>
      </c>
      <c r="F13" t="s">
        <v>106</v>
      </c>
    </row>
    <row r="14" spans="1:8" x14ac:dyDescent="0.25">
      <c r="A14">
        <v>12</v>
      </c>
      <c r="B14" t="s">
        <v>24</v>
      </c>
      <c r="C14" t="s">
        <v>25</v>
      </c>
      <c r="F14" t="s">
        <v>103</v>
      </c>
    </row>
    <row r="15" spans="1:8" x14ac:dyDescent="0.25">
      <c r="A15">
        <v>13</v>
      </c>
      <c r="B15" t="s">
        <v>26</v>
      </c>
      <c r="C15" t="s">
        <v>27</v>
      </c>
      <c r="F15" t="s">
        <v>107</v>
      </c>
    </row>
    <row r="16" spans="1:8" x14ac:dyDescent="0.25">
      <c r="A16">
        <v>14</v>
      </c>
      <c r="B16" t="s">
        <v>28</v>
      </c>
      <c r="C16" t="s">
        <v>29</v>
      </c>
      <c r="F16" t="s">
        <v>108</v>
      </c>
    </row>
    <row r="17" spans="6:6" x14ac:dyDescent="0.25">
      <c r="F17" t="s">
        <v>104</v>
      </c>
    </row>
    <row r="18" spans="6:6" x14ac:dyDescent="0.25">
      <c r="F18" t="s">
        <v>109</v>
      </c>
    </row>
    <row r="19" spans="6:6" x14ac:dyDescent="0.25">
      <c r="F19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899F-BDB0-43F3-8365-30B21DCFDD37}">
  <dimension ref="A1:H19"/>
  <sheetViews>
    <sheetView workbookViewId="0">
      <selection activeCell="G19" sqref="G19"/>
    </sheetView>
  </sheetViews>
  <sheetFormatPr defaultRowHeight="15" x14ac:dyDescent="0.25"/>
  <cols>
    <col min="6" max="6" width="16.28515625" bestFit="1" customWidth="1"/>
    <col min="7" max="7" width="32" bestFit="1" customWidth="1"/>
    <col min="8" max="8" width="31.7109375" bestFit="1" customWidth="1"/>
  </cols>
  <sheetData>
    <row r="1" spans="1:8" x14ac:dyDescent="0.25">
      <c r="G1" t="s">
        <v>71</v>
      </c>
      <c r="H1" t="s">
        <v>72</v>
      </c>
    </row>
    <row r="2" spans="1:8" x14ac:dyDescent="0.25">
      <c r="A2">
        <v>0</v>
      </c>
      <c r="B2" t="s">
        <v>39</v>
      </c>
      <c r="C2" t="s">
        <v>40</v>
      </c>
      <c r="F2" s="1" t="s">
        <v>30</v>
      </c>
      <c r="G2" t="str">
        <f>"df['mean5AskSize'] = SUM(B2:B6)/5"</f>
        <v>df['mean5AskSize'] = SUM(B2:B6)/5</v>
      </c>
      <c r="H2" t="str">
        <f>"df['mean5BidSize'] = SUM(C2:C6)/5"</f>
        <v>df['mean5BidSize'] = SUM(C2:C6)/5</v>
      </c>
    </row>
    <row r="3" spans="1:8" x14ac:dyDescent="0.25">
      <c r="A3">
        <v>1</v>
      </c>
      <c r="B3" t="s">
        <v>41</v>
      </c>
      <c r="C3" t="s">
        <v>42</v>
      </c>
      <c r="F3" s="1" t="s">
        <v>31</v>
      </c>
      <c r="G3" t="str">
        <f>"df['mean10AskSize'] = SUM(B2:B11)/10"</f>
        <v>df['mean10AskSize'] = SUM(B2:B11)/10</v>
      </c>
      <c r="H3" t="str">
        <f>"df['mean10BidSize'] = SUM(C2:C11)/10"</f>
        <v>df['mean10BidSize'] = SUM(C2:C11)/10</v>
      </c>
    </row>
    <row r="4" spans="1:8" x14ac:dyDescent="0.25">
      <c r="A4">
        <v>2</v>
      </c>
      <c r="B4" t="s">
        <v>43</v>
      </c>
      <c r="C4" t="s">
        <v>44</v>
      </c>
      <c r="F4" s="1" t="s">
        <v>32</v>
      </c>
      <c r="G4" t="str">
        <f>"df['mean15AskSize'] = SUM(B2:B16)/15"</f>
        <v>df['mean15AskSize'] = SUM(B2:B16)/15</v>
      </c>
      <c r="H4" t="str">
        <f>"df['mean15BidSize'] = SUM(C2:C16)/15"</f>
        <v>df['mean15BidSize'] = SUM(C2:C16)/15</v>
      </c>
    </row>
    <row r="5" spans="1:8" x14ac:dyDescent="0.25">
      <c r="A5">
        <v>3</v>
      </c>
      <c r="B5" t="s">
        <v>45</v>
      </c>
      <c r="C5" t="s">
        <v>46</v>
      </c>
      <c r="F5" t="s">
        <v>33</v>
      </c>
    </row>
    <row r="6" spans="1:8" x14ac:dyDescent="0.25">
      <c r="A6">
        <v>4</v>
      </c>
      <c r="B6" t="s">
        <v>47</v>
      </c>
      <c r="C6" t="s">
        <v>48</v>
      </c>
      <c r="F6" t="s">
        <v>34</v>
      </c>
    </row>
    <row r="7" spans="1:8" x14ac:dyDescent="0.25">
      <c r="A7">
        <v>5</v>
      </c>
      <c r="B7" t="s">
        <v>49</v>
      </c>
      <c r="C7" t="s">
        <v>50</v>
      </c>
      <c r="F7" t="s">
        <v>35</v>
      </c>
    </row>
    <row r="8" spans="1:8" x14ac:dyDescent="0.25">
      <c r="A8">
        <v>6</v>
      </c>
      <c r="B8" t="s">
        <v>51</v>
      </c>
      <c r="C8" t="s">
        <v>52</v>
      </c>
      <c r="F8" t="s">
        <v>36</v>
      </c>
    </row>
    <row r="9" spans="1:8" x14ac:dyDescent="0.25">
      <c r="A9">
        <v>7</v>
      </c>
      <c r="B9" t="s">
        <v>53</v>
      </c>
      <c r="C9" t="s">
        <v>54</v>
      </c>
      <c r="F9" t="s">
        <v>37</v>
      </c>
    </row>
    <row r="10" spans="1:8" x14ac:dyDescent="0.25">
      <c r="A10">
        <v>8</v>
      </c>
      <c r="B10" t="s">
        <v>55</v>
      </c>
      <c r="C10" t="s">
        <v>56</v>
      </c>
      <c r="F10" t="s">
        <v>38</v>
      </c>
    </row>
    <row r="11" spans="1:8" x14ac:dyDescent="0.25">
      <c r="A11">
        <v>9</v>
      </c>
      <c r="B11" t="s">
        <v>57</v>
      </c>
      <c r="C11" t="s">
        <v>58</v>
      </c>
      <c r="F11" t="s">
        <v>102</v>
      </c>
    </row>
    <row r="12" spans="1:8" x14ac:dyDescent="0.25">
      <c r="A12">
        <v>10</v>
      </c>
      <c r="B12" t="s">
        <v>59</v>
      </c>
      <c r="C12" t="s">
        <v>60</v>
      </c>
      <c r="F12" t="s">
        <v>105</v>
      </c>
    </row>
    <row r="13" spans="1:8" x14ac:dyDescent="0.25">
      <c r="A13">
        <v>11</v>
      </c>
      <c r="B13" t="s">
        <v>61</v>
      </c>
      <c r="C13" t="s">
        <v>62</v>
      </c>
      <c r="F13" t="s">
        <v>106</v>
      </c>
    </row>
    <row r="14" spans="1:8" x14ac:dyDescent="0.25">
      <c r="A14">
        <v>12</v>
      </c>
      <c r="B14" t="s">
        <v>63</v>
      </c>
      <c r="C14" t="s">
        <v>64</v>
      </c>
      <c r="F14" t="s">
        <v>103</v>
      </c>
    </row>
    <row r="15" spans="1:8" x14ac:dyDescent="0.25">
      <c r="A15">
        <v>13</v>
      </c>
      <c r="B15" t="s">
        <v>65</v>
      </c>
      <c r="C15" t="s">
        <v>66</v>
      </c>
      <c r="F15" t="s">
        <v>107</v>
      </c>
    </row>
    <row r="16" spans="1:8" x14ac:dyDescent="0.25">
      <c r="A16">
        <v>14</v>
      </c>
      <c r="B16" t="s">
        <v>67</v>
      </c>
      <c r="C16" t="s">
        <v>68</v>
      </c>
      <c r="F16" t="s">
        <v>108</v>
      </c>
    </row>
    <row r="17" spans="6:6" x14ac:dyDescent="0.25">
      <c r="F17" t="s">
        <v>104</v>
      </c>
    </row>
    <row r="18" spans="6:6" x14ac:dyDescent="0.25">
      <c r="F18" t="s">
        <v>109</v>
      </c>
    </row>
    <row r="19" spans="6:6" x14ac:dyDescent="0.25">
      <c r="F19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0363-9FFD-43A0-B9AA-5BDD69FD50DE}">
  <dimension ref="A1:D17"/>
  <sheetViews>
    <sheetView workbookViewId="0">
      <selection activeCell="B15" sqref="B15:D17"/>
    </sheetView>
  </sheetViews>
  <sheetFormatPr defaultRowHeight="15" x14ac:dyDescent="0.25"/>
  <cols>
    <col min="2" max="2" width="15.28515625" bestFit="1" customWidth="1"/>
    <col min="3" max="3" width="15" bestFit="1" customWidth="1"/>
    <col min="4" max="4" width="44.140625" bestFit="1" customWidth="1"/>
  </cols>
  <sheetData>
    <row r="1" spans="1:4" ht="32.25" customHeight="1" x14ac:dyDescent="0.25">
      <c r="B1" s="5" t="s">
        <v>82</v>
      </c>
      <c r="C1" s="5"/>
    </row>
    <row r="3" spans="1:4" x14ac:dyDescent="0.25">
      <c r="A3">
        <v>0</v>
      </c>
      <c r="B3" t="s">
        <v>73</v>
      </c>
      <c r="C3" t="s">
        <v>76</v>
      </c>
      <c r="D3" t="s">
        <v>79</v>
      </c>
    </row>
    <row r="4" spans="1:4" x14ac:dyDescent="0.25">
      <c r="A4">
        <v>1</v>
      </c>
      <c r="B4" t="s">
        <v>74</v>
      </c>
      <c r="C4" t="s">
        <v>77</v>
      </c>
      <c r="D4" t="s">
        <v>80</v>
      </c>
    </row>
    <row r="5" spans="1:4" x14ac:dyDescent="0.25">
      <c r="A5">
        <v>2</v>
      </c>
      <c r="B5" t="s">
        <v>75</v>
      </c>
      <c r="C5" t="s">
        <v>78</v>
      </c>
      <c r="D5" t="s">
        <v>81</v>
      </c>
    </row>
    <row r="8" spans="1:4" ht="33" customHeight="1" x14ac:dyDescent="0.25">
      <c r="B8" s="5" t="s">
        <v>83</v>
      </c>
      <c r="C8" s="5"/>
    </row>
    <row r="10" spans="1:4" x14ac:dyDescent="0.25">
      <c r="A10">
        <v>0</v>
      </c>
      <c r="B10" t="s">
        <v>73</v>
      </c>
      <c r="C10" t="s">
        <v>76</v>
      </c>
      <c r="D10" t="s">
        <v>84</v>
      </c>
    </row>
    <row r="11" spans="1:4" x14ac:dyDescent="0.25">
      <c r="A11">
        <v>1</v>
      </c>
      <c r="B11" t="s">
        <v>74</v>
      </c>
      <c r="C11" t="s">
        <v>77</v>
      </c>
      <c r="D11" t="s">
        <v>86</v>
      </c>
    </row>
    <row r="12" spans="1:4" x14ac:dyDescent="0.25">
      <c r="A12">
        <v>2</v>
      </c>
      <c r="B12" t="s">
        <v>75</v>
      </c>
      <c r="C12" t="s">
        <v>78</v>
      </c>
      <c r="D12" t="s">
        <v>85</v>
      </c>
    </row>
    <row r="15" spans="1:4" x14ac:dyDescent="0.25">
      <c r="B15" t="s">
        <v>111</v>
      </c>
      <c r="D15" t="s">
        <v>114</v>
      </c>
    </row>
    <row r="16" spans="1:4" x14ac:dyDescent="0.25">
      <c r="B16" t="s">
        <v>112</v>
      </c>
      <c r="D16" t="s">
        <v>115</v>
      </c>
    </row>
    <row r="17" spans="2:4" x14ac:dyDescent="0.25">
      <c r="B17" t="s">
        <v>113</v>
      </c>
      <c r="D17" t="s">
        <v>116</v>
      </c>
    </row>
  </sheetData>
  <mergeCells count="2">
    <mergeCell ref="B1:C1"/>
    <mergeCell ref="B8:C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5BD9-3414-4A67-BC09-504954A77A74}">
  <dimension ref="A1:D17"/>
  <sheetViews>
    <sheetView workbookViewId="0">
      <selection activeCell="D16" sqref="D16"/>
    </sheetView>
  </sheetViews>
  <sheetFormatPr defaultRowHeight="15" x14ac:dyDescent="0.25"/>
  <cols>
    <col min="1" max="1" width="6.28515625" customWidth="1"/>
    <col min="2" max="2" width="15.28515625" bestFit="1" customWidth="1"/>
    <col min="3" max="3" width="15" bestFit="1" customWidth="1"/>
    <col min="4" max="4" width="109.42578125" bestFit="1" customWidth="1"/>
  </cols>
  <sheetData>
    <row r="1" spans="1:4" ht="33.75" customHeight="1" x14ac:dyDescent="0.25">
      <c r="B1" s="5" t="s">
        <v>87</v>
      </c>
      <c r="C1" s="5"/>
    </row>
    <row r="3" spans="1:4" x14ac:dyDescent="0.25">
      <c r="A3">
        <v>0</v>
      </c>
      <c r="B3" t="s">
        <v>89</v>
      </c>
      <c r="C3" t="s">
        <v>90</v>
      </c>
      <c r="D3" t="s">
        <v>91</v>
      </c>
    </row>
    <row r="4" spans="1:4" x14ac:dyDescent="0.25">
      <c r="A4">
        <v>1</v>
      </c>
      <c r="B4" t="s">
        <v>92</v>
      </c>
      <c r="C4" t="s">
        <v>93</v>
      </c>
      <c r="D4" t="s">
        <v>94</v>
      </c>
    </row>
    <row r="5" spans="1:4" x14ac:dyDescent="0.25">
      <c r="A5">
        <v>2</v>
      </c>
      <c r="B5" t="s">
        <v>95</v>
      </c>
      <c r="C5" t="s">
        <v>96</v>
      </c>
      <c r="D5" t="s">
        <v>97</v>
      </c>
    </row>
    <row r="8" spans="1:4" ht="34.5" customHeight="1" x14ac:dyDescent="0.25">
      <c r="B8" s="5" t="s">
        <v>88</v>
      </c>
      <c r="C8" s="5"/>
    </row>
    <row r="10" spans="1:4" x14ac:dyDescent="0.25">
      <c r="A10">
        <v>0</v>
      </c>
      <c r="B10" t="s">
        <v>89</v>
      </c>
      <c r="C10" t="s">
        <v>90</v>
      </c>
      <c r="D10" t="s">
        <v>98</v>
      </c>
    </row>
    <row r="11" spans="1:4" x14ac:dyDescent="0.25">
      <c r="A11">
        <v>1</v>
      </c>
      <c r="B11" t="s">
        <v>92</v>
      </c>
      <c r="C11" t="s">
        <v>93</v>
      </c>
      <c r="D11" t="s">
        <v>99</v>
      </c>
    </row>
    <row r="12" spans="1:4" x14ac:dyDescent="0.25">
      <c r="A12">
        <v>2</v>
      </c>
      <c r="B12" t="s">
        <v>95</v>
      </c>
      <c r="C12" t="s">
        <v>96</v>
      </c>
      <c r="D12" t="s">
        <v>100</v>
      </c>
    </row>
    <row r="15" spans="1:4" x14ac:dyDescent="0.25">
      <c r="B15" t="s">
        <v>117</v>
      </c>
      <c r="D15" t="s">
        <v>118</v>
      </c>
    </row>
    <row r="16" spans="1:4" x14ac:dyDescent="0.25">
      <c r="B16" t="s">
        <v>119</v>
      </c>
      <c r="D16" t="s">
        <v>120</v>
      </c>
    </row>
    <row r="17" spans="2:4" x14ac:dyDescent="0.25">
      <c r="B17" t="s">
        <v>121</v>
      </c>
      <c r="D17" t="s">
        <v>122</v>
      </c>
    </row>
  </sheetData>
  <mergeCells count="2">
    <mergeCell ref="B1:C1"/>
    <mergeCell ref="B8:C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33A6-4E9D-48FD-914F-401007F31B73}">
  <dimension ref="A1:G4"/>
  <sheetViews>
    <sheetView workbookViewId="0">
      <selection activeCell="D1" sqref="D1:G1"/>
    </sheetView>
  </sheetViews>
  <sheetFormatPr defaultRowHeight="15" x14ac:dyDescent="0.25"/>
  <cols>
    <col min="2" max="2" width="15.28515625" bestFit="1" customWidth="1"/>
    <col min="3" max="3" width="15" bestFit="1" customWidth="1"/>
    <col min="4" max="4" width="63" bestFit="1" customWidth="1"/>
    <col min="5" max="5" width="22.85546875" bestFit="1" customWidth="1"/>
    <col min="6" max="6" width="19.5703125" bestFit="1" customWidth="1"/>
    <col min="7" max="7" width="18.140625" bestFit="1" customWidth="1"/>
  </cols>
  <sheetData>
    <row r="1" spans="1:7" x14ac:dyDescent="0.25">
      <c r="D1" s="1" t="s">
        <v>101</v>
      </c>
      <c r="E1" s="2" t="s">
        <v>123</v>
      </c>
      <c r="F1" s="3" t="s">
        <v>124</v>
      </c>
      <c r="G1" s="4" t="s">
        <v>125</v>
      </c>
    </row>
    <row r="2" spans="1:7" x14ac:dyDescent="0.25">
      <c r="A2">
        <v>0</v>
      </c>
      <c r="B2" t="s">
        <v>73</v>
      </c>
      <c r="C2" t="s">
        <v>76</v>
      </c>
      <c r="D2" t="str">
        <f>"df['mean5MidPrice'] = (df['"&amp;B2&amp;"'] + df['"&amp;C2&amp;"']) / 2"</f>
        <v>df['mean5MidPrice'] = (df['mean5AskRate'] + df['mean5BidRate']) / 2</v>
      </c>
    </row>
    <row r="3" spans="1:7" x14ac:dyDescent="0.25">
      <c r="A3">
        <v>1</v>
      </c>
      <c r="B3" t="s">
        <v>74</v>
      </c>
      <c r="C3" t="s">
        <v>77</v>
      </c>
      <c r="D3" t="str">
        <f>"df['mean10MidPrice'] = (df['"&amp;B3&amp;"'] + df['"&amp;C3&amp;"']) / 2"</f>
        <v>df['mean10MidPrice'] = (df['mean10AskRate'] + df['mean10BidRate']) / 2</v>
      </c>
    </row>
    <row r="4" spans="1:7" x14ac:dyDescent="0.25">
      <c r="A4">
        <v>2</v>
      </c>
      <c r="B4" t="s">
        <v>75</v>
      </c>
      <c r="C4" t="s">
        <v>78</v>
      </c>
      <c r="D4" t="str">
        <f>"df['mean15MidPrice'] = (df['"&amp;B4&amp;"'] + df['"&amp;C4&amp;"']) / 2"</f>
        <v>df['mean15MidPrice'] = (df['mean15AskRate'] + df['mean15BidRate']) / 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9071-6C0E-4F82-9CC5-EA6948477A98}">
  <dimension ref="A1:I13"/>
  <sheetViews>
    <sheetView workbookViewId="0">
      <selection activeCell="G16" sqref="G16"/>
    </sheetView>
  </sheetViews>
  <sheetFormatPr defaultRowHeight="15" x14ac:dyDescent="0.25"/>
  <cols>
    <col min="1" max="1" width="2" bestFit="1" customWidth="1"/>
    <col min="2" max="2" width="15.28515625" bestFit="1" customWidth="1"/>
    <col min="3" max="3" width="15" bestFit="1" customWidth="1"/>
    <col min="4" max="4" width="14.85546875" bestFit="1" customWidth="1"/>
    <col min="5" max="5" width="14.5703125" bestFit="1" customWidth="1"/>
    <col min="6" max="6" width="31.5703125" customWidth="1"/>
    <col min="7" max="7" width="32.28515625" bestFit="1" customWidth="1"/>
    <col min="8" max="8" width="23.42578125" bestFit="1" customWidth="1"/>
    <col min="9" max="9" width="27.85546875" bestFit="1" customWidth="1"/>
  </cols>
  <sheetData>
    <row r="1" spans="1:9" x14ac:dyDescent="0.25">
      <c r="F1" s="1" t="s">
        <v>126</v>
      </c>
      <c r="G1" s="2" t="s">
        <v>127</v>
      </c>
      <c r="H1" s="3" t="s">
        <v>128</v>
      </c>
      <c r="I1" s="4" t="s">
        <v>129</v>
      </c>
    </row>
    <row r="2" spans="1:9" x14ac:dyDescent="0.25">
      <c r="A2">
        <v>0</v>
      </c>
      <c r="B2" t="s">
        <v>73</v>
      </c>
      <c r="C2" t="s">
        <v>76</v>
      </c>
      <c r="D2" t="s">
        <v>89</v>
      </c>
      <c r="E2" t="s">
        <v>90</v>
      </c>
      <c r="F2" s="1" t="str">
        <f>"df['mean5wtdMidPrice'] = (df['"&amp;B2&amp;"'] * df['"&amp;D2&amp;"'] + df['"&amp;C2&amp;"'] * df['"&amp;E2&amp;"']) / (df['"&amp;D2&amp;"'] + df['"&amp;E2&amp;"'])"</f>
        <v>df['mean5wtdMidPrice'] = (df['mean5AskRate'] * df['mean5AskSize'] + df['mean5BidRate'] * df['mean5BidSize']) / (df['mean5AskSize'] + df['mean5BidSize'])</v>
      </c>
    </row>
    <row r="3" spans="1:9" x14ac:dyDescent="0.25">
      <c r="A3">
        <v>1</v>
      </c>
      <c r="B3" t="s">
        <v>74</v>
      </c>
      <c r="C3" t="s">
        <v>77</v>
      </c>
      <c r="D3" t="s">
        <v>92</v>
      </c>
      <c r="E3" t="s">
        <v>93</v>
      </c>
      <c r="F3" s="1" t="str">
        <f>"df['mean10wtdMidPrice'] = (df['"&amp;B3&amp;"'] * df['"&amp;D3&amp;"'] + df['"&amp;C3&amp;"'] * df['"&amp;E3&amp;"']) / (df['"&amp;D3&amp;"'] + df['"&amp;E3&amp;"'])"</f>
        <v>df['mean10wtdMidPrice'] = (df['mean10AskRate'] * df['mean10AskSize'] + df['mean10BidRate'] * df['mean10BidSize']) / (df['mean10AskSize'] + df['mean10BidSize'])</v>
      </c>
    </row>
    <row r="4" spans="1:9" x14ac:dyDescent="0.25">
      <c r="A4">
        <v>2</v>
      </c>
      <c r="B4" t="s">
        <v>75</v>
      </c>
      <c r="C4" t="s">
        <v>78</v>
      </c>
      <c r="D4" t="s">
        <v>95</v>
      </c>
      <c r="E4" t="s">
        <v>96</v>
      </c>
      <c r="F4" s="1" t="str">
        <f>"df['mean15wtdMidPrice'] = (df['"&amp;B4&amp;"'] * df['"&amp;D4&amp;"'] + df['"&amp;C4&amp;"'] * df['"&amp;E4&amp;"']) / (df['"&amp;D4&amp;"'] + df['"&amp;E4&amp;"'])"</f>
        <v>df['mean15wtdMidPrice'] = (df['mean15AskRate'] * df['mean15AskSize'] + df['mean15BidRate'] * df['mean15BidSize']) / (df['mean15AskSize'] + df['mean15BidSize'])</v>
      </c>
    </row>
    <row r="10" spans="1:9" x14ac:dyDescent="0.25">
      <c r="F10" s="1" t="s">
        <v>130</v>
      </c>
      <c r="G10" s="2" t="s">
        <v>127</v>
      </c>
      <c r="H10" s="3" t="s">
        <v>128</v>
      </c>
      <c r="I10" s="4" t="s">
        <v>129</v>
      </c>
    </row>
    <row r="11" spans="1:9" x14ac:dyDescent="0.25">
      <c r="A11">
        <v>0</v>
      </c>
      <c r="B11" t="s">
        <v>73</v>
      </c>
      <c r="C11" t="s">
        <v>76</v>
      </c>
      <c r="D11" t="s">
        <v>89</v>
      </c>
      <c r="E11" t="s">
        <v>90</v>
      </c>
      <c r="F11" s="1" t="str">
        <f>"df['mean5wtdDiffPrice'] = (df['"&amp;B11&amp;"'] * df['"&amp;D11&amp;"'] - df['"&amp;C11&amp;"'] * df['"&amp;E11&amp;"']) / (df['"&amp;D11&amp;"'] + df['"&amp;E11&amp;"'])"</f>
        <v>df['mean5wtdDiffPrice'] = (df['mean5AskRate'] * df['mean5AskSize'] - df['mean5BidRate'] * df['mean5BidSize']) / (df['mean5AskSize'] + df['mean5BidSize'])</v>
      </c>
    </row>
    <row r="12" spans="1:9" x14ac:dyDescent="0.25">
      <c r="A12">
        <v>1</v>
      </c>
      <c r="B12" t="s">
        <v>74</v>
      </c>
      <c r="C12" t="s">
        <v>77</v>
      </c>
      <c r="D12" t="s">
        <v>92</v>
      </c>
      <c r="E12" t="s">
        <v>93</v>
      </c>
      <c r="F12" s="1" t="str">
        <f>"df['mean10wtdDiffPrice'] = (df['"&amp;B12&amp;"'] * df['"&amp;D12&amp;"'] - df['"&amp;C12&amp;"'] * df['"&amp;E12&amp;"']) / (df['"&amp;D12&amp;"'] + df['"&amp;E12&amp;"'])"</f>
        <v>df['mean10wtdDiffPrice'] = (df['mean10AskRate'] * df['mean10AskSize'] - df['mean10BidRate'] * df['mean10BidSize']) / (df['mean10AskSize'] + df['mean10BidSize'])</v>
      </c>
    </row>
    <row r="13" spans="1:9" x14ac:dyDescent="0.25">
      <c r="A13">
        <v>2</v>
      </c>
      <c r="B13" t="s">
        <v>75</v>
      </c>
      <c r="C13" t="s">
        <v>78</v>
      </c>
      <c r="D13" t="s">
        <v>95</v>
      </c>
      <c r="E13" t="s">
        <v>96</v>
      </c>
      <c r="F13" s="1" t="str">
        <f>"df['mean15wtddDiffPrice'] = (df['"&amp;B13&amp;"'] * df['"&amp;D13&amp;"'] - df['"&amp;C13&amp;"'] * df['"&amp;E13&amp;"']) / (df['"&amp;D13&amp;"'] + df['"&amp;E13&amp;"'])"</f>
        <v>df['mean15wtddDiffPrice'] = (df['mean15AskRate'] * df['mean15AskSize'] - df['mean15BidRate'] * df['mean15BidSize']) / (df['mean15AskSize'] + df['mean15BidSize'])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AC0E-54F5-414B-BA7B-10810CCE81D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1E36-A41D-45A2-90B4-C11B0302DE55}">
  <dimension ref="E5:E11"/>
  <sheetViews>
    <sheetView workbookViewId="0">
      <selection activeCell="I6" sqref="I6"/>
    </sheetView>
  </sheetViews>
  <sheetFormatPr defaultRowHeight="15" x14ac:dyDescent="0.25"/>
  <sheetData>
    <row r="5" spans="5:5" x14ac:dyDescent="0.25">
      <c r="E5">
        <v>36</v>
      </c>
    </row>
    <row r="6" spans="5:5" x14ac:dyDescent="0.25">
      <c r="E6">
        <v>36</v>
      </c>
    </row>
    <row r="7" spans="5:5" x14ac:dyDescent="0.25">
      <c r="E7">
        <v>24</v>
      </c>
    </row>
    <row r="8" spans="5:5" x14ac:dyDescent="0.25">
      <c r="E8">
        <v>24</v>
      </c>
    </row>
    <row r="9" spans="5:5" x14ac:dyDescent="0.25">
      <c r="E9">
        <v>12</v>
      </c>
    </row>
    <row r="10" spans="5:5" x14ac:dyDescent="0.25">
      <c r="E10">
        <v>24</v>
      </c>
    </row>
    <row r="11" spans="5:5" x14ac:dyDescent="0.25">
      <c r="E11" s="1">
        <f>SUM(E5:E10)</f>
        <v>156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 of Rates</vt:lpstr>
      <vt:lpstr>Mean of Size</vt:lpstr>
      <vt:lpstr>Mean Quote</vt:lpstr>
      <vt:lpstr>Mean Trade</vt:lpstr>
      <vt:lpstr>Mean Mid Price</vt:lpstr>
      <vt:lpstr>Mean Weighted Mid Price</vt:lpstr>
      <vt:lpstr>Mean Weighted Diff Price</vt:lpstr>
      <vt:lpstr>var count</vt:lpstr>
    </vt:vector>
  </TitlesOfParts>
  <Company>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JAGAN</dc:creator>
  <cp:lastModifiedBy>REDDY, JAGAN</cp:lastModifiedBy>
  <dcterms:created xsi:type="dcterms:W3CDTF">2020-09-25T13:09:05Z</dcterms:created>
  <dcterms:modified xsi:type="dcterms:W3CDTF">2020-10-05T05:05:40Z</dcterms:modified>
</cp:coreProperties>
</file>