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ma\Downloads\"/>
    </mc:Choice>
  </mc:AlternateContent>
  <xr:revisionPtr revIDLastSave="0" documentId="13_ncr:1_{3382CAF5-4D46-4EAD-80B3-658F7D2204ED}" xr6:coauthVersionLast="47" xr6:coauthVersionMax="47" xr10:uidLastSave="{00000000-0000-0000-0000-000000000000}"/>
  <bookViews>
    <workbookView xWindow="-108" yWindow="-108" windowWidth="23256" windowHeight="12456" xr2:uid="{C315E0D3-8E84-4673-8DA7-AB983A55AD6F}"/>
  </bookViews>
  <sheets>
    <sheet name="Feasibilit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3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C6" i="2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B10" i="2"/>
  <c r="C10" i="2" l="1"/>
  <c r="D6" i="2"/>
  <c r="B34" i="2"/>
  <c r="B36" i="2" s="1"/>
  <c r="D10" i="2" l="1"/>
  <c r="E6" i="2"/>
  <c r="B38" i="2"/>
  <c r="B39" i="2" s="1"/>
  <c r="E10" i="2" l="1"/>
  <c r="F6" i="2"/>
  <c r="G6" i="2" l="1"/>
  <c r="F10" i="2"/>
  <c r="H6" i="2" l="1"/>
  <c r="G10" i="2"/>
  <c r="H10" i="2" l="1"/>
  <c r="I6" i="2"/>
  <c r="J6" i="2" l="1"/>
  <c r="I10" i="2"/>
  <c r="K6" i="2" l="1"/>
  <c r="J10" i="2"/>
  <c r="K10" i="2" l="1"/>
  <c r="L6" i="2"/>
  <c r="L10" i="2" l="1"/>
  <c r="M6" i="2"/>
  <c r="N6" i="2" l="1"/>
  <c r="M10" i="2"/>
  <c r="O6" i="2" l="1"/>
  <c r="N10" i="2"/>
  <c r="P6" i="2" l="1"/>
  <c r="O10" i="2"/>
  <c r="Q6" i="2" l="1"/>
  <c r="P10" i="2"/>
  <c r="R6" i="2" l="1"/>
  <c r="Q10" i="2"/>
  <c r="S6" i="2" l="1"/>
  <c r="R10" i="2"/>
  <c r="T6" i="2" l="1"/>
  <c r="S10" i="2"/>
  <c r="U6" i="2" l="1"/>
  <c r="U10" i="2" s="1"/>
  <c r="T10" i="2"/>
  <c r="C22" i="2" l="1"/>
  <c r="C23" i="2" l="1"/>
  <c r="D22" i="2" s="1"/>
  <c r="C34" i="2"/>
  <c r="C36" i="2" s="1"/>
  <c r="C37" i="2" s="1"/>
  <c r="C38" i="2" l="1"/>
  <c r="C39" i="2" s="1"/>
  <c r="D23" i="2"/>
  <c r="E22" i="2" s="1"/>
  <c r="D34" i="2"/>
  <c r="D36" i="2" s="1"/>
  <c r="D37" i="2" s="1"/>
  <c r="D38" i="2" l="1"/>
  <c r="D39" i="2" s="1"/>
  <c r="E23" i="2"/>
  <c r="E34" i="2"/>
  <c r="E36" i="2" s="1"/>
  <c r="E37" i="2" s="1"/>
  <c r="E38" i="2" l="1"/>
  <c r="E39" i="2" s="1"/>
  <c r="F22" i="2"/>
  <c r="F34" i="2" s="1"/>
  <c r="F36" i="2" s="1"/>
  <c r="F37" i="2" s="1"/>
  <c r="F38" i="2" l="1"/>
  <c r="F39" i="2" s="1"/>
  <c r="F23" i="2"/>
  <c r="G22" i="2" l="1"/>
  <c r="G34" i="2" s="1"/>
  <c r="G36" i="2" s="1"/>
  <c r="G37" i="2" s="1"/>
  <c r="G23" i="2" l="1"/>
  <c r="H22" i="2" s="1"/>
  <c r="H34" i="2" s="1"/>
  <c r="H36" i="2" s="1"/>
  <c r="H37" i="2" s="1"/>
  <c r="G38" i="2"/>
  <c r="G39" i="2" s="1"/>
  <c r="H23" i="2" l="1"/>
  <c r="I22" i="2" s="1"/>
  <c r="I34" i="2" s="1"/>
  <c r="I36" i="2" s="1"/>
  <c r="I37" i="2" s="1"/>
  <c r="H38" i="2"/>
  <c r="H39" i="2" s="1"/>
  <c r="I23" i="2" l="1"/>
  <c r="J22" i="2" s="1"/>
  <c r="J34" i="2" s="1"/>
  <c r="J36" i="2" s="1"/>
  <c r="J37" i="2" s="1"/>
  <c r="I38" i="2"/>
  <c r="I39" i="2" s="1"/>
  <c r="J23" i="2" l="1"/>
  <c r="K22" i="2" s="1"/>
  <c r="K23" i="2" s="1"/>
  <c r="L22" i="2" s="1"/>
  <c r="J38" i="2"/>
  <c r="J39" i="2" s="1"/>
  <c r="K34" i="2" l="1"/>
  <c r="K36" i="2" s="1"/>
  <c r="K37" i="2" s="1"/>
  <c r="L23" i="2"/>
  <c r="M22" i="2" s="1"/>
  <c r="L34" i="2"/>
  <c r="L36" i="2" s="1"/>
  <c r="L37" i="2" s="1"/>
  <c r="K38" i="2" l="1"/>
  <c r="K39" i="2" s="1"/>
  <c r="L38" i="2"/>
  <c r="L39" i="2" s="1"/>
  <c r="M23" i="2"/>
  <c r="N22" i="2" s="1"/>
  <c r="M34" i="2"/>
  <c r="M36" i="2" s="1"/>
  <c r="M37" i="2" s="1"/>
  <c r="M38" i="2" l="1"/>
  <c r="M39" i="2" s="1"/>
  <c r="N23" i="2"/>
  <c r="O22" i="2" s="1"/>
  <c r="N34" i="2"/>
  <c r="N36" i="2" s="1"/>
  <c r="N37" i="2" s="1"/>
  <c r="N38" i="2" l="1"/>
  <c r="N39" i="2" s="1"/>
  <c r="O23" i="2"/>
  <c r="O34" i="2"/>
  <c r="O36" i="2" s="1"/>
  <c r="O37" i="2" s="1"/>
  <c r="O38" i="2" l="1"/>
  <c r="O39" i="2" s="1"/>
  <c r="P22" i="2"/>
  <c r="P34" i="2" s="1"/>
  <c r="P36" i="2" s="1"/>
  <c r="P37" i="2" s="1"/>
  <c r="P23" i="2" l="1"/>
  <c r="Q22" i="2" s="1"/>
  <c r="Q23" i="2" s="1"/>
  <c r="R22" i="2" s="1"/>
  <c r="P38" i="2"/>
  <c r="P39" i="2" s="1"/>
  <c r="Q34" i="2" l="1"/>
  <c r="Q36" i="2" s="1"/>
  <c r="R23" i="2"/>
  <c r="R34" i="2"/>
  <c r="R36" i="2" s="1"/>
  <c r="R37" i="2" s="1"/>
  <c r="Q37" i="2" l="1"/>
  <c r="Q38" i="2" s="1"/>
  <c r="Q39" i="2" s="1"/>
  <c r="R38" i="2"/>
  <c r="R39" i="2" s="1"/>
  <c r="S22" i="2"/>
  <c r="S34" i="2" s="1"/>
  <c r="S36" i="2" s="1"/>
  <c r="S37" i="2" s="1"/>
  <c r="S23" i="2" l="1"/>
  <c r="T22" i="2" s="1"/>
  <c r="T34" i="2" s="1"/>
  <c r="T36" i="2" s="1"/>
  <c r="T37" i="2" s="1"/>
  <c r="S38" i="2"/>
  <c r="S39" i="2" s="1"/>
  <c r="T23" i="2" l="1"/>
  <c r="U22" i="2" s="1"/>
  <c r="T38" i="2"/>
  <c r="T39" i="2" s="1"/>
  <c r="U34" i="2"/>
  <c r="U36" i="2" s="1"/>
  <c r="U37" i="2" s="1"/>
  <c r="U23" i="2" l="1"/>
  <c r="U38" i="2"/>
  <c r="U39" i="2" s="1"/>
</calcChain>
</file>

<file path=xl/sharedStrings.xml><?xml version="1.0" encoding="utf-8"?>
<sst xmlns="http://schemas.openxmlformats.org/spreadsheetml/2006/main" count="91" uniqueCount="58">
  <si>
    <t>Financial Feasibility analysis- OpenText Integra</t>
  </si>
  <si>
    <t>Training costs</t>
  </si>
  <si>
    <t>IT Personnel</t>
  </si>
  <si>
    <t>Cloud Infrastructure Costs</t>
  </si>
  <si>
    <t>Revenues</t>
  </si>
  <si>
    <t>Subscriptions/License</t>
  </si>
  <si>
    <t>Customer Support</t>
  </si>
  <si>
    <t>Indirect revenues</t>
  </si>
  <si>
    <t>Expenses</t>
  </si>
  <si>
    <t>Gross Profit</t>
  </si>
  <si>
    <t>Net Profit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</si>
  <si>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</si>
  <si>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</si>
  <si>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</si>
  <si>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</si>
  <si>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</si>
  <si>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</si>
  <si>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</si>
  <si>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</si>
  <si>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</si>
  <si>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</si>
  <si>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</si>
  <si>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</si>
  <si>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</si>
  <si>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</si>
  <si>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</si>
  <si>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</si>
  <si>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</si>
  <si>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</si>
  <si>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</si>
  <si>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</si>
  <si>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ROI</t>
  </si>
  <si>
    <t>Consultant Fees</t>
  </si>
  <si>
    <t>Cost Capital Allowance(Class 10 @ 30%)</t>
  </si>
  <si>
    <t>-</t>
  </si>
  <si>
    <t>Third-party Software licenses</t>
  </si>
  <si>
    <t>Development &amp; Customization</t>
  </si>
  <si>
    <t>Integration</t>
  </si>
  <si>
    <t>Security Measures</t>
  </si>
  <si>
    <t>Training &amp; Documentation</t>
  </si>
  <si>
    <t>Initial Development</t>
  </si>
  <si>
    <t>Maintenance &amp; Support</t>
  </si>
  <si>
    <t>Personnel</t>
  </si>
  <si>
    <t>Support Staff</t>
  </si>
  <si>
    <t>Utilities &amp; Infrastructure</t>
  </si>
  <si>
    <t>Licensing &amp; Compliance</t>
  </si>
  <si>
    <t>Marketing &amp; Advertising</t>
  </si>
  <si>
    <t>Total Expenses</t>
  </si>
  <si>
    <t>Total Revenue</t>
  </si>
  <si>
    <t>Revenue</t>
  </si>
  <si>
    <t>Expense</t>
  </si>
  <si>
    <t>Total Capital Cost</t>
  </si>
  <si>
    <t>Capital Cost</t>
  </si>
  <si>
    <t>Income Tax @ 25.13%</t>
  </si>
  <si>
    <t>Network H/W &amp; S/W</t>
  </si>
  <si>
    <t>Server H/W &amp; S/W</t>
  </si>
  <si>
    <t>Undepreciated Capital Cost</t>
  </si>
  <si>
    <t>Undepreciated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</si>
</sst>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&quot;$&quot;* #,##0_);_(&quot;$&quot;* \(#,##0\);_(&quot;$&quot;* &quot;-&quot;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9" fontId="0" fillId="0" borderId="0" xfId="2" applyFont="1"/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5" borderId="4" xfId="0" applyFill="1" applyBorder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 applyAlignment="1">
      <alignment horizontal="left" indent="1"/>
    </xf>
    <xf numFmtId="165" fontId="0" fillId="4" borderId="1" xfId="1" applyNumberFormat="1" applyFont="1" applyFill="1" applyBorder="1"/>
    <xf numFmtId="166" fontId="0" fillId="4" borderId="1" xfId="0" applyNumberFormat="1" applyFill="1" applyBorder="1"/>
    <xf numFmtId="165" fontId="0" fillId="4" borderId="1" xfId="0" applyNumberFormat="1" applyFill="1" applyBorder="1"/>
    <xf numFmtId="0" fontId="1" fillId="0" borderId="1" xfId="0" applyFont="1" applyBorder="1" applyAlignment="1">
      <alignment horizontal="left"/>
    </xf>
    <xf numFmtId="165" fontId="0" fillId="0" borderId="1" xfId="0" applyNumberFormat="1" applyBorder="1"/>
    <xf numFmtId="0" fontId="1" fillId="3" borderId="1" xfId="0" applyFont="1" applyFill="1" applyBorder="1" applyAlignment="1">
      <alignment horizontal="left" indent="1"/>
    </xf>
    <xf numFmtId="165" fontId="1" fillId="7" borderId="1" xfId="1" applyNumberFormat="1" applyFont="1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 indent="2"/>
    </xf>
    <xf numFmtId="165" fontId="0" fillId="7" borderId="1" xfId="1" applyNumberFormat="1" applyFont="1" applyFill="1" applyBorder="1"/>
    <xf numFmtId="165" fontId="0" fillId="3" borderId="1" xfId="1" applyNumberFormat="1" applyFont="1" applyFill="1" applyBorder="1" applyAlignment="1">
      <alignment horizontal="center"/>
    </xf>
    <xf numFmtId="165" fontId="0" fillId="3" borderId="1" xfId="1" applyNumberFormat="1" applyFont="1" applyFill="1" applyBorder="1"/>
    <xf numFmtId="0" fontId="0" fillId="0" borderId="1" xfId="1" applyNumberFormat="1" applyFont="1" applyBorder="1"/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/>
    <xf numFmtId="0" fontId="1" fillId="2" borderId="1" xfId="0" applyFont="1" applyFill="1" applyBorder="1" applyAlignment="1">
      <alignment horizontal="left" indent="1"/>
    </xf>
    <xf numFmtId="165" fontId="0" fillId="2" borderId="1" xfId="1" applyNumberFormat="1" applyFont="1" applyFill="1" applyBorder="1"/>
    <xf numFmtId="0" fontId="0" fillId="3" borderId="1" xfId="0" applyFill="1" applyBorder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horizontal="left" indent="2"/>
    </xf>
    <xf numFmtId="165" fontId="0" fillId="2" borderId="1" xfId="0" applyNumberFormat="1" applyFill="1" applyBorder="1"/>
    <xf numFmtId="165" fontId="0" fillId="2" borderId="1" xfId="1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46</xdr:row>
      <xdr:rowOff>22859</xdr:rowOff>
    </xdr:from>
    <xdr:ext cx="10140462" cy="558746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EC6BB9-67C8-F858-ABA9-967039DB9F9E}"/>
            </a:ext>
          </a:extLst>
        </xdr:cNvPr>
        <xdr:cNvSpPr txBox="1"/>
      </xdr:nvSpPr>
      <xdr:spPr>
        <a:xfrm>
          <a:off x="0" y="8681189"/>
          <a:ext cx="10140462" cy="558746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*Declarations</a:t>
          </a:r>
        </a:p>
        <a:p>
          <a:r>
            <a:rPr lang="en-US" sz="1100"/>
            <a:t>Customer Support will be given as a free trial for year 1.</a:t>
          </a:r>
        </a:p>
        <a:p>
          <a:r>
            <a:rPr lang="en-US" sz="1100"/>
            <a:t>Total</a:t>
          </a:r>
          <a:r>
            <a:rPr lang="en-US" sz="1100" baseline="0"/>
            <a:t> Capital cost = Infrastructure Cost + Development cost.</a:t>
          </a:r>
        </a:p>
        <a:p>
          <a:r>
            <a:rPr lang="en-US" sz="1100" baseline="0"/>
            <a:t>The following additional capital investments will be made in Year 10:</a:t>
          </a:r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Network H/W &amp; S/W</a:t>
          </a:r>
          <a:r>
            <a:rPr lang="en-US"/>
            <a:t> =</a:t>
          </a:r>
          <a:r>
            <a:rPr lang="en-US" baseline="0"/>
            <a:t> $ 300,000</a:t>
          </a:r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Server H/W &amp; S/W</a:t>
          </a:r>
          <a:r>
            <a:rPr lang="en-US"/>
            <a:t>  = $ 100,000</a:t>
          </a:r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Third-party software licenses</a:t>
          </a:r>
          <a:r>
            <a:rPr lang="en-US"/>
            <a:t> = $ 50,000</a:t>
          </a:r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Integration</a:t>
          </a:r>
          <a:r>
            <a:rPr lang="en-US"/>
            <a:t> =</a:t>
          </a:r>
          <a:r>
            <a:rPr lang="en-US" baseline="0"/>
            <a:t> $ 50,000</a:t>
          </a:r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Security measures</a:t>
          </a:r>
          <a:r>
            <a:rPr lang="en-US"/>
            <a:t> =</a:t>
          </a:r>
          <a:r>
            <a:rPr lang="en-US" baseline="0"/>
            <a:t> $ 100,000</a:t>
          </a: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income tax rate is calculated using the average income tax rates paid by OpenText Corporation in the last five years.</a:t>
          </a:r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Year</a:t>
          </a:r>
          <a:r>
            <a:rPr lang="en-US"/>
            <a:t>   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Tax Rate</a:t>
          </a:r>
          <a:endParaRPr lang="en-US"/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2022</a:t>
          </a:r>
          <a:r>
            <a:rPr lang="en-US"/>
            <a:t>   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11.68%</a:t>
          </a:r>
          <a:endParaRPr lang="en-US"/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2021</a:t>
          </a:r>
          <a:r>
            <a:rPr lang="en-US"/>
            <a:t>   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20.03%</a:t>
          </a:r>
          <a:endParaRPr lang="en-US"/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en-US"/>
            <a:t>   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27.38%</a:t>
          </a:r>
          <a:endParaRPr lang="en-US"/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lang="en-US"/>
            <a:t>    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32.20%</a:t>
          </a:r>
          <a:endParaRPr lang="en-US"/>
        </a:p>
        <a:p>
          <a:pPr lvl="1"/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2018</a:t>
          </a:r>
          <a:r>
            <a:rPr lang="en-US" sz="1100" b="0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34.36%</a:t>
          </a:r>
          <a:r>
            <a:rPr lang="en-US"/>
            <a:t> </a:t>
          </a:r>
        </a:p>
        <a:p>
          <a:pPr lvl="1"/>
          <a:endParaRPr lang="en-US" sz="1100"/>
        </a:p>
        <a:p>
          <a:pPr lvl="1"/>
          <a:r>
            <a:rPr lang="en-US" sz="1100"/>
            <a:t>Average tax rate = 25.13%</a:t>
          </a:r>
        </a:p>
        <a:p>
          <a:endParaRPr lang="en-US" sz="1100"/>
        </a:p>
        <a:p>
          <a:r>
            <a:rPr lang="en-US" sz="1100" b="1"/>
            <a:t>*Assumptions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Projected growth in revenue from subscriptions</a:t>
          </a:r>
          <a:r>
            <a:rPr lang="en-US" sz="1100" baseline="0"/>
            <a:t> and licensing till year 5 = 10%, 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growth after year 5 = 7%</a:t>
          </a:r>
          <a:endParaRPr lang="en-US">
            <a:solidFill>
              <a:schemeClr val="bg1"/>
            </a:solidFill>
            <a:effectLst/>
          </a:endParaRPr>
        </a:p>
        <a:p>
          <a:r>
            <a:rPr lang="en-US" sz="1100" baseline="0"/>
            <a:t>Projected growth in revenue from customer support and indirect sources = 5%</a:t>
          </a:r>
        </a:p>
        <a:p>
          <a:endParaRPr lang="en-US" sz="1100" baseline="0"/>
        </a:p>
        <a:p>
          <a:r>
            <a:rPr lang="en-US" sz="1100" baseline="0"/>
            <a:t>Expenditure on staff and consultation fees will increase at the rate of 5 %/year.</a:t>
          </a:r>
        </a:p>
        <a:p>
          <a:r>
            <a:rPr lang="en-US" sz="1100" baseline="0"/>
            <a:t>Expenditure on maintenance and compliance will increase at the rate of 2 %/year.</a:t>
          </a:r>
        </a:p>
        <a:p>
          <a:endParaRPr lang="en-US" sz="1100" baseline="0"/>
        </a:p>
        <a:p>
          <a:r>
            <a:rPr lang="en-US" sz="1200" b="1" baseline="0"/>
            <a:t>References:</a:t>
          </a:r>
        </a:p>
        <a:p>
          <a:r>
            <a:rPr lang="en-US" sz="1100" baseline="0"/>
            <a:t>1) CSI Market,Inc (2023). OpenText's Effective Tax Rate by quarter. Retrieved from: </a:t>
          </a:r>
          <a:r>
            <a:rPr lang="en-US" sz="1100" u="sng" baseline="0"/>
            <a:t>https://csimarket.com/stocks/singleProfitabilityRatios.php?code=OTEX&amp;itx</a:t>
          </a:r>
        </a:p>
        <a:p>
          <a:endParaRPr lang="en-US" sz="1100" u="sng" baseline="0"/>
        </a:p>
        <a:p>
          <a:endParaRPr lang="en-US" sz="1100" u="sng" baseline="0"/>
        </a:p>
        <a:p>
          <a:endParaRPr lang="en-US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D1D6-2CCB-449A-A231-0BAA164F6D2B}">
  <dimension ref="A1:U45"/>
  <sheetViews>
    <sheetView tabSelected="1" zoomScale="91" zoomScaleNormal="91" workbookViewId="0">
      <selection activeCell="A74" sqref="A74"/>
    </sheetView>
  </sheetViews>
  <sheetFormatPr defaultRowHeight="14.4" x14ac:dyDescent="0.3"/>
  <cols>
    <col min="1" max="1" width="36" bestFit="1" customWidth="1"/>
    <col min="2" max="2" width="17" bestFit="1" customWidth="1"/>
    <col min="3" max="3" width="13.88671875" bestFit="1" customWidth="1"/>
    <col min="4" max="21" width="13.21875" bestFit="1" customWidth="1"/>
  </cols>
  <sheetData>
    <row r="1" spans="1:21" ht="28.8" customHeight="1" x14ac:dyDescent="0.3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4" spans="1:21" x14ac:dyDescent="0.3">
      <c r="B4" s="11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1" t="s">
        <v>29</v>
      </c>
      <c r="U4" s="11" t="s">
        <v>30</v>
      </c>
    </row>
    <row r="5" spans="1:21" x14ac:dyDescent="0.3">
      <c r="A5" s="12" t="s">
        <v>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x14ac:dyDescent="0.3">
      <c r="A6" s="14" t="s">
        <v>5</v>
      </c>
      <c r="B6" s="15">
        <v>1500000</v>
      </c>
      <c r="C6" s="16">
        <f>B6*0.1+B6</f>
        <v>1650000</v>
      </c>
      <c r="D6" s="16">
        <f t="shared" ref="D6:F6" si="0">C6*0.1+C6</f>
        <v>1815000</v>
      </c>
      <c r="E6" s="16">
        <f t="shared" si="0"/>
        <v>1996500</v>
      </c>
      <c r="F6" s="16">
        <f t="shared" si="0"/>
        <v>2196150</v>
      </c>
      <c r="G6" s="16">
        <f>F6*0.07+F6</f>
        <v>2349880.5</v>
      </c>
      <c r="H6" s="16">
        <f t="shared" ref="H6:U6" si="1">G6*0.07+G6</f>
        <v>2514372.1349999998</v>
      </c>
      <c r="I6" s="16">
        <f t="shared" si="1"/>
        <v>2690378.1844499996</v>
      </c>
      <c r="J6" s="16">
        <f t="shared" si="1"/>
        <v>2878704.6573614995</v>
      </c>
      <c r="K6" s="16">
        <f t="shared" si="1"/>
        <v>3080213.9833768043</v>
      </c>
      <c r="L6" s="16">
        <f t="shared" si="1"/>
        <v>3295828.9622131805</v>
      </c>
      <c r="M6" s="16">
        <f t="shared" si="1"/>
        <v>3526536.9895681031</v>
      </c>
      <c r="N6" s="16">
        <f t="shared" si="1"/>
        <v>3773394.5788378702</v>
      </c>
      <c r="O6" s="16">
        <f t="shared" si="1"/>
        <v>4037532.199356521</v>
      </c>
      <c r="P6" s="16">
        <f t="shared" si="1"/>
        <v>4320159.4533114778</v>
      </c>
      <c r="Q6" s="16">
        <f t="shared" si="1"/>
        <v>4622570.6150432816</v>
      </c>
      <c r="R6" s="16">
        <f t="shared" si="1"/>
        <v>4946150.5580963111</v>
      </c>
      <c r="S6" s="16">
        <f t="shared" si="1"/>
        <v>5292381.0971630532</v>
      </c>
      <c r="T6" s="16">
        <f t="shared" si="1"/>
        <v>5662847.7739644665</v>
      </c>
      <c r="U6" s="16">
        <f t="shared" si="1"/>
        <v>6059247.118141979</v>
      </c>
    </row>
    <row r="7" spans="1:21" x14ac:dyDescent="0.3">
      <c r="A7" s="14" t="s">
        <v>6</v>
      </c>
      <c r="B7" s="15" t="s">
        <v>34</v>
      </c>
      <c r="C7" s="15">
        <v>300000</v>
      </c>
      <c r="D7" s="17">
        <f>C7*0.05+C7</f>
        <v>315000</v>
      </c>
      <c r="E7" s="17">
        <f t="shared" ref="E7:U7" si="2">D7*0.05+D7</f>
        <v>330750</v>
      </c>
      <c r="F7" s="17">
        <f t="shared" si="2"/>
        <v>347287.5</v>
      </c>
      <c r="G7" s="17">
        <f t="shared" si="2"/>
        <v>364651.875</v>
      </c>
      <c r="H7" s="17">
        <f t="shared" si="2"/>
        <v>382884.46875</v>
      </c>
      <c r="I7" s="17">
        <f t="shared" si="2"/>
        <v>402028.69218750001</v>
      </c>
      <c r="J7" s="17">
        <f t="shared" si="2"/>
        <v>422130.12679687503</v>
      </c>
      <c r="K7" s="17">
        <f t="shared" si="2"/>
        <v>443236.63313671877</v>
      </c>
      <c r="L7" s="17">
        <f t="shared" si="2"/>
        <v>465398.46479355468</v>
      </c>
      <c r="M7" s="17">
        <f t="shared" si="2"/>
        <v>488668.38803323242</v>
      </c>
      <c r="N7" s="17">
        <f t="shared" si="2"/>
        <v>513101.80743489403</v>
      </c>
      <c r="O7" s="17">
        <f t="shared" si="2"/>
        <v>538756.89780663874</v>
      </c>
      <c r="P7" s="17">
        <f t="shared" si="2"/>
        <v>565694.7426969707</v>
      </c>
      <c r="Q7" s="17">
        <f t="shared" si="2"/>
        <v>593979.47983181919</v>
      </c>
      <c r="R7" s="17">
        <f t="shared" si="2"/>
        <v>623678.45382341021</v>
      </c>
      <c r="S7" s="17">
        <f t="shared" si="2"/>
        <v>654862.37651458068</v>
      </c>
      <c r="T7" s="17">
        <f t="shared" si="2"/>
        <v>687605.49534030969</v>
      </c>
      <c r="U7" s="17">
        <f t="shared" si="2"/>
        <v>721985.77010732517</v>
      </c>
    </row>
    <row r="8" spans="1:21" x14ac:dyDescent="0.3">
      <c r="A8" s="14" t="s">
        <v>7</v>
      </c>
      <c r="B8" s="15">
        <v>200000</v>
      </c>
      <c r="C8" s="17">
        <f>B8*0.05+B8</f>
        <v>210000</v>
      </c>
      <c r="D8" s="17">
        <f t="shared" ref="D8:U8" si="3">C8*0.05+C8</f>
        <v>220500</v>
      </c>
      <c r="E8" s="17">
        <f t="shared" si="3"/>
        <v>231525</v>
      </c>
      <c r="F8" s="17">
        <f t="shared" si="3"/>
        <v>243101.25</v>
      </c>
      <c r="G8" s="17">
        <f t="shared" si="3"/>
        <v>255256.3125</v>
      </c>
      <c r="H8" s="17">
        <f t="shared" si="3"/>
        <v>268019.12812499999</v>
      </c>
      <c r="I8" s="17">
        <f t="shared" si="3"/>
        <v>281420.08453125</v>
      </c>
      <c r="J8" s="17">
        <f t="shared" si="3"/>
        <v>295491.08875781251</v>
      </c>
      <c r="K8" s="17">
        <f t="shared" si="3"/>
        <v>310265.64319570316</v>
      </c>
      <c r="L8" s="17">
        <f t="shared" si="3"/>
        <v>325778.92535548832</v>
      </c>
      <c r="M8" s="17">
        <f t="shared" si="3"/>
        <v>342067.87162326276</v>
      </c>
      <c r="N8" s="17">
        <f t="shared" si="3"/>
        <v>359171.2652044259</v>
      </c>
      <c r="O8" s="17">
        <f t="shared" si="3"/>
        <v>377129.82846464717</v>
      </c>
      <c r="P8" s="17">
        <f t="shared" si="3"/>
        <v>395986.31988787954</v>
      </c>
      <c r="Q8" s="17">
        <f t="shared" si="3"/>
        <v>415785.63588227349</v>
      </c>
      <c r="R8" s="17">
        <f t="shared" si="3"/>
        <v>436574.91767638718</v>
      </c>
      <c r="S8" s="17">
        <f t="shared" si="3"/>
        <v>458403.66356020654</v>
      </c>
      <c r="T8" s="17">
        <f t="shared" si="3"/>
        <v>481323.84673821687</v>
      </c>
      <c r="U8" s="17">
        <f t="shared" si="3"/>
        <v>505390.03907512774</v>
      </c>
    </row>
    <row r="10" spans="1:21" x14ac:dyDescent="0.3">
      <c r="A10" s="1" t="s">
        <v>48</v>
      </c>
      <c r="B10" s="3">
        <f t="shared" ref="B10:U10" si="4">SUM(B6:B8)</f>
        <v>1700000</v>
      </c>
      <c r="C10" s="3">
        <f t="shared" si="4"/>
        <v>2160000</v>
      </c>
      <c r="D10" s="3">
        <f t="shared" si="4"/>
        <v>2350500</v>
      </c>
      <c r="E10" s="3">
        <f t="shared" si="4"/>
        <v>2558775</v>
      </c>
      <c r="F10" s="3">
        <f t="shared" si="4"/>
        <v>2786538.75</v>
      </c>
      <c r="G10" s="3">
        <f t="shared" si="4"/>
        <v>2969788.6875</v>
      </c>
      <c r="H10" s="3">
        <f t="shared" si="4"/>
        <v>3165275.7318749996</v>
      </c>
      <c r="I10" s="3">
        <f t="shared" si="4"/>
        <v>3373826.9611687497</v>
      </c>
      <c r="J10" s="3">
        <f t="shared" si="4"/>
        <v>3596325.8729161872</v>
      </c>
      <c r="K10" s="3">
        <f t="shared" si="4"/>
        <v>3833716.2597092264</v>
      </c>
      <c r="L10" s="3">
        <f t="shared" si="4"/>
        <v>4087006.3523622234</v>
      </c>
      <c r="M10" s="3">
        <f t="shared" si="4"/>
        <v>4357273.2492245985</v>
      </c>
      <c r="N10" s="3">
        <f t="shared" si="4"/>
        <v>4645667.6514771897</v>
      </c>
      <c r="O10" s="3">
        <f t="shared" si="4"/>
        <v>4953418.9256278062</v>
      </c>
      <c r="P10" s="3">
        <f t="shared" si="4"/>
        <v>5281840.5158963278</v>
      </c>
      <c r="Q10" s="3">
        <f t="shared" si="4"/>
        <v>5632335.7307573743</v>
      </c>
      <c r="R10" s="3">
        <f t="shared" si="4"/>
        <v>6006403.9295961084</v>
      </c>
      <c r="S10" s="3">
        <f t="shared" si="4"/>
        <v>6405647.1372378413</v>
      </c>
      <c r="T10" s="3">
        <f t="shared" si="4"/>
        <v>6831777.116042993</v>
      </c>
      <c r="U10" s="3">
        <f t="shared" si="4"/>
        <v>7286622.9273244319</v>
      </c>
    </row>
    <row r="11" spans="1:21" x14ac:dyDescent="0.3">
      <c r="A11" s="18" t="s">
        <v>8</v>
      </c>
      <c r="B11" s="19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3">
      <c r="A12" s="20" t="s">
        <v>3</v>
      </c>
      <c r="B12" s="21" t="s">
        <v>51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</row>
    <row r="13" spans="1:21" x14ac:dyDescent="0.3">
      <c r="A13" s="23" t="s">
        <v>54</v>
      </c>
      <c r="B13" s="24">
        <v>500000</v>
      </c>
      <c r="C13" s="25">
        <f>B13-(0.3*B13)</f>
        <v>350000</v>
      </c>
      <c r="D13" s="25">
        <f>C13-(0.3*C13)</f>
        <v>245000</v>
      </c>
      <c r="E13" s="25">
        <f t="shared" ref="E13:J13" si="5">D13-(0.3*D13)</f>
        <v>171500</v>
      </c>
      <c r="F13" s="25">
        <f t="shared" si="5"/>
        <v>120050</v>
      </c>
      <c r="G13" s="25">
        <f t="shared" si="5"/>
        <v>84035</v>
      </c>
      <c r="H13" s="25">
        <f t="shared" si="5"/>
        <v>58824.5</v>
      </c>
      <c r="I13" s="25">
        <f t="shared" si="5"/>
        <v>41177.15</v>
      </c>
      <c r="J13" s="25">
        <f t="shared" si="5"/>
        <v>28824.005000000001</v>
      </c>
      <c r="K13" s="26">
        <f>300000+(J13-(0.3*J13))</f>
        <v>320176.80349999998</v>
      </c>
      <c r="L13" s="25">
        <f>K13-(0.3*K13)</f>
        <v>224123.76244999998</v>
      </c>
      <c r="M13" s="25">
        <f t="shared" ref="M13:U13" si="6">L13-(0.3*L13)</f>
        <v>156886.633715</v>
      </c>
      <c r="N13" s="25">
        <f t="shared" si="6"/>
        <v>109820.64360050001</v>
      </c>
      <c r="O13" s="25">
        <f t="shared" si="6"/>
        <v>76874.450520350016</v>
      </c>
      <c r="P13" s="25">
        <f t="shared" si="6"/>
        <v>53812.115364245008</v>
      </c>
      <c r="Q13" s="25">
        <f t="shared" si="6"/>
        <v>37668.480754971504</v>
      </c>
      <c r="R13" s="25">
        <f t="shared" si="6"/>
        <v>26367.936528480051</v>
      </c>
      <c r="S13" s="25">
        <f t="shared" si="6"/>
        <v>18457.555569936038</v>
      </c>
      <c r="T13" s="25">
        <f t="shared" si="6"/>
        <v>12920.288898955227</v>
      </c>
      <c r="U13" s="25">
        <f t="shared" si="6"/>
        <v>9044.2022292686597</v>
      </c>
    </row>
    <row r="14" spans="1:21" x14ac:dyDescent="0.3">
      <c r="A14" s="23" t="s">
        <v>55</v>
      </c>
      <c r="B14" s="24">
        <v>300000</v>
      </c>
      <c r="C14" s="25">
        <f t="shared" ref="C14:D20" si="7">B14-(0.3*B14)</f>
        <v>210000</v>
      </c>
      <c r="D14" s="25">
        <f t="shared" si="7"/>
        <v>147000</v>
      </c>
      <c r="E14" s="25">
        <f t="shared" ref="E14:J14" si="8">D14-(0.3*D14)</f>
        <v>102900</v>
      </c>
      <c r="F14" s="25">
        <f t="shared" si="8"/>
        <v>72030</v>
      </c>
      <c r="G14" s="25">
        <f t="shared" si="8"/>
        <v>50421</v>
      </c>
      <c r="H14" s="25">
        <f t="shared" si="8"/>
        <v>35294.699999999997</v>
      </c>
      <c r="I14" s="25">
        <f t="shared" si="8"/>
        <v>24706.29</v>
      </c>
      <c r="J14" s="25">
        <f t="shared" si="8"/>
        <v>17294.403000000002</v>
      </c>
      <c r="K14" s="26">
        <f>100000+(J14-(0.3*J14))</f>
        <v>112106.0821</v>
      </c>
      <c r="L14" s="25">
        <f t="shared" ref="L14:U20" si="9">K14-(0.3*K14)</f>
        <v>78474.257470000011</v>
      </c>
      <c r="M14" s="25">
        <f t="shared" si="9"/>
        <v>54931.980229000008</v>
      </c>
      <c r="N14" s="25">
        <f t="shared" si="9"/>
        <v>38452.386160300011</v>
      </c>
      <c r="O14" s="25">
        <f t="shared" si="9"/>
        <v>26916.670312210008</v>
      </c>
      <c r="P14" s="25">
        <f t="shared" si="9"/>
        <v>18841.669218547006</v>
      </c>
      <c r="Q14" s="25">
        <f t="shared" si="9"/>
        <v>13189.168452982904</v>
      </c>
      <c r="R14" s="25">
        <f t="shared" si="9"/>
        <v>9232.4179170880325</v>
      </c>
      <c r="S14" s="25">
        <f t="shared" si="9"/>
        <v>6462.6925419616227</v>
      </c>
      <c r="T14" s="25">
        <f t="shared" si="9"/>
        <v>4523.8847793731366</v>
      </c>
      <c r="U14" s="25">
        <f t="shared" si="9"/>
        <v>3166.719345561196</v>
      </c>
    </row>
    <row r="15" spans="1:21" x14ac:dyDescent="0.3">
      <c r="A15" s="23" t="s">
        <v>35</v>
      </c>
      <c r="B15" s="24">
        <v>200000</v>
      </c>
      <c r="C15" s="25">
        <f t="shared" si="7"/>
        <v>140000</v>
      </c>
      <c r="D15" s="25">
        <f t="shared" si="7"/>
        <v>98000</v>
      </c>
      <c r="E15" s="25">
        <f t="shared" ref="E15:J15" si="10">D15-(0.3*D15)</f>
        <v>68600</v>
      </c>
      <c r="F15" s="25">
        <f t="shared" si="10"/>
        <v>48020</v>
      </c>
      <c r="G15" s="25">
        <f t="shared" si="10"/>
        <v>33614</v>
      </c>
      <c r="H15" s="25">
        <f t="shared" si="10"/>
        <v>23529.800000000003</v>
      </c>
      <c r="I15" s="25">
        <f t="shared" si="10"/>
        <v>16470.86</v>
      </c>
      <c r="J15" s="25">
        <f t="shared" si="10"/>
        <v>11529.602000000001</v>
      </c>
      <c r="K15" s="26">
        <f>50000+(J15-(0.3*J15))</f>
        <v>58070.721400000002</v>
      </c>
      <c r="L15" s="25">
        <f t="shared" si="9"/>
        <v>40649.504979999998</v>
      </c>
      <c r="M15" s="25">
        <f t="shared" si="9"/>
        <v>28454.653485999999</v>
      </c>
      <c r="N15" s="25">
        <f t="shared" si="9"/>
        <v>19918.257440199999</v>
      </c>
      <c r="O15" s="25">
        <f t="shared" si="9"/>
        <v>13942.78020814</v>
      </c>
      <c r="P15" s="25">
        <f t="shared" si="9"/>
        <v>9759.9461456980007</v>
      </c>
      <c r="Q15" s="25">
        <f t="shared" si="9"/>
        <v>6831.9623019886003</v>
      </c>
      <c r="R15" s="25">
        <f t="shared" si="9"/>
        <v>4782.3736113920204</v>
      </c>
      <c r="S15" s="25">
        <f t="shared" si="9"/>
        <v>3347.6615279744146</v>
      </c>
      <c r="T15" s="25">
        <f t="shared" si="9"/>
        <v>2343.3630695820902</v>
      </c>
      <c r="U15" s="25">
        <f t="shared" si="9"/>
        <v>1640.3541487074631</v>
      </c>
    </row>
    <row r="16" spans="1:21" x14ac:dyDescent="0.3">
      <c r="A16" s="20" t="s">
        <v>36</v>
      </c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spans="1:21" x14ac:dyDescent="0.3">
      <c r="A17" s="23" t="s">
        <v>40</v>
      </c>
      <c r="B17" s="24">
        <v>100000</v>
      </c>
      <c r="C17" s="25">
        <f t="shared" si="7"/>
        <v>70000</v>
      </c>
      <c r="D17" s="25">
        <f t="shared" ref="D17:K20" si="11">C17-(0.3*C17)</f>
        <v>49000</v>
      </c>
      <c r="E17" s="25">
        <f t="shared" si="11"/>
        <v>34300</v>
      </c>
      <c r="F17" s="25">
        <f t="shared" si="11"/>
        <v>24010</v>
      </c>
      <c r="G17" s="25">
        <f t="shared" si="11"/>
        <v>16807</v>
      </c>
      <c r="H17" s="25">
        <f t="shared" si="11"/>
        <v>11764.900000000001</v>
      </c>
      <c r="I17" s="25">
        <f t="shared" si="11"/>
        <v>8235.43</v>
      </c>
      <c r="J17" s="25">
        <f t="shared" si="11"/>
        <v>5764.8010000000004</v>
      </c>
      <c r="K17" s="25">
        <f t="shared" si="11"/>
        <v>4035.3607000000002</v>
      </c>
      <c r="L17" s="25">
        <f t="shared" si="9"/>
        <v>2824.7524899999999</v>
      </c>
      <c r="M17" s="25">
        <f t="shared" si="9"/>
        <v>1977.3267430000001</v>
      </c>
      <c r="N17" s="25">
        <f t="shared" si="9"/>
        <v>1384.1287201</v>
      </c>
      <c r="O17" s="25">
        <f t="shared" si="9"/>
        <v>968.89010407000001</v>
      </c>
      <c r="P17" s="25">
        <f t="shared" si="9"/>
        <v>678.223072849</v>
      </c>
      <c r="Q17" s="25">
        <f t="shared" si="9"/>
        <v>474.75615099430001</v>
      </c>
      <c r="R17" s="25">
        <f t="shared" si="9"/>
        <v>332.32930569601001</v>
      </c>
      <c r="S17" s="25">
        <f t="shared" si="9"/>
        <v>232.630513987207</v>
      </c>
      <c r="T17" s="25">
        <f t="shared" si="9"/>
        <v>162.84135979104491</v>
      </c>
      <c r="U17" s="25">
        <f t="shared" si="9"/>
        <v>113.98895185373144</v>
      </c>
    </row>
    <row r="18" spans="1:21" x14ac:dyDescent="0.3">
      <c r="A18" s="23" t="s">
        <v>37</v>
      </c>
      <c r="B18" s="24">
        <v>50000</v>
      </c>
      <c r="C18" s="25">
        <f t="shared" si="7"/>
        <v>35000</v>
      </c>
      <c r="D18" s="25">
        <f t="shared" si="11"/>
        <v>24500</v>
      </c>
      <c r="E18" s="25">
        <f t="shared" si="11"/>
        <v>17150</v>
      </c>
      <c r="F18" s="25">
        <f t="shared" si="11"/>
        <v>12005</v>
      </c>
      <c r="G18" s="25">
        <f t="shared" si="11"/>
        <v>8403.5</v>
      </c>
      <c r="H18" s="25">
        <f t="shared" si="11"/>
        <v>5882.4500000000007</v>
      </c>
      <c r="I18" s="25">
        <f t="shared" si="11"/>
        <v>4117.7150000000001</v>
      </c>
      <c r="J18" s="25">
        <f t="shared" si="11"/>
        <v>2882.4005000000002</v>
      </c>
      <c r="K18" s="25">
        <f>50000+(J18-(0.3*J18))</f>
        <v>52017.680350000002</v>
      </c>
      <c r="L18" s="25">
        <f t="shared" si="9"/>
        <v>36412.376245000007</v>
      </c>
      <c r="M18" s="25">
        <f t="shared" si="9"/>
        <v>25488.663371500006</v>
      </c>
      <c r="N18" s="25">
        <f t="shared" si="9"/>
        <v>17842.064360050004</v>
      </c>
      <c r="O18" s="25">
        <f t="shared" si="9"/>
        <v>12489.445052035004</v>
      </c>
      <c r="P18" s="25">
        <f t="shared" si="9"/>
        <v>8742.6115364245034</v>
      </c>
      <c r="Q18" s="25">
        <f t="shared" si="9"/>
        <v>6119.8280754971529</v>
      </c>
      <c r="R18" s="25">
        <f t="shared" si="9"/>
        <v>4283.879652848007</v>
      </c>
      <c r="S18" s="25">
        <f t="shared" si="9"/>
        <v>2998.7157569936053</v>
      </c>
      <c r="T18" s="25">
        <f t="shared" si="9"/>
        <v>2099.1010298955239</v>
      </c>
      <c r="U18" s="25">
        <f t="shared" si="9"/>
        <v>1469.3707209268669</v>
      </c>
    </row>
    <row r="19" spans="1:21" x14ac:dyDescent="0.3">
      <c r="A19" s="23" t="s">
        <v>38</v>
      </c>
      <c r="B19" s="24">
        <v>100000</v>
      </c>
      <c r="C19" s="25">
        <f t="shared" si="7"/>
        <v>70000</v>
      </c>
      <c r="D19" s="25">
        <f t="shared" si="11"/>
        <v>49000</v>
      </c>
      <c r="E19" s="25">
        <f t="shared" si="11"/>
        <v>34300</v>
      </c>
      <c r="F19" s="25">
        <f t="shared" si="11"/>
        <v>24010</v>
      </c>
      <c r="G19" s="25">
        <f t="shared" si="11"/>
        <v>16807</v>
      </c>
      <c r="H19" s="25">
        <f t="shared" si="11"/>
        <v>11764.900000000001</v>
      </c>
      <c r="I19" s="25">
        <f t="shared" si="11"/>
        <v>8235.43</v>
      </c>
      <c r="J19" s="25">
        <f t="shared" si="11"/>
        <v>5764.8010000000004</v>
      </c>
      <c r="K19" s="25">
        <f>100000+(J19-(0.3*J19))</f>
        <v>104035.3607</v>
      </c>
      <c r="L19" s="25">
        <f t="shared" si="9"/>
        <v>72824.752490000013</v>
      </c>
      <c r="M19" s="25">
        <f t="shared" si="9"/>
        <v>50977.326743000012</v>
      </c>
      <c r="N19" s="25">
        <f t="shared" si="9"/>
        <v>35684.128720100009</v>
      </c>
      <c r="O19" s="25">
        <f t="shared" si="9"/>
        <v>24978.890104070008</v>
      </c>
      <c r="P19" s="25">
        <f t="shared" si="9"/>
        <v>17485.223072849007</v>
      </c>
      <c r="Q19" s="25">
        <f t="shared" si="9"/>
        <v>12239.656150994306</v>
      </c>
      <c r="R19" s="25">
        <f t="shared" si="9"/>
        <v>8567.7593056960141</v>
      </c>
      <c r="S19" s="25">
        <f t="shared" si="9"/>
        <v>5997.4315139872106</v>
      </c>
      <c r="T19" s="25">
        <f t="shared" si="9"/>
        <v>4198.2020597910478</v>
      </c>
      <c r="U19" s="25">
        <f t="shared" si="9"/>
        <v>2938.7414418537337</v>
      </c>
    </row>
    <row r="20" spans="1:21" x14ac:dyDescent="0.3">
      <c r="A20" s="23" t="s">
        <v>39</v>
      </c>
      <c r="B20" s="24">
        <v>50000</v>
      </c>
      <c r="C20" s="25">
        <f t="shared" si="7"/>
        <v>35000</v>
      </c>
      <c r="D20" s="25">
        <f t="shared" si="11"/>
        <v>24500</v>
      </c>
      <c r="E20" s="25">
        <f t="shared" si="11"/>
        <v>17150</v>
      </c>
      <c r="F20" s="25">
        <f t="shared" si="11"/>
        <v>12005</v>
      </c>
      <c r="G20" s="25">
        <f t="shared" si="11"/>
        <v>8403.5</v>
      </c>
      <c r="H20" s="25">
        <f t="shared" si="11"/>
        <v>5882.4500000000007</v>
      </c>
      <c r="I20" s="25">
        <f t="shared" si="11"/>
        <v>4117.7150000000001</v>
      </c>
      <c r="J20" s="25">
        <f t="shared" si="11"/>
        <v>2882.4005000000002</v>
      </c>
      <c r="K20" s="25">
        <f t="shared" si="11"/>
        <v>2017.6803500000001</v>
      </c>
      <c r="L20" s="25">
        <f t="shared" si="9"/>
        <v>1412.3762449999999</v>
      </c>
      <c r="M20" s="25">
        <f t="shared" si="9"/>
        <v>988.66337150000004</v>
      </c>
      <c r="N20" s="25">
        <f t="shared" si="9"/>
        <v>692.06436005</v>
      </c>
      <c r="O20" s="25">
        <f t="shared" si="9"/>
        <v>484.445052035</v>
      </c>
      <c r="P20" s="25">
        <f t="shared" si="9"/>
        <v>339.1115364245</v>
      </c>
      <c r="Q20" s="25">
        <f t="shared" si="9"/>
        <v>237.37807549715001</v>
      </c>
      <c r="R20" s="25">
        <f t="shared" si="9"/>
        <v>166.16465284800501</v>
      </c>
      <c r="S20" s="25">
        <f t="shared" si="9"/>
        <v>116.3152569936035</v>
      </c>
      <c r="T20" s="25">
        <f t="shared" si="9"/>
        <v>81.420679895522454</v>
      </c>
      <c r="U20" s="25">
        <f t="shared" si="9"/>
        <v>56.994475926865718</v>
      </c>
    </row>
    <row r="21" spans="1:21" x14ac:dyDescent="0.3">
      <c r="A21" s="18"/>
      <c r="B21" s="27"/>
      <c r="C21" s="28"/>
      <c r="D21" s="28"/>
      <c r="E21" s="28"/>
      <c r="F21" s="28"/>
      <c r="G21" s="28"/>
      <c r="H21" s="28"/>
      <c r="I21" s="28"/>
      <c r="J21" s="28"/>
      <c r="K21" s="29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x14ac:dyDescent="0.3">
      <c r="A22" s="30" t="s">
        <v>33</v>
      </c>
      <c r="B22" s="31">
        <f>0.3*SUM(B13:B15,B17:B20)</f>
        <v>390000</v>
      </c>
      <c r="C22" s="31">
        <f>0.3*B23</f>
        <v>273000</v>
      </c>
      <c r="D22" s="31">
        <f>0.3*C23</f>
        <v>191100</v>
      </c>
      <c r="E22" s="31">
        <f t="shared" ref="E22:J22" si="12">0.3*D23</f>
        <v>133770</v>
      </c>
      <c r="F22" s="31">
        <f t="shared" si="12"/>
        <v>93639</v>
      </c>
      <c r="G22" s="31">
        <f t="shared" si="12"/>
        <v>65547.3</v>
      </c>
      <c r="H22" s="31">
        <f t="shared" si="12"/>
        <v>45883.11</v>
      </c>
      <c r="I22" s="31">
        <f t="shared" si="12"/>
        <v>32118.177000000003</v>
      </c>
      <c r="J22" s="31">
        <f t="shared" si="12"/>
        <v>22482.723900000001</v>
      </c>
      <c r="K22" s="31">
        <f>0.3*(J23+SUM(K13:K15,K17:K20))</f>
        <v>211475.81345999998</v>
      </c>
      <c r="L22" s="31">
        <f>0.3*K23</f>
        <v>148033.06942199997</v>
      </c>
      <c r="M22" s="31">
        <f>0.3*L23</f>
        <v>103623.14859539999</v>
      </c>
      <c r="N22" s="31">
        <f t="shared" ref="N22:U22" si="13">0.3*M23</f>
        <v>72536.204016780001</v>
      </c>
      <c r="O22" s="31">
        <f t="shared" si="13"/>
        <v>50775.342811745992</v>
      </c>
      <c r="P22" s="31">
        <f t="shared" si="13"/>
        <v>35542.739968222195</v>
      </c>
      <c r="Q22" s="31">
        <f t="shared" si="13"/>
        <v>24879.917977755536</v>
      </c>
      <c r="R22" s="31">
        <f t="shared" si="13"/>
        <v>17415.942584428874</v>
      </c>
      <c r="S22" s="31">
        <f t="shared" si="13"/>
        <v>12191.159809100211</v>
      </c>
      <c r="T22" s="31">
        <f t="shared" si="13"/>
        <v>8533.811866370148</v>
      </c>
      <c r="U22" s="31">
        <f t="shared" si="13"/>
        <v>5973.6683064591052</v>
      </c>
    </row>
    <row r="23" spans="1:21" x14ac:dyDescent="0.3">
      <c r="A23" s="32" t="s">
        <v>56</v>
      </c>
      <c r="B23" s="26">
        <f>SUM(B13:B15,B17:B20)-B22</f>
        <v>910000</v>
      </c>
      <c r="C23" s="26">
        <f t="shared" ref="C23:J23" si="14">B23-C22</f>
        <v>637000</v>
      </c>
      <c r="D23" s="26">
        <f t="shared" si="14"/>
        <v>445900</v>
      </c>
      <c r="E23" s="26">
        <f t="shared" si="14"/>
        <v>312130</v>
      </c>
      <c r="F23" s="26">
        <f t="shared" si="14"/>
        <v>218491</v>
      </c>
      <c r="G23" s="26">
        <f t="shared" si="14"/>
        <v>152943.70000000001</v>
      </c>
      <c r="H23" s="26">
        <f t="shared" si="14"/>
        <v>107060.59000000001</v>
      </c>
      <c r="I23" s="26">
        <f t="shared" si="14"/>
        <v>74942.413</v>
      </c>
      <c r="J23" s="26">
        <f t="shared" si="14"/>
        <v>52459.689100000003</v>
      </c>
      <c r="K23" s="26">
        <f>SUM(K13:K15,K17:K20)+J23-K22</f>
        <v>493443.56473999994</v>
      </c>
      <c r="L23" s="26">
        <f t="shared" ref="L23:U23" si="15">K23-L22</f>
        <v>345410.49531799997</v>
      </c>
      <c r="M23" s="26">
        <f t="shared" si="15"/>
        <v>241787.34672259999</v>
      </c>
      <c r="N23" s="26">
        <f t="shared" si="15"/>
        <v>169251.14270581998</v>
      </c>
      <c r="O23" s="26">
        <f t="shared" si="15"/>
        <v>118475.79989407398</v>
      </c>
      <c r="P23" s="26">
        <f t="shared" si="15"/>
        <v>82933.05992585179</v>
      </c>
      <c r="Q23" s="26">
        <f t="shared" si="15"/>
        <v>58053.14194809625</v>
      </c>
      <c r="R23" s="26">
        <f t="shared" si="15"/>
        <v>40637.199363667372</v>
      </c>
      <c r="S23" s="26">
        <f t="shared" si="15"/>
        <v>28446.039554567164</v>
      </c>
      <c r="T23" s="26">
        <f t="shared" si="15"/>
        <v>19912.227688197017</v>
      </c>
      <c r="U23" s="26">
        <f t="shared" si="15"/>
        <v>13938.559381737912</v>
      </c>
    </row>
    <row r="24" spans="1:21" x14ac:dyDescent="0.3">
      <c r="A24" s="30" t="s">
        <v>32</v>
      </c>
      <c r="B24" s="31">
        <v>200000</v>
      </c>
      <c r="C24" s="31">
        <f>B24*0.05+B24</f>
        <v>210000</v>
      </c>
      <c r="D24" s="31">
        <f t="shared" ref="D24:U24" si="16">C24*0.05+C24</f>
        <v>220500</v>
      </c>
      <c r="E24" s="31">
        <f t="shared" si="16"/>
        <v>231525</v>
      </c>
      <c r="F24" s="31">
        <f t="shared" si="16"/>
        <v>243101.25</v>
      </c>
      <c r="G24" s="31">
        <f t="shared" si="16"/>
        <v>255256.3125</v>
      </c>
      <c r="H24" s="31">
        <f t="shared" si="16"/>
        <v>268019.12812499999</v>
      </c>
      <c r="I24" s="31">
        <f t="shared" si="16"/>
        <v>281420.08453125</v>
      </c>
      <c r="J24" s="31">
        <f t="shared" si="16"/>
        <v>295491.08875781251</v>
      </c>
      <c r="K24" s="31">
        <f t="shared" si="16"/>
        <v>310265.64319570316</v>
      </c>
      <c r="L24" s="31">
        <f t="shared" si="16"/>
        <v>325778.92535548832</v>
      </c>
      <c r="M24" s="31">
        <f t="shared" si="16"/>
        <v>342067.87162326276</v>
      </c>
      <c r="N24" s="31">
        <f t="shared" si="16"/>
        <v>359171.2652044259</v>
      </c>
      <c r="O24" s="31">
        <f t="shared" si="16"/>
        <v>377129.82846464717</v>
      </c>
      <c r="P24" s="31">
        <f t="shared" si="16"/>
        <v>395986.31988787954</v>
      </c>
      <c r="Q24" s="31">
        <f t="shared" si="16"/>
        <v>415785.63588227349</v>
      </c>
      <c r="R24" s="31">
        <f t="shared" si="16"/>
        <v>436574.91767638718</v>
      </c>
      <c r="S24" s="31">
        <f t="shared" si="16"/>
        <v>458403.66356020654</v>
      </c>
      <c r="T24" s="31">
        <f t="shared" si="16"/>
        <v>481323.84673821687</v>
      </c>
      <c r="U24" s="31">
        <f t="shared" si="16"/>
        <v>505390.03907512774</v>
      </c>
    </row>
    <row r="25" spans="1:21" x14ac:dyDescent="0.3">
      <c r="A25" s="30" t="s">
        <v>41</v>
      </c>
      <c r="B25" s="31">
        <v>50000</v>
      </c>
      <c r="C25" s="31">
        <f>B25*0.02+B25</f>
        <v>51000</v>
      </c>
      <c r="D25" s="31">
        <f t="shared" ref="D25:U25" si="17">C25*0.02+C25</f>
        <v>52020</v>
      </c>
      <c r="E25" s="31">
        <f t="shared" si="17"/>
        <v>53060.4</v>
      </c>
      <c r="F25" s="31">
        <f t="shared" si="17"/>
        <v>54121.608</v>
      </c>
      <c r="G25" s="31">
        <f t="shared" si="17"/>
        <v>55204.040159999997</v>
      </c>
      <c r="H25" s="31">
        <f t="shared" si="17"/>
        <v>56308.120963199995</v>
      </c>
      <c r="I25" s="31">
        <f t="shared" si="17"/>
        <v>57434.283382463997</v>
      </c>
      <c r="J25" s="31">
        <f t="shared" si="17"/>
        <v>58582.969050113279</v>
      </c>
      <c r="K25" s="31">
        <f t="shared" si="17"/>
        <v>59754.628431115547</v>
      </c>
      <c r="L25" s="31">
        <f t="shared" si="17"/>
        <v>60949.72099973786</v>
      </c>
      <c r="M25" s="31">
        <f t="shared" si="17"/>
        <v>62168.715419732616</v>
      </c>
      <c r="N25" s="31">
        <f t="shared" si="17"/>
        <v>63412.08972812727</v>
      </c>
      <c r="O25" s="31">
        <f t="shared" si="17"/>
        <v>64680.331522689812</v>
      </c>
      <c r="P25" s="31">
        <f t="shared" si="17"/>
        <v>65973.938153143608</v>
      </c>
      <c r="Q25" s="31">
        <f t="shared" si="17"/>
        <v>67293.416916206479</v>
      </c>
      <c r="R25" s="31">
        <f t="shared" si="17"/>
        <v>68639.285254530609</v>
      </c>
      <c r="S25" s="31">
        <f t="shared" si="17"/>
        <v>70012.070959621225</v>
      </c>
      <c r="T25" s="31">
        <f t="shared" si="17"/>
        <v>71412.312378813644</v>
      </c>
      <c r="U25" s="31">
        <f t="shared" si="17"/>
        <v>72840.558626389917</v>
      </c>
    </row>
    <row r="26" spans="1:21" x14ac:dyDescent="0.3">
      <c r="A26" s="30" t="s">
        <v>42</v>
      </c>
      <c r="B26" s="31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x14ac:dyDescent="0.3">
      <c r="A27" s="34" t="s">
        <v>2</v>
      </c>
      <c r="B27" s="31">
        <v>1000000</v>
      </c>
      <c r="C27" s="35">
        <f>B27*0.05+B27</f>
        <v>1050000</v>
      </c>
      <c r="D27" s="35">
        <f t="shared" ref="D27:U27" si="18">C27*0.05+C27</f>
        <v>1102500</v>
      </c>
      <c r="E27" s="35">
        <f t="shared" si="18"/>
        <v>1157625</v>
      </c>
      <c r="F27" s="35">
        <f t="shared" si="18"/>
        <v>1215506.25</v>
      </c>
      <c r="G27" s="35">
        <f t="shared" si="18"/>
        <v>1276281.5625</v>
      </c>
      <c r="H27" s="35">
        <f t="shared" si="18"/>
        <v>1340095.640625</v>
      </c>
      <c r="I27" s="35">
        <f t="shared" si="18"/>
        <v>1407100.42265625</v>
      </c>
      <c r="J27" s="35">
        <f t="shared" si="18"/>
        <v>1477455.4437890626</v>
      </c>
      <c r="K27" s="35">
        <f t="shared" si="18"/>
        <v>1551328.2159785158</v>
      </c>
      <c r="L27" s="35">
        <f t="shared" si="18"/>
        <v>1628894.6267774417</v>
      </c>
      <c r="M27" s="35">
        <f t="shared" si="18"/>
        <v>1710339.3581163138</v>
      </c>
      <c r="N27" s="35">
        <f t="shared" si="18"/>
        <v>1795856.3260221295</v>
      </c>
      <c r="O27" s="35">
        <f t="shared" si="18"/>
        <v>1885649.142323236</v>
      </c>
      <c r="P27" s="35">
        <f t="shared" si="18"/>
        <v>1979931.5994393977</v>
      </c>
      <c r="Q27" s="35">
        <f t="shared" si="18"/>
        <v>2078928.1794113675</v>
      </c>
      <c r="R27" s="35">
        <f t="shared" si="18"/>
        <v>2182874.5883819358</v>
      </c>
      <c r="S27" s="35">
        <f t="shared" si="18"/>
        <v>2292018.3178010327</v>
      </c>
      <c r="T27" s="35">
        <f t="shared" si="18"/>
        <v>2406619.2336910842</v>
      </c>
      <c r="U27" s="35">
        <f t="shared" si="18"/>
        <v>2526950.1953756385</v>
      </c>
    </row>
    <row r="28" spans="1:21" x14ac:dyDescent="0.3">
      <c r="A28" s="34" t="s">
        <v>1</v>
      </c>
      <c r="B28" s="31">
        <v>50000</v>
      </c>
      <c r="C28" s="36" t="s">
        <v>34</v>
      </c>
      <c r="D28" s="36" t="s">
        <v>34</v>
      </c>
      <c r="E28" s="36" t="s">
        <v>34</v>
      </c>
      <c r="F28" s="36" t="s">
        <v>34</v>
      </c>
      <c r="G28" s="36" t="s">
        <v>34</v>
      </c>
      <c r="H28" s="36" t="s">
        <v>34</v>
      </c>
      <c r="I28" s="36" t="s">
        <v>34</v>
      </c>
      <c r="J28" s="36" t="s">
        <v>34</v>
      </c>
      <c r="K28" s="31">
        <v>60000</v>
      </c>
      <c r="L28" s="36" t="s">
        <v>34</v>
      </c>
      <c r="M28" s="36" t="s">
        <v>34</v>
      </c>
      <c r="N28" s="36" t="s">
        <v>34</v>
      </c>
      <c r="O28" s="36" t="s">
        <v>34</v>
      </c>
      <c r="P28" s="36" t="s">
        <v>34</v>
      </c>
      <c r="Q28" s="36" t="s">
        <v>34</v>
      </c>
      <c r="R28" s="36" t="s">
        <v>34</v>
      </c>
      <c r="S28" s="36" t="s">
        <v>34</v>
      </c>
      <c r="T28" s="36" t="s">
        <v>34</v>
      </c>
      <c r="U28" s="36" t="s">
        <v>34</v>
      </c>
    </row>
    <row r="29" spans="1:21" x14ac:dyDescent="0.3">
      <c r="A29" s="34" t="s">
        <v>43</v>
      </c>
      <c r="B29" s="31">
        <v>300000</v>
      </c>
      <c r="C29" s="37">
        <f>B29*0.05+B29</f>
        <v>315000</v>
      </c>
      <c r="D29" s="37">
        <f t="shared" ref="D29:U29" si="19">C29*0.05+C29</f>
        <v>330750</v>
      </c>
      <c r="E29" s="37">
        <f t="shared" si="19"/>
        <v>347287.5</v>
      </c>
      <c r="F29" s="37">
        <f t="shared" si="19"/>
        <v>364651.875</v>
      </c>
      <c r="G29" s="37">
        <f t="shared" si="19"/>
        <v>382884.46875</v>
      </c>
      <c r="H29" s="37">
        <f t="shared" si="19"/>
        <v>402028.69218750001</v>
      </c>
      <c r="I29" s="37">
        <f t="shared" si="19"/>
        <v>422130.12679687503</v>
      </c>
      <c r="J29" s="37">
        <f t="shared" si="19"/>
        <v>443236.63313671877</v>
      </c>
      <c r="K29" s="37">
        <f t="shared" si="19"/>
        <v>465398.46479355468</v>
      </c>
      <c r="L29" s="37">
        <f t="shared" si="19"/>
        <v>488668.38803323242</v>
      </c>
      <c r="M29" s="37">
        <f t="shared" si="19"/>
        <v>513101.80743489403</v>
      </c>
      <c r="N29" s="37">
        <f t="shared" si="19"/>
        <v>538756.89780663874</v>
      </c>
      <c r="O29" s="37">
        <f t="shared" si="19"/>
        <v>565694.7426969707</v>
      </c>
      <c r="P29" s="37">
        <f t="shared" si="19"/>
        <v>593979.47983181919</v>
      </c>
      <c r="Q29" s="37">
        <f t="shared" si="19"/>
        <v>623678.45382341021</v>
      </c>
      <c r="R29" s="37">
        <f t="shared" si="19"/>
        <v>654862.37651458068</v>
      </c>
      <c r="S29" s="37">
        <f t="shared" si="19"/>
        <v>687605.49534030969</v>
      </c>
      <c r="T29" s="37">
        <f t="shared" si="19"/>
        <v>721985.77010732517</v>
      </c>
      <c r="U29" s="37">
        <f t="shared" si="19"/>
        <v>758085.05861269147</v>
      </c>
    </row>
    <row r="30" spans="1:21" x14ac:dyDescent="0.3">
      <c r="A30" s="30" t="s">
        <v>44</v>
      </c>
      <c r="B30" s="31">
        <v>50000</v>
      </c>
      <c r="C30" s="37">
        <f>B30*0.02+B30</f>
        <v>51000</v>
      </c>
      <c r="D30" s="37">
        <f t="shared" ref="D30:U30" si="20">C30*0.02+C30</f>
        <v>52020</v>
      </c>
      <c r="E30" s="37">
        <f t="shared" si="20"/>
        <v>53060.4</v>
      </c>
      <c r="F30" s="37">
        <f t="shared" si="20"/>
        <v>54121.608</v>
      </c>
      <c r="G30" s="37">
        <f t="shared" si="20"/>
        <v>55204.040159999997</v>
      </c>
      <c r="H30" s="37">
        <f t="shared" si="20"/>
        <v>56308.120963199995</v>
      </c>
      <c r="I30" s="37">
        <f t="shared" si="20"/>
        <v>57434.283382463997</v>
      </c>
      <c r="J30" s="37">
        <f t="shared" si="20"/>
        <v>58582.969050113279</v>
      </c>
      <c r="K30" s="37">
        <f t="shared" si="20"/>
        <v>59754.628431115547</v>
      </c>
      <c r="L30" s="37">
        <f t="shared" si="20"/>
        <v>60949.72099973786</v>
      </c>
      <c r="M30" s="37">
        <f t="shared" si="20"/>
        <v>62168.715419732616</v>
      </c>
      <c r="N30" s="37">
        <f t="shared" si="20"/>
        <v>63412.08972812727</v>
      </c>
      <c r="O30" s="37">
        <f t="shared" si="20"/>
        <v>64680.331522689812</v>
      </c>
      <c r="P30" s="37">
        <f t="shared" si="20"/>
        <v>65973.938153143608</v>
      </c>
      <c r="Q30" s="37">
        <f t="shared" si="20"/>
        <v>67293.416916206479</v>
      </c>
      <c r="R30" s="37">
        <f t="shared" si="20"/>
        <v>68639.285254530609</v>
      </c>
      <c r="S30" s="37">
        <f t="shared" si="20"/>
        <v>70012.070959621225</v>
      </c>
      <c r="T30" s="37">
        <f t="shared" si="20"/>
        <v>71412.312378813644</v>
      </c>
      <c r="U30" s="37">
        <f t="shared" si="20"/>
        <v>72840.558626389917</v>
      </c>
    </row>
    <row r="31" spans="1:21" x14ac:dyDescent="0.3">
      <c r="A31" s="30" t="s">
        <v>45</v>
      </c>
      <c r="B31" s="31">
        <v>20000</v>
      </c>
      <c r="C31" s="37">
        <f>B31*0.02+B31</f>
        <v>20400</v>
      </c>
      <c r="D31" s="37">
        <f t="shared" ref="D31:U31" si="21">C31*0.02+C31</f>
        <v>20808</v>
      </c>
      <c r="E31" s="37">
        <f t="shared" si="21"/>
        <v>21224.16</v>
      </c>
      <c r="F31" s="37">
        <f t="shared" si="21"/>
        <v>21648.643199999999</v>
      </c>
      <c r="G31" s="37">
        <f t="shared" si="21"/>
        <v>22081.616063999998</v>
      </c>
      <c r="H31" s="37">
        <f t="shared" si="21"/>
        <v>22523.24838528</v>
      </c>
      <c r="I31" s="37">
        <f t="shared" si="21"/>
        <v>22973.7133529856</v>
      </c>
      <c r="J31" s="37">
        <f t="shared" si="21"/>
        <v>23433.187620045312</v>
      </c>
      <c r="K31" s="37">
        <f t="shared" si="21"/>
        <v>23901.851372446217</v>
      </c>
      <c r="L31" s="37">
        <f t="shared" si="21"/>
        <v>24379.888399895142</v>
      </c>
      <c r="M31" s="37">
        <f t="shared" si="21"/>
        <v>24867.486167893047</v>
      </c>
      <c r="N31" s="37">
        <f t="shared" si="21"/>
        <v>25364.835891250907</v>
      </c>
      <c r="O31" s="37">
        <f t="shared" si="21"/>
        <v>25872.132609075925</v>
      </c>
      <c r="P31" s="37">
        <f t="shared" si="21"/>
        <v>26389.575261257443</v>
      </c>
      <c r="Q31" s="37">
        <f t="shared" si="21"/>
        <v>26917.366766482592</v>
      </c>
      <c r="R31" s="37">
        <f t="shared" si="21"/>
        <v>27455.714101812242</v>
      </c>
      <c r="S31" s="37">
        <f t="shared" si="21"/>
        <v>28004.828383848486</v>
      </c>
      <c r="T31" s="37">
        <f t="shared" si="21"/>
        <v>28564.924951525456</v>
      </c>
      <c r="U31" s="37">
        <f t="shared" si="21"/>
        <v>29136.223450555965</v>
      </c>
    </row>
    <row r="32" spans="1:21" x14ac:dyDescent="0.3">
      <c r="A32" s="30" t="s">
        <v>46</v>
      </c>
      <c r="B32" s="31">
        <v>20000</v>
      </c>
      <c r="C32" s="31">
        <v>10000</v>
      </c>
      <c r="D32" s="31">
        <v>10000</v>
      </c>
      <c r="E32" s="31">
        <v>5000</v>
      </c>
      <c r="F32" s="31">
        <v>5000</v>
      </c>
      <c r="G32" s="36" t="s">
        <v>34</v>
      </c>
      <c r="H32" s="36" t="s">
        <v>34</v>
      </c>
      <c r="I32" s="36" t="s">
        <v>34</v>
      </c>
      <c r="J32" s="36" t="s">
        <v>34</v>
      </c>
      <c r="K32" s="36" t="s">
        <v>34</v>
      </c>
      <c r="L32" s="36" t="s">
        <v>34</v>
      </c>
      <c r="M32" s="36" t="s">
        <v>34</v>
      </c>
      <c r="N32" s="36" t="s">
        <v>34</v>
      </c>
      <c r="O32" s="36" t="s">
        <v>34</v>
      </c>
      <c r="P32" s="36" t="s">
        <v>34</v>
      </c>
      <c r="Q32" s="36" t="s">
        <v>34</v>
      </c>
      <c r="R32" s="36" t="s">
        <v>34</v>
      </c>
      <c r="S32" s="36" t="s">
        <v>34</v>
      </c>
      <c r="T32" s="36" t="s">
        <v>34</v>
      </c>
      <c r="U32" s="36" t="s">
        <v>34</v>
      </c>
    </row>
    <row r="33" spans="1:21" x14ac:dyDescent="0.3">
      <c r="A33" s="2"/>
    </row>
    <row r="34" spans="1:21" x14ac:dyDescent="0.3">
      <c r="A34" s="1" t="s">
        <v>47</v>
      </c>
      <c r="B34" s="3">
        <f t="shared" ref="B34:U34" si="22">SUM(B22,B24:B25,B27:B32)</f>
        <v>2080000</v>
      </c>
      <c r="C34" s="3">
        <f t="shared" si="22"/>
        <v>1980400</v>
      </c>
      <c r="D34" s="3">
        <f t="shared" si="22"/>
        <v>1979698</v>
      </c>
      <c r="E34" s="3">
        <f t="shared" si="22"/>
        <v>2002552.4599999997</v>
      </c>
      <c r="F34" s="3">
        <f t="shared" si="22"/>
        <v>2051790.2342000001</v>
      </c>
      <c r="G34" s="3">
        <f t="shared" si="22"/>
        <v>2112459.3401339999</v>
      </c>
      <c r="H34" s="3">
        <f t="shared" si="22"/>
        <v>2191166.0612491798</v>
      </c>
      <c r="I34" s="3">
        <f t="shared" si="22"/>
        <v>2280611.091102289</v>
      </c>
      <c r="J34" s="3">
        <f t="shared" si="22"/>
        <v>2379265.0153038655</v>
      </c>
      <c r="K34" s="3">
        <f t="shared" si="22"/>
        <v>2741879.2456624513</v>
      </c>
      <c r="L34" s="3">
        <f t="shared" si="22"/>
        <v>2737654.3399875336</v>
      </c>
      <c r="M34" s="3">
        <f t="shared" si="22"/>
        <v>2818337.1027772287</v>
      </c>
      <c r="N34" s="3">
        <f t="shared" si="22"/>
        <v>2918509.7083974797</v>
      </c>
      <c r="O34" s="3">
        <f t="shared" si="22"/>
        <v>3034481.8519510552</v>
      </c>
      <c r="P34" s="3">
        <f t="shared" si="22"/>
        <v>3163777.5906948638</v>
      </c>
      <c r="Q34" s="3">
        <f t="shared" si="22"/>
        <v>3304776.3876937022</v>
      </c>
      <c r="R34" s="3">
        <f t="shared" si="22"/>
        <v>3456462.1097682063</v>
      </c>
      <c r="S34" s="3">
        <f t="shared" si="22"/>
        <v>3618247.60681374</v>
      </c>
      <c r="T34" s="3">
        <f t="shared" si="22"/>
        <v>3789852.2121121492</v>
      </c>
      <c r="U34" s="3">
        <f t="shared" si="22"/>
        <v>3971216.3020732529</v>
      </c>
    </row>
    <row r="36" spans="1:21" x14ac:dyDescent="0.3">
      <c r="A36" s="1" t="s">
        <v>9</v>
      </c>
      <c r="B36" s="4">
        <f t="shared" ref="B36:U36" si="23">B10-B34</f>
        <v>-380000</v>
      </c>
      <c r="C36" s="4">
        <f t="shared" si="23"/>
        <v>179600</v>
      </c>
      <c r="D36" s="4">
        <f t="shared" si="23"/>
        <v>370802</v>
      </c>
      <c r="E36" s="4">
        <f t="shared" si="23"/>
        <v>556222.54000000027</v>
      </c>
      <c r="F36" s="4">
        <f t="shared" si="23"/>
        <v>734748.51579999994</v>
      </c>
      <c r="G36" s="4">
        <f t="shared" si="23"/>
        <v>857329.34736600006</v>
      </c>
      <c r="H36" s="4">
        <f t="shared" si="23"/>
        <v>974109.67062581982</v>
      </c>
      <c r="I36" s="4">
        <f t="shared" si="23"/>
        <v>1093215.8700664607</v>
      </c>
      <c r="J36" s="4">
        <f t="shared" si="23"/>
        <v>1217060.8576123216</v>
      </c>
      <c r="K36" s="4">
        <f t="shared" si="23"/>
        <v>1091837.0140467752</v>
      </c>
      <c r="L36" s="4">
        <f t="shared" si="23"/>
        <v>1349352.0123746898</v>
      </c>
      <c r="M36" s="4">
        <f t="shared" si="23"/>
        <v>1538936.1464473698</v>
      </c>
      <c r="N36" s="4">
        <f t="shared" si="23"/>
        <v>1727157.94307971</v>
      </c>
      <c r="O36" s="4">
        <f t="shared" si="23"/>
        <v>1918937.073676751</v>
      </c>
      <c r="P36" s="4">
        <f t="shared" si="23"/>
        <v>2118062.925201464</v>
      </c>
      <c r="Q36" s="4">
        <f t="shared" si="23"/>
        <v>2327559.3430636721</v>
      </c>
      <c r="R36" s="4">
        <f t="shared" si="23"/>
        <v>2549941.8198279021</v>
      </c>
      <c r="S36" s="4">
        <f t="shared" si="23"/>
        <v>2787399.5304241013</v>
      </c>
      <c r="T36" s="4">
        <f t="shared" si="23"/>
        <v>3041924.9039308438</v>
      </c>
      <c r="U36" s="4">
        <f t="shared" si="23"/>
        <v>3315406.6252511791</v>
      </c>
    </row>
    <row r="37" spans="1:21" x14ac:dyDescent="0.3">
      <c r="A37" s="1" t="s">
        <v>53</v>
      </c>
      <c r="B37" s="3">
        <v>0</v>
      </c>
      <c r="C37" s="3">
        <f t="shared" ref="C37:U37" si="24">0.2513*C36</f>
        <v>45133.48</v>
      </c>
      <c r="D37" s="3">
        <f t="shared" si="24"/>
        <v>93182.542600000015</v>
      </c>
      <c r="E37" s="3">
        <f t="shared" si="24"/>
        <v>139778.72430200008</v>
      </c>
      <c r="F37" s="3">
        <f t="shared" si="24"/>
        <v>184642.30202054</v>
      </c>
      <c r="G37" s="3">
        <f t="shared" si="24"/>
        <v>215446.86499307584</v>
      </c>
      <c r="H37" s="3">
        <f t="shared" si="24"/>
        <v>244793.76022826854</v>
      </c>
      <c r="I37" s="3">
        <f t="shared" si="24"/>
        <v>274725.14814770158</v>
      </c>
      <c r="J37" s="3">
        <f t="shared" si="24"/>
        <v>305847.39351797645</v>
      </c>
      <c r="K37" s="3">
        <f t="shared" si="24"/>
        <v>274378.64162995463</v>
      </c>
      <c r="L37" s="3">
        <f t="shared" si="24"/>
        <v>339092.16070975957</v>
      </c>
      <c r="M37" s="3">
        <f t="shared" si="24"/>
        <v>386734.65360222408</v>
      </c>
      <c r="N37" s="3">
        <f t="shared" si="24"/>
        <v>434034.79109593114</v>
      </c>
      <c r="O37" s="3">
        <f t="shared" si="24"/>
        <v>482228.88661496755</v>
      </c>
      <c r="P37" s="3">
        <f t="shared" si="24"/>
        <v>532269.2131031279</v>
      </c>
      <c r="Q37" s="3">
        <f t="shared" si="24"/>
        <v>584915.6629119009</v>
      </c>
      <c r="R37" s="3">
        <f t="shared" si="24"/>
        <v>640800.37932275189</v>
      </c>
      <c r="S37" s="3">
        <f t="shared" si="24"/>
        <v>700473.50199557666</v>
      </c>
      <c r="T37" s="3">
        <f t="shared" si="24"/>
        <v>764435.72835782112</v>
      </c>
      <c r="U37" s="3">
        <f t="shared" si="24"/>
        <v>833161.68492562138</v>
      </c>
    </row>
    <row r="38" spans="1:21" x14ac:dyDescent="0.3">
      <c r="A38" s="1" t="s">
        <v>10</v>
      </c>
      <c r="B38" s="4">
        <f t="shared" ref="B38:U38" si="25">B36-B37</f>
        <v>-380000</v>
      </c>
      <c r="C38" s="4">
        <f t="shared" si="25"/>
        <v>134466.51999999999</v>
      </c>
      <c r="D38" s="4">
        <f t="shared" si="25"/>
        <v>277619.45739999996</v>
      </c>
      <c r="E38" s="4">
        <f t="shared" si="25"/>
        <v>416443.81569800019</v>
      </c>
      <c r="F38" s="4">
        <f t="shared" si="25"/>
        <v>550106.21377945994</v>
      </c>
      <c r="G38" s="4">
        <f t="shared" si="25"/>
        <v>641882.48237292422</v>
      </c>
      <c r="H38" s="4">
        <f t="shared" si="25"/>
        <v>729315.91039755126</v>
      </c>
      <c r="I38" s="4">
        <f t="shared" si="25"/>
        <v>818490.72191875917</v>
      </c>
      <c r="J38" s="4">
        <f t="shared" si="25"/>
        <v>911213.46409434523</v>
      </c>
      <c r="K38" s="4">
        <f t="shared" si="25"/>
        <v>817458.37241682061</v>
      </c>
      <c r="L38" s="4">
        <f t="shared" si="25"/>
        <v>1010259.8516649302</v>
      </c>
      <c r="M38" s="4">
        <f t="shared" si="25"/>
        <v>1152201.4928451458</v>
      </c>
      <c r="N38" s="4">
        <f t="shared" si="25"/>
        <v>1293123.1519837789</v>
      </c>
      <c r="O38" s="4">
        <f t="shared" si="25"/>
        <v>1436708.1870617834</v>
      </c>
      <c r="P38" s="4">
        <f t="shared" si="25"/>
        <v>1585793.7120983361</v>
      </c>
      <c r="Q38" s="4">
        <f t="shared" si="25"/>
        <v>1742643.6801517713</v>
      </c>
      <c r="R38" s="4">
        <f t="shared" si="25"/>
        <v>1909141.4405051502</v>
      </c>
      <c r="S38" s="4">
        <f t="shared" si="25"/>
        <v>2086926.0284285247</v>
      </c>
      <c r="T38" s="4">
        <f t="shared" si="25"/>
        <v>2277489.1755730226</v>
      </c>
      <c r="U38" s="4">
        <f t="shared" si="25"/>
        <v>2482244.9403255577</v>
      </c>
    </row>
    <row r="39" spans="1:21" x14ac:dyDescent="0.3">
      <c r="A39" s="1" t="s">
        <v>31</v>
      </c>
      <c r="B39" s="6">
        <f t="shared" ref="B39:U39" si="26">B38/B34</f>
        <v>-0.18269230769230768</v>
      </c>
      <c r="C39" s="6">
        <f t="shared" si="26"/>
        <v>6.7898666935972532E-2</v>
      </c>
      <c r="D39" s="6">
        <f t="shared" si="26"/>
        <v>0.14023323628149342</v>
      </c>
      <c r="E39" s="6">
        <f t="shared" si="26"/>
        <v>0.20795650751541372</v>
      </c>
      <c r="F39" s="6">
        <f t="shared" si="26"/>
        <v>0.2681103577793118</v>
      </c>
      <c r="G39" s="6">
        <f t="shared" si="26"/>
        <v>0.30385554418870264</v>
      </c>
      <c r="H39" s="6">
        <f t="shared" si="26"/>
        <v>0.33284374164766389</v>
      </c>
      <c r="I39" s="6">
        <f t="shared" si="26"/>
        <v>0.35889096791297176</v>
      </c>
      <c r="J39" s="6">
        <f t="shared" si="26"/>
        <v>0.38298107114308594</v>
      </c>
      <c r="K39" s="6">
        <f t="shared" si="26"/>
        <v>0.29813799193017299</v>
      </c>
      <c r="L39" s="6">
        <f t="shared" si="26"/>
        <v>0.36902388914063222</v>
      </c>
      <c r="M39" s="6">
        <f t="shared" si="26"/>
        <v>0.40882316445032441</v>
      </c>
      <c r="N39" s="6">
        <f t="shared" si="26"/>
        <v>0.44307652918304596</v>
      </c>
      <c r="O39" s="6">
        <f t="shared" si="26"/>
        <v>0.47346079401926072</v>
      </c>
      <c r="P39" s="6">
        <f t="shared" si="26"/>
        <v>0.50123425766791863</v>
      </c>
      <c r="Q39" s="6">
        <f t="shared" si="26"/>
        <v>0.52731061824364656</v>
      </c>
      <c r="R39" s="6">
        <f t="shared" si="26"/>
        <v>0.55233975662854273</v>
      </c>
      <c r="S39" s="6">
        <f t="shared" si="26"/>
        <v>0.57677811338795848</v>
      </c>
      <c r="T39" s="6">
        <f t="shared" si="26"/>
        <v>0.60094406011250212</v>
      </c>
      <c r="U39" s="6">
        <f t="shared" si="26"/>
        <v>0.62505911325697672</v>
      </c>
    </row>
    <row r="40" spans="1:21" x14ac:dyDescent="0.3">
      <c r="U40" s="5"/>
    </row>
    <row r="41" spans="1:21" x14ac:dyDescent="0.3">
      <c r="H41" s="5"/>
    </row>
    <row r="42" spans="1:21" x14ac:dyDescent="0.3">
      <c r="A42" s="7" t="s">
        <v>49</v>
      </c>
    </row>
    <row r="43" spans="1:21" x14ac:dyDescent="0.3">
      <c r="A43" s="10" t="s">
        <v>52</v>
      </c>
    </row>
    <row r="44" spans="1:21" x14ac:dyDescent="0.3">
      <c r="A44" s="8" t="s">
        <v>57</v>
      </c>
    </row>
    <row r="45" spans="1:21" x14ac:dyDescent="0.3">
      <c r="A45" s="9" t="s">
        <v>50</v>
      </c>
    </row>
  </sheetData>
  <mergeCells count="1">
    <mergeCell ref="A1:U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Radhiga</dc:creator>
  <cp:lastModifiedBy>Jagdishbhai Parmar</cp:lastModifiedBy>
  <dcterms:created xsi:type="dcterms:W3CDTF">2023-06-18T21:42:30Z</dcterms:created>
  <dcterms:modified xsi:type="dcterms:W3CDTF">2023-09-28T04:08:08Z</dcterms:modified>
</cp:coreProperties>
</file>