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X17" i="1" l="1"/>
  <c r="T15" i="1"/>
  <c r="T11" i="1"/>
  <c r="T12" i="1"/>
  <c r="T13" i="1"/>
  <c r="T14" i="1"/>
  <c r="T10" i="1"/>
  <c r="Q15" i="1"/>
  <c r="Q10" i="1"/>
  <c r="Q11" i="1"/>
  <c r="Q12" i="1"/>
  <c r="Q13" i="1"/>
  <c r="Q14" i="1"/>
  <c r="Q8" i="1"/>
  <c r="T8" i="1"/>
  <c r="T5" i="1"/>
  <c r="T4" i="1"/>
  <c r="Q6" i="1"/>
  <c r="Q5" i="1"/>
  <c r="Q4" i="1"/>
  <c r="K28" i="1"/>
  <c r="K27" i="1"/>
  <c r="J28" i="1"/>
  <c r="J29" i="1" s="1"/>
  <c r="K26" i="1"/>
  <c r="K25" i="1"/>
  <c r="K23" i="1"/>
  <c r="K24" i="1"/>
  <c r="K22" i="1"/>
  <c r="K21" i="1"/>
  <c r="K19" i="1"/>
  <c r="K17" i="1"/>
  <c r="K18" i="1"/>
  <c r="K16" i="1"/>
  <c r="L6" i="1"/>
  <c r="L7" i="1"/>
  <c r="L8" i="1"/>
  <c r="L9" i="1"/>
  <c r="L10" i="1"/>
  <c r="L11" i="1"/>
  <c r="L13" i="1"/>
  <c r="L5" i="1"/>
  <c r="K13" i="1"/>
  <c r="F5" i="1"/>
  <c r="F7" i="1" s="1"/>
  <c r="F15" i="1" s="1"/>
  <c r="E14" i="1"/>
  <c r="F14" i="1"/>
  <c r="D14" i="1"/>
  <c r="F10" i="1"/>
  <c r="F11" i="1"/>
  <c r="F12" i="1"/>
  <c r="F13" i="1"/>
  <c r="F9" i="1"/>
  <c r="E7" i="1"/>
  <c r="D7" i="1"/>
  <c r="F6" i="1"/>
  <c r="T6" i="1" l="1"/>
  <c r="K29" i="1"/>
  <c r="K30" i="1" s="1"/>
  <c r="I29" i="1" l="1"/>
</calcChain>
</file>

<file path=xl/sharedStrings.xml><?xml version="1.0" encoding="utf-8"?>
<sst xmlns="http://schemas.openxmlformats.org/spreadsheetml/2006/main" count="101" uniqueCount="78">
  <si>
    <t>Charges Direct</t>
  </si>
  <si>
    <t>Cout direct Total</t>
  </si>
  <si>
    <t>Charges indirectes</t>
  </si>
  <si>
    <t>Cout indirect</t>
  </si>
  <si>
    <t>Cout total</t>
  </si>
  <si>
    <t>Cout unitaire</t>
  </si>
  <si>
    <t>Nombre</t>
  </si>
  <si>
    <t>Total</t>
  </si>
  <si>
    <t>Junior</t>
  </si>
  <si>
    <t>Manageur</t>
  </si>
  <si>
    <t>Visites</t>
  </si>
  <si>
    <t>Cahier des charges</t>
  </si>
  <si>
    <t>Formation</t>
  </si>
  <si>
    <t>Edition documents</t>
  </si>
  <si>
    <t>Facturation</t>
  </si>
  <si>
    <t>Taux de Marge de 20 % de CA</t>
  </si>
  <si>
    <t>CA = Coût revient + 20 % CA / Marge</t>
  </si>
  <si>
    <t>CA = 4991 + 0,2 CA</t>
  </si>
  <si>
    <t>CA - 0,2 CA = 4991</t>
  </si>
  <si>
    <t>0,8 CA = 4991</t>
  </si>
  <si>
    <t>CA = 4991 / 0,8</t>
  </si>
  <si>
    <t>CA = 6238,75</t>
  </si>
  <si>
    <t>Activités</t>
  </si>
  <si>
    <t>Planifier Voyage</t>
  </si>
  <si>
    <t>Gérer personnel</t>
  </si>
  <si>
    <t>Démarcher clients</t>
  </si>
  <si>
    <t>Conclure contrats</t>
  </si>
  <si>
    <t>Facturer</t>
  </si>
  <si>
    <t>Encaisser</t>
  </si>
  <si>
    <t>Financer</t>
  </si>
  <si>
    <t>Manager diriger</t>
  </si>
  <si>
    <t>Total charges Indi</t>
  </si>
  <si>
    <t>Coût de l'activité</t>
  </si>
  <si>
    <t>Nature inducteur</t>
  </si>
  <si>
    <t>Coût inducteur</t>
  </si>
  <si>
    <t>Nb voyages</t>
  </si>
  <si>
    <t>Nb clients</t>
  </si>
  <si>
    <t>Nb contrats</t>
  </si>
  <si>
    <t>Nb factures</t>
  </si>
  <si>
    <t>Nb réglements</t>
  </si>
  <si>
    <t>Montant immo</t>
  </si>
  <si>
    <t>% coût direct</t>
  </si>
  <si>
    <t>CHARGES DIRECTES</t>
  </si>
  <si>
    <t>Coût entretien location</t>
  </si>
  <si>
    <t>Coût gazole pneu</t>
  </si>
  <si>
    <t>Coût de conduite</t>
  </si>
  <si>
    <t>Coût direct total</t>
  </si>
  <si>
    <t>CHARGES INDIRECTES</t>
  </si>
  <si>
    <t>Coût indirect total</t>
  </si>
  <si>
    <t>Coût de revient total</t>
  </si>
  <si>
    <t>Coût unitaire</t>
  </si>
  <si>
    <t>Montant en €</t>
  </si>
  <si>
    <t>Coût del'inducteur</t>
  </si>
  <si>
    <t>MERCACONSEIL</t>
  </si>
  <si>
    <t>LOMBARD</t>
  </si>
  <si>
    <t>Directes</t>
  </si>
  <si>
    <t>Indirectes</t>
  </si>
  <si>
    <t>AUTOCAR</t>
  </si>
  <si>
    <t>Week-end</t>
  </si>
  <si>
    <t>Semaine</t>
  </si>
  <si>
    <t>Contrat</t>
  </si>
  <si>
    <t>Contrôle</t>
  </si>
  <si>
    <t>Réception</t>
  </si>
  <si>
    <t>Nettoyage</t>
  </si>
  <si>
    <t>Recouvrement</t>
  </si>
  <si>
    <t>Coût revient</t>
  </si>
  <si>
    <t>I</t>
  </si>
  <si>
    <t>II</t>
  </si>
  <si>
    <t>Charges directes</t>
  </si>
  <si>
    <t>Illustration dep</t>
  </si>
  <si>
    <t>Illustration lettre</t>
  </si>
  <si>
    <t>Maquette</t>
  </si>
  <si>
    <t xml:space="preserve">Composition </t>
  </si>
  <si>
    <t>Impression Env.E</t>
  </si>
  <si>
    <t>Impression Env.R</t>
  </si>
  <si>
    <t>ODOUCE</t>
  </si>
  <si>
    <t>1er Trimèstre</t>
  </si>
  <si>
    <t>2e Trimèstre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</si>
</sst>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1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1" fillId="3" borderId="1" xfId="0" applyFont="1" applyFill="1" applyBorder="1"/>
    <xf numFmtId="0" fontId="0" fillId="0" borderId="1" xfId="0" applyFont="1" applyBorder="1" applyAlignment="1">
      <alignment horizontal="center"/>
    </xf>
    <xf numFmtId="0" fontId="1" fillId="4" borderId="1" xfId="0" applyFont="1" applyFill="1" applyBorder="1"/>
    <xf numFmtId="0" fontId="0" fillId="0" borderId="1" xfId="0" applyFont="1" applyFill="1" applyBorder="1" applyAlignment="1">
      <alignment horizontal="center"/>
    </xf>
    <xf numFmtId="3" fontId="0" fillId="0" borderId="1" xfId="0" applyNumberFormat="1" applyBorder="1"/>
    <xf numFmtId="4" fontId="0" fillId="0" borderId="1" xfId="0" applyNumberFormat="1" applyBorder="1"/>
    <xf numFmtId="0" fontId="0" fillId="2" borderId="1" xfId="0" applyFill="1" applyBorder="1"/>
    <xf numFmtId="0" fontId="1" fillId="3" borderId="1" xfId="0" applyFont="1" applyFill="1" applyBorder="1" applyAlignment="1">
      <alignment horizontal="left"/>
    </xf>
    <xf numFmtId="4" fontId="1" fillId="3" borderId="1" xfId="0" applyNumberFormat="1" applyFont="1" applyFill="1" applyBorder="1"/>
    <xf numFmtId="0" fontId="0" fillId="0" borderId="1" xfId="0" applyFill="1" applyBorder="1" applyAlignment="1">
      <alignment horizontal="right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165" fontId="0" fillId="0" borderId="1" xfId="0" applyNumberFormat="1" applyBorder="1"/>
    <xf numFmtId="0" fontId="2" fillId="5" borderId="1" xfId="0" applyFont="1" applyFill="1" applyBorder="1"/>
    <xf numFmtId="0" fontId="2" fillId="5" borderId="5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1" fillId="0" borderId="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0" fillId="2" borderId="5" xfId="0" applyFont="1" applyFill="1" applyBorder="1" applyAlignment="1">
      <alignment horizontal="center"/>
    </xf>
    <xf numFmtId="0" fontId="1" fillId="2" borderId="8" xfId="0" applyFont="1" applyFill="1" applyBorder="1"/>
    <xf numFmtId="0" fontId="0" fillId="2" borderId="5" xfId="0" applyFill="1" applyBorder="1"/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0" fontId="1" fillId="3" borderId="5" xfId="0" applyFont="1" applyFill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2" fontId="1" fillId="3" borderId="5" xfId="0" applyNumberFormat="1" applyFont="1" applyFill="1" applyBorder="1"/>
    <xf numFmtId="0" fontId="1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X30"/>
  <sheetViews>
    <sheetView tabSelected="1" topLeftCell="M1" workbookViewId="0">
      <selection activeCell="Y18" sqref="Y18"/>
    </sheetView>
  </sheetViews>
  <sheetFormatPr baseColWidth="10" defaultColWidth="9.140625" defaultRowHeight="15" x14ac:dyDescent="0.25"/>
  <cols>
    <col min="1" max="1" width="4.42578125" customWidth="1"/>
    <col min="2" max="2" width="4.140625" customWidth="1"/>
    <col min="3" max="3" width="22.42578125" customWidth="1"/>
    <col min="4" max="4" width="19" customWidth="1"/>
    <col min="5" max="5" width="12.140625" customWidth="1"/>
    <col min="8" max="8" width="24.28515625" customWidth="1"/>
    <col min="9" max="10" width="18.42578125" customWidth="1"/>
    <col min="11" max="11" width="16.7109375" customWidth="1"/>
    <col min="12" max="12" width="15.42578125" customWidth="1"/>
    <col min="14" max="14" width="16.42578125" customWidth="1"/>
    <col min="15" max="15" width="11.7109375" customWidth="1"/>
    <col min="22" max="22" width="21.5703125" customWidth="1"/>
    <col min="23" max="23" width="16.5703125" customWidth="1"/>
    <col min="24" max="24" width="14.5703125" customWidth="1"/>
    <col min="25" max="25" width="21.42578125" customWidth="1"/>
  </cols>
  <sheetData>
    <row r="2" spans="3:24" ht="15.75" x14ac:dyDescent="0.25">
      <c r="C2" s="22" t="s">
        <v>53</v>
      </c>
      <c r="H2" s="22" t="s">
        <v>54</v>
      </c>
      <c r="N2" s="23" t="s">
        <v>57</v>
      </c>
      <c r="V2" s="22" t="s">
        <v>75</v>
      </c>
    </row>
    <row r="3" spans="3:24" x14ac:dyDescent="0.25">
      <c r="C3" s="32"/>
      <c r="D3" s="7" t="s">
        <v>5</v>
      </c>
      <c r="E3" s="7" t="s">
        <v>6</v>
      </c>
      <c r="F3" s="7" t="s">
        <v>7</v>
      </c>
      <c r="H3" s="30"/>
      <c r="I3" s="9" t="s">
        <v>32</v>
      </c>
      <c r="J3" s="9" t="s">
        <v>33</v>
      </c>
      <c r="K3" s="9" t="s">
        <v>6</v>
      </c>
      <c r="L3" s="9" t="s">
        <v>34</v>
      </c>
      <c r="N3" s="17" t="s">
        <v>66</v>
      </c>
      <c r="O3" s="24" t="s">
        <v>58</v>
      </c>
      <c r="P3" s="24"/>
      <c r="Q3" s="24"/>
      <c r="R3" s="25" t="s">
        <v>59</v>
      </c>
      <c r="S3" s="25"/>
      <c r="T3" s="25"/>
      <c r="V3" s="32"/>
      <c r="W3" s="16"/>
      <c r="X3" s="16"/>
    </row>
    <row r="4" spans="3:24" x14ac:dyDescent="0.25">
      <c r="C4" s="31" t="s">
        <v>0</v>
      </c>
      <c r="D4" s="4"/>
      <c r="E4" s="4"/>
      <c r="F4" s="5"/>
      <c r="H4" s="29" t="s">
        <v>22</v>
      </c>
      <c r="I4" s="4"/>
      <c r="J4" s="4"/>
      <c r="K4" s="4"/>
      <c r="L4" s="5"/>
      <c r="N4" s="2" t="s">
        <v>55</v>
      </c>
      <c r="O4" s="1">
        <v>2</v>
      </c>
      <c r="P4" s="1">
        <v>20</v>
      </c>
      <c r="Q4" s="1">
        <f>O4*P4</f>
        <v>40</v>
      </c>
      <c r="R4" s="1">
        <v>6</v>
      </c>
      <c r="S4" s="1">
        <v>20</v>
      </c>
      <c r="T4" s="1">
        <f>R4*S4</f>
        <v>120</v>
      </c>
      <c r="V4" s="36" t="s">
        <v>68</v>
      </c>
      <c r="W4" s="34"/>
      <c r="X4" s="35"/>
    </row>
    <row r="5" spans="3:24" x14ac:dyDescent="0.25">
      <c r="C5" s="2" t="s">
        <v>8</v>
      </c>
      <c r="D5" s="1">
        <v>200</v>
      </c>
      <c r="E5" s="1">
        <v>12</v>
      </c>
      <c r="F5" s="1">
        <f>D5*E5</f>
        <v>2400</v>
      </c>
      <c r="H5" s="2" t="s">
        <v>24</v>
      </c>
      <c r="I5" s="10">
        <v>450000</v>
      </c>
      <c r="J5" s="7" t="s">
        <v>35</v>
      </c>
      <c r="K5" s="1">
        <v>2000</v>
      </c>
      <c r="L5" s="11">
        <f>I5/K5</f>
        <v>225</v>
      </c>
      <c r="N5" s="2" t="s">
        <v>56</v>
      </c>
      <c r="O5" s="1">
        <v>5.7599999999999998E-2</v>
      </c>
      <c r="P5" s="1">
        <v>70</v>
      </c>
      <c r="Q5" s="1">
        <f>O5*P5</f>
        <v>4.032</v>
      </c>
      <c r="R5" s="1">
        <v>5.7599999999999998E-2</v>
      </c>
      <c r="S5" s="1">
        <v>485</v>
      </c>
      <c r="T5" s="1">
        <f>R5*S5</f>
        <v>27.936</v>
      </c>
      <c r="V5" s="2" t="s">
        <v>69</v>
      </c>
      <c r="W5" s="1"/>
      <c r="X5" s="1">
        <v>450</v>
      </c>
    </row>
    <row r="6" spans="3:24" ht="15.75" thickBot="1" x14ac:dyDescent="0.3">
      <c r="C6" s="2" t="s">
        <v>9</v>
      </c>
      <c r="D6" s="1">
        <v>320</v>
      </c>
      <c r="E6" s="1">
        <v>4</v>
      </c>
      <c r="F6" s="1">
        <f>D6*E6</f>
        <v>1280</v>
      </c>
      <c r="H6" s="2" t="s">
        <v>23</v>
      </c>
      <c r="I6" s="1">
        <v>300000</v>
      </c>
      <c r="J6" s="7" t="s">
        <v>35</v>
      </c>
      <c r="K6" s="1">
        <v>2000</v>
      </c>
      <c r="L6" s="11">
        <f t="shared" ref="L6:L13" si="0">I6/K6</f>
        <v>150</v>
      </c>
      <c r="N6" s="37" t="s">
        <v>7</v>
      </c>
      <c r="O6" s="38"/>
      <c r="P6" s="39"/>
      <c r="Q6" s="40">
        <f>SUM(Q4:Q5)</f>
        <v>44.031999999999996</v>
      </c>
      <c r="R6" s="38"/>
      <c r="S6" s="39"/>
      <c r="T6" s="40">
        <f>SUM(T4:T5)</f>
        <v>147.93600000000001</v>
      </c>
      <c r="V6" s="2" t="s">
        <v>70</v>
      </c>
      <c r="W6" s="1"/>
      <c r="X6" s="1">
        <v>400</v>
      </c>
    </row>
    <row r="7" spans="3:24" x14ac:dyDescent="0.25">
      <c r="C7" s="8" t="s">
        <v>1</v>
      </c>
      <c r="D7" s="8">
        <f>D5+D6</f>
        <v>520</v>
      </c>
      <c r="E7" s="8">
        <f t="shared" ref="E7:F7" si="1">E5+E6</f>
        <v>16</v>
      </c>
      <c r="F7" s="8">
        <f t="shared" si="1"/>
        <v>3680</v>
      </c>
      <c r="H7" s="2" t="s">
        <v>25</v>
      </c>
      <c r="I7" s="1">
        <v>450000</v>
      </c>
      <c r="J7" s="7" t="s">
        <v>36</v>
      </c>
      <c r="K7" s="1">
        <v>1500</v>
      </c>
      <c r="L7" s="11">
        <f t="shared" si="0"/>
        <v>300</v>
      </c>
      <c r="N7" s="41" t="s">
        <v>67</v>
      </c>
      <c r="O7" s="42" t="s">
        <v>58</v>
      </c>
      <c r="P7" s="42"/>
      <c r="Q7" s="42"/>
      <c r="R7" s="42" t="s">
        <v>59</v>
      </c>
      <c r="S7" s="42"/>
      <c r="T7" s="42"/>
      <c r="V7" s="2" t="s">
        <v>71</v>
      </c>
      <c r="W7" s="1"/>
      <c r="X7" s="1">
        <v>300</v>
      </c>
    </row>
    <row r="8" spans="3:24" x14ac:dyDescent="0.25">
      <c r="C8" s="3" t="s">
        <v>2</v>
      </c>
      <c r="D8" s="4"/>
      <c r="E8" s="4"/>
      <c r="F8" s="5"/>
      <c r="H8" s="2" t="s">
        <v>26</v>
      </c>
      <c r="I8" s="1">
        <v>40000</v>
      </c>
      <c r="J8" s="7" t="s">
        <v>37</v>
      </c>
      <c r="K8" s="1">
        <v>400</v>
      </c>
      <c r="L8" s="11">
        <f t="shared" si="0"/>
        <v>100</v>
      </c>
      <c r="N8" s="1" t="s">
        <v>55</v>
      </c>
      <c r="O8" s="1">
        <v>2</v>
      </c>
      <c r="P8" s="1">
        <v>20</v>
      </c>
      <c r="Q8" s="1">
        <f>O8*P8</f>
        <v>40</v>
      </c>
      <c r="R8" s="1">
        <v>6</v>
      </c>
      <c r="S8" s="1">
        <v>20</v>
      </c>
      <c r="T8" s="1">
        <f>R8*S8</f>
        <v>120</v>
      </c>
      <c r="V8" s="33" t="s">
        <v>72</v>
      </c>
      <c r="W8" s="34"/>
      <c r="X8" s="35"/>
    </row>
    <row r="9" spans="3:24" x14ac:dyDescent="0.25">
      <c r="C9" s="2" t="s">
        <v>10</v>
      </c>
      <c r="D9" s="1">
        <v>136</v>
      </c>
      <c r="E9" s="1">
        <v>5</v>
      </c>
      <c r="F9" s="1">
        <f>D9*E9</f>
        <v>680</v>
      </c>
      <c r="H9" s="2" t="s">
        <v>27</v>
      </c>
      <c r="I9" s="1">
        <v>31000</v>
      </c>
      <c r="J9" s="7" t="s">
        <v>38</v>
      </c>
      <c r="K9" s="1">
        <v>465</v>
      </c>
      <c r="L9" s="11">
        <f t="shared" si="0"/>
        <v>66.666666666666671</v>
      </c>
      <c r="N9" s="1" t="s">
        <v>56</v>
      </c>
      <c r="O9" s="1"/>
      <c r="P9" s="1"/>
      <c r="Q9" s="1"/>
      <c r="R9" s="1"/>
      <c r="S9" s="1"/>
      <c r="T9" s="1"/>
      <c r="V9" s="2" t="s">
        <v>76</v>
      </c>
      <c r="W9" s="1"/>
      <c r="X9" s="1">
        <v>800</v>
      </c>
    </row>
    <row r="10" spans="3:24" x14ac:dyDescent="0.25">
      <c r="C10" s="2" t="s">
        <v>11</v>
      </c>
      <c r="D10" s="1">
        <v>33</v>
      </c>
      <c r="E10" s="1">
        <v>7</v>
      </c>
      <c r="F10" s="1">
        <f t="shared" ref="F10:F13" si="2">D10*E10</f>
        <v>231</v>
      </c>
      <c r="H10" s="2" t="s">
        <v>28</v>
      </c>
      <c r="I10" s="1">
        <v>42000</v>
      </c>
      <c r="J10" s="7" t="s">
        <v>39</v>
      </c>
      <c r="K10" s="1">
        <v>1500</v>
      </c>
      <c r="L10" s="11">
        <f t="shared" si="0"/>
        <v>28</v>
      </c>
      <c r="N10" s="1" t="s">
        <v>60</v>
      </c>
      <c r="O10" s="1">
        <v>1</v>
      </c>
      <c r="P10" s="1">
        <v>3.33</v>
      </c>
      <c r="Q10" s="1">
        <f t="shared" ref="Q9:Q14" si="3">O10*P10</f>
        <v>3.33</v>
      </c>
      <c r="R10" s="1">
        <v>1</v>
      </c>
      <c r="S10" s="1">
        <v>3.33</v>
      </c>
      <c r="T10" s="1">
        <f>R10*S10</f>
        <v>3.33</v>
      </c>
      <c r="V10" s="2" t="s">
        <v>77</v>
      </c>
      <c r="W10" s="1"/>
      <c r="X10" s="1">
        <v>1920</v>
      </c>
    </row>
    <row r="11" spans="3:24" x14ac:dyDescent="0.25">
      <c r="C11" s="2" t="s">
        <v>12</v>
      </c>
      <c r="D11" s="1">
        <v>55</v>
      </c>
      <c r="E11" s="1">
        <v>6</v>
      </c>
      <c r="F11" s="1">
        <f t="shared" si="2"/>
        <v>330</v>
      </c>
      <c r="H11" s="2" t="s">
        <v>29</v>
      </c>
      <c r="I11" s="1">
        <v>840000</v>
      </c>
      <c r="J11" s="7" t="s">
        <v>40</v>
      </c>
      <c r="K11" s="1">
        <v>41580000</v>
      </c>
      <c r="L11" s="11">
        <f t="shared" si="0"/>
        <v>2.0202020202020204E-2</v>
      </c>
      <c r="N11" s="1" t="s">
        <v>61</v>
      </c>
      <c r="O11" s="1">
        <v>1</v>
      </c>
      <c r="P11" s="1">
        <v>1.03</v>
      </c>
      <c r="Q11" s="1">
        <f t="shared" si="3"/>
        <v>1.03</v>
      </c>
      <c r="R11" s="1">
        <v>1</v>
      </c>
      <c r="S11" s="1">
        <v>1.03</v>
      </c>
      <c r="T11" s="1">
        <f t="shared" ref="T11:T14" si="4">R11*S11</f>
        <v>1.03</v>
      </c>
      <c r="V11" s="33" t="s">
        <v>73</v>
      </c>
      <c r="W11" s="34"/>
      <c r="X11" s="35"/>
    </row>
    <row r="12" spans="3:24" x14ac:dyDescent="0.25">
      <c r="C12" s="2" t="s">
        <v>13</v>
      </c>
      <c r="D12" s="1">
        <v>0.75</v>
      </c>
      <c r="E12" s="1">
        <v>40</v>
      </c>
      <c r="F12" s="1">
        <f t="shared" si="2"/>
        <v>30</v>
      </c>
      <c r="H12" s="2" t="s">
        <v>30</v>
      </c>
      <c r="I12" s="1">
        <v>480000</v>
      </c>
      <c r="J12" s="7" t="s">
        <v>41</v>
      </c>
      <c r="K12" s="1">
        <v>2500000</v>
      </c>
      <c r="L12" s="21">
        <v>1.9199999999999998E-2</v>
      </c>
      <c r="N12" s="1" t="s">
        <v>62</v>
      </c>
      <c r="O12" s="1">
        <v>1</v>
      </c>
      <c r="P12" s="1">
        <v>2.46</v>
      </c>
      <c r="Q12" s="1">
        <f t="shared" si="3"/>
        <v>2.46</v>
      </c>
      <c r="R12" s="1">
        <v>1</v>
      </c>
      <c r="S12" s="1">
        <v>2.46</v>
      </c>
      <c r="T12" s="1">
        <f t="shared" si="4"/>
        <v>2.46</v>
      </c>
      <c r="V12" s="2" t="s">
        <v>76</v>
      </c>
      <c r="W12" s="1"/>
      <c r="X12" s="1">
        <v>410</v>
      </c>
    </row>
    <row r="13" spans="3:24" x14ac:dyDescent="0.25">
      <c r="C13" s="2" t="s">
        <v>14</v>
      </c>
      <c r="D13" s="1">
        <v>40</v>
      </c>
      <c r="E13" s="1">
        <v>1</v>
      </c>
      <c r="F13" s="1">
        <f t="shared" si="2"/>
        <v>40</v>
      </c>
      <c r="H13" s="13" t="s">
        <v>31</v>
      </c>
      <c r="I13" s="6">
        <v>2633000</v>
      </c>
      <c r="J13" s="12"/>
      <c r="K13" s="6">
        <f>SUM(K5:K12)</f>
        <v>44087865</v>
      </c>
      <c r="L13" s="14">
        <f t="shared" si="0"/>
        <v>5.972164902972734E-2</v>
      </c>
      <c r="N13" s="1" t="s">
        <v>63</v>
      </c>
      <c r="O13" s="1">
        <v>1</v>
      </c>
      <c r="P13" s="1">
        <v>4.21</v>
      </c>
      <c r="Q13" s="1">
        <f t="shared" si="3"/>
        <v>4.21</v>
      </c>
      <c r="R13" s="1">
        <v>1</v>
      </c>
      <c r="S13" s="1">
        <v>4.21</v>
      </c>
      <c r="T13" s="1">
        <f t="shared" si="4"/>
        <v>4.21</v>
      </c>
      <c r="V13" s="2" t="s">
        <v>77</v>
      </c>
      <c r="W13" s="1"/>
      <c r="X13" s="1">
        <v>1107</v>
      </c>
    </row>
    <row r="14" spans="3:24" x14ac:dyDescent="0.25">
      <c r="C14" s="8" t="s">
        <v>3</v>
      </c>
      <c r="D14" s="8">
        <f>SUM(D9:D13)</f>
        <v>264.75</v>
      </c>
      <c r="E14" s="8">
        <f t="shared" ref="E14:F14" si="5">SUM(E9:E13)</f>
        <v>59</v>
      </c>
      <c r="F14" s="8">
        <f t="shared" si="5"/>
        <v>1311</v>
      </c>
      <c r="N14" s="1" t="s">
        <v>64</v>
      </c>
      <c r="O14" s="1">
        <v>1</v>
      </c>
      <c r="P14" s="1">
        <v>1.33</v>
      </c>
      <c r="Q14" s="1">
        <f t="shared" si="3"/>
        <v>1.33</v>
      </c>
      <c r="R14" s="1">
        <v>1</v>
      </c>
      <c r="S14" s="1">
        <v>1.33</v>
      </c>
      <c r="T14" s="1">
        <f t="shared" si="4"/>
        <v>1.33</v>
      </c>
      <c r="V14" s="33" t="s">
        <v>74</v>
      </c>
      <c r="W14" s="34"/>
      <c r="X14" s="35"/>
    </row>
    <row r="15" spans="3:24" x14ac:dyDescent="0.25">
      <c r="C15" s="6" t="s">
        <v>4</v>
      </c>
      <c r="D15" s="27"/>
      <c r="E15" s="28"/>
      <c r="F15" s="6">
        <f>F7+F14</f>
        <v>4991</v>
      </c>
      <c r="H15" s="18" t="s">
        <v>42</v>
      </c>
      <c r="I15" s="18" t="s">
        <v>50</v>
      </c>
      <c r="J15" s="18" t="s">
        <v>6</v>
      </c>
      <c r="K15" s="18" t="s">
        <v>51</v>
      </c>
      <c r="N15" s="13" t="s">
        <v>65</v>
      </c>
      <c r="O15" s="1"/>
      <c r="P15" s="1"/>
      <c r="Q15" s="6">
        <f>SUM(Q8:Q14)</f>
        <v>52.36</v>
      </c>
      <c r="R15" s="26"/>
      <c r="S15" s="1"/>
      <c r="T15" s="6">
        <f>SUM(T8:T14)</f>
        <v>132.36000000000001</v>
      </c>
      <c r="V15" s="2" t="s">
        <v>76</v>
      </c>
      <c r="W15" s="1"/>
      <c r="X15" s="1">
        <v>370</v>
      </c>
    </row>
    <row r="16" spans="3:24" x14ac:dyDescent="0.25">
      <c r="H16" s="15" t="s">
        <v>44</v>
      </c>
      <c r="I16" s="1">
        <v>437</v>
      </c>
      <c r="J16" s="1">
        <v>30</v>
      </c>
      <c r="K16" s="1">
        <f>I16*J16</f>
        <v>13110</v>
      </c>
      <c r="V16" s="2" t="s">
        <v>77</v>
      </c>
      <c r="W16" s="1"/>
      <c r="X16" s="1">
        <v>999</v>
      </c>
    </row>
    <row r="17" spans="3:24" x14ac:dyDescent="0.25">
      <c r="H17" s="15" t="s">
        <v>43</v>
      </c>
      <c r="I17" s="1">
        <v>385</v>
      </c>
      <c r="J17" s="1">
        <v>30</v>
      </c>
      <c r="K17" s="1">
        <f t="shared" ref="K17:K18" si="6">I17*J17</f>
        <v>11550</v>
      </c>
      <c r="V17" s="6" t="s">
        <v>7</v>
      </c>
      <c r="W17" s="6"/>
      <c r="X17" s="6">
        <f>SUM(X5:X16)</f>
        <v>6756</v>
      </c>
    </row>
    <row r="18" spans="3:24" x14ac:dyDescent="0.25">
      <c r="C18" t="s">
        <v>15</v>
      </c>
      <c r="H18" s="15" t="s">
        <v>45</v>
      </c>
      <c r="I18" s="1">
        <v>40</v>
      </c>
      <c r="J18" s="1">
        <v>790</v>
      </c>
      <c r="K18" s="1">
        <f t="shared" si="6"/>
        <v>31600</v>
      </c>
    </row>
    <row r="19" spans="3:24" x14ac:dyDescent="0.25">
      <c r="C19" t="s">
        <v>16</v>
      </c>
      <c r="H19" s="19" t="s">
        <v>46</v>
      </c>
      <c r="I19" s="6"/>
      <c r="J19" s="6">
        <v>30</v>
      </c>
      <c r="K19" s="6">
        <f>SUM(K16:K18)</f>
        <v>56260</v>
      </c>
    </row>
    <row r="20" spans="3:24" x14ac:dyDescent="0.25">
      <c r="C20" t="s">
        <v>17</v>
      </c>
      <c r="H20" s="18" t="s">
        <v>47</v>
      </c>
      <c r="I20" s="18" t="s">
        <v>52</v>
      </c>
      <c r="J20" s="18" t="s">
        <v>6</v>
      </c>
      <c r="K20" s="18" t="s">
        <v>51</v>
      </c>
    </row>
    <row r="21" spans="3:24" x14ac:dyDescent="0.25">
      <c r="C21" t="s">
        <v>18</v>
      </c>
      <c r="H21" s="2" t="s">
        <v>24</v>
      </c>
      <c r="I21" s="11">
        <v>225</v>
      </c>
      <c r="J21" s="1">
        <v>30</v>
      </c>
      <c r="K21" s="10">
        <f>I21*J21</f>
        <v>6750</v>
      </c>
    </row>
    <row r="22" spans="3:24" x14ac:dyDescent="0.25">
      <c r="C22" t="s">
        <v>19</v>
      </c>
      <c r="H22" s="2" t="s">
        <v>23</v>
      </c>
      <c r="I22" s="11">
        <v>150</v>
      </c>
      <c r="J22" s="1">
        <v>30</v>
      </c>
      <c r="K22" s="10">
        <f>I22*J22</f>
        <v>4500</v>
      </c>
    </row>
    <row r="23" spans="3:24" x14ac:dyDescent="0.25">
      <c r="C23" t="s">
        <v>20</v>
      </c>
      <c r="H23" s="2" t="s">
        <v>25</v>
      </c>
      <c r="I23" s="11">
        <v>300</v>
      </c>
      <c r="J23" s="1">
        <v>1</v>
      </c>
      <c r="K23" s="10">
        <f t="shared" ref="K23:K26" si="7">I23*J23</f>
        <v>300</v>
      </c>
    </row>
    <row r="24" spans="3:24" x14ac:dyDescent="0.25">
      <c r="C24" t="s">
        <v>21</v>
      </c>
      <c r="H24" s="2" t="s">
        <v>26</v>
      </c>
      <c r="I24" s="11">
        <v>100</v>
      </c>
      <c r="J24" s="1">
        <v>1</v>
      </c>
      <c r="K24" s="10">
        <f t="shared" si="7"/>
        <v>100</v>
      </c>
    </row>
    <row r="25" spans="3:24" x14ac:dyDescent="0.25">
      <c r="H25" s="2" t="s">
        <v>27</v>
      </c>
      <c r="I25" s="11">
        <v>66.67</v>
      </c>
      <c r="J25" s="1">
        <v>10</v>
      </c>
      <c r="K25" s="1">
        <f>I25*J25</f>
        <v>666.7</v>
      </c>
    </row>
    <row r="26" spans="3:24" x14ac:dyDescent="0.25">
      <c r="H26" s="2" t="s">
        <v>28</v>
      </c>
      <c r="I26" s="11">
        <v>28</v>
      </c>
      <c r="J26" s="1">
        <v>10</v>
      </c>
      <c r="K26" s="1">
        <f>I26*J26</f>
        <v>280</v>
      </c>
    </row>
    <row r="27" spans="3:24" x14ac:dyDescent="0.25">
      <c r="H27" s="2" t="s">
        <v>29</v>
      </c>
      <c r="I27" s="11">
        <v>0.02</v>
      </c>
      <c r="J27" s="1">
        <v>180000</v>
      </c>
      <c r="K27" s="1">
        <f>I27*J27</f>
        <v>3600</v>
      </c>
    </row>
    <row r="28" spans="3:24" x14ac:dyDescent="0.25">
      <c r="H28" s="2" t="s">
        <v>30</v>
      </c>
      <c r="I28" s="21">
        <v>1.9199999999999998E-2</v>
      </c>
      <c r="J28" s="1">
        <f>K19</f>
        <v>56260</v>
      </c>
      <c r="K28" s="1">
        <f>I28*J28</f>
        <v>1080.192</v>
      </c>
    </row>
    <row r="29" spans="3:24" x14ac:dyDescent="0.25">
      <c r="H29" s="19" t="s">
        <v>48</v>
      </c>
      <c r="I29" s="14">
        <f>K29/J29</f>
        <v>7.3101234651479635E-2</v>
      </c>
      <c r="J29" s="6">
        <f>SUM(J21:J28)</f>
        <v>236342</v>
      </c>
      <c r="K29" s="6">
        <f>SUM(K21:K28)</f>
        <v>17276.892</v>
      </c>
    </row>
    <row r="30" spans="3:24" x14ac:dyDescent="0.25">
      <c r="H30" s="20" t="s">
        <v>49</v>
      </c>
      <c r="I30" s="8"/>
      <c r="J30" s="8"/>
      <c r="K30" s="8">
        <f>K19+K29</f>
        <v>73536.891999999993</v>
      </c>
    </row>
  </sheetData>
  <mergeCells count="11">
    <mergeCell ref="D15:E15"/>
    <mergeCell ref="V4:X4"/>
    <mergeCell ref="V14:X14"/>
    <mergeCell ref="V11:X11"/>
    <mergeCell ref="V8:X8"/>
    <mergeCell ref="O3:Q3"/>
    <mergeCell ref="R3:T3"/>
    <mergeCell ref="R6:S6"/>
    <mergeCell ref="O6:P6"/>
    <mergeCell ref="R7:T7"/>
    <mergeCell ref="O7:Q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2014-01-23T11:11:30Z</dcterms:modified>
</cp:coreProperties>
</file>