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C:\Users\HP\Downloads\EXCEL\"/>
    </mc:Choice>
  </mc:AlternateContent>
  <xr:revisionPtr revIDLastSave="0" documentId="13_ncr:1_{88898DD2-9457-4362-B618-2A7E46DC07B3}" xr6:coauthVersionLast="47" xr6:coauthVersionMax="47" xr10:uidLastSave="{00000000-0000-0000-0000-000000000000}"/>
  <bookViews>
    <workbookView xWindow="-120" yWindow="-120" windowWidth="20730" windowHeight="11160" activeTab="1" xr2:uid="{00000000-000D-0000-FFFF-FFFF00000000}"/>
  </bookViews>
  <sheets>
    <sheet name="SHOPRITE UNCLEAN" sheetId="1" r:id="rId1"/>
    <sheet name="SHOPRITE CLEAN" sheetId="2" r:id="rId2"/>
    <sheet name="DASHBOARD" sheetId="11" r:id="rId3"/>
    <sheet name="SR" sheetId="6" r:id="rId4"/>
    <sheet name="AR" sheetId="8" r:id="rId5"/>
    <sheet name="LSD" sheetId="10" r:id="rId6"/>
    <sheet name="SP" sheetId="5" r:id="rId7"/>
  </sheets>
  <definedNames>
    <definedName name="bambam">#REF!</definedName>
    <definedName name="mysheet">Table1[#All]</definedName>
    <definedName name="mytab">Table1[#All]</definedName>
    <definedName name="mytable">Table1[#All]</definedName>
    <definedName name="Slicer_Months__Date">#N/A</definedName>
    <definedName name="Slicer_Product_Category">#N/A</definedName>
    <definedName name="Slicer_Quantity_Sold">#N/A</definedName>
    <definedName name="Slicer_Region">#N/A</definedName>
    <definedName name="Slicer_Total_Sales">#N/A</definedName>
  </definedNames>
  <calcPr calcId="191029"/>
  <pivotCaches>
    <pivotCache cacheId="0" r:id="rId8"/>
    <pivotCache cacheId="1" r:id="rId9"/>
    <pivotCache cacheId="2" r:id="rId10"/>
    <pivotCache cacheId="3"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 i="2" l="1"/>
  <c r="J16" i="2"/>
  <c r="J15" i="2"/>
  <c r="J13" i="2"/>
  <c r="J12" i="2"/>
  <c r="J11" i="2"/>
  <c r="G103" i="2"/>
  <c r="M20" i="2"/>
  <c r="M19" i="2"/>
  <c r="M18" i="2"/>
  <c r="M17" i="2"/>
  <c r="M16" i="2"/>
  <c r="M3" i="2"/>
  <c r="M26" i="2"/>
  <c r="M25" i="2"/>
  <c r="M24" i="2"/>
  <c r="M23" i="2"/>
  <c r="M13" i="2"/>
  <c r="M12" i="2"/>
  <c r="M11" i="2"/>
  <c r="M10" i="2"/>
  <c r="M7" i="2"/>
  <c r="M6" i="2"/>
  <c r="M5" i="2"/>
  <c r="M4" i="2"/>
  <c r="D103" i="2"/>
</calcChain>
</file>

<file path=xl/sharedStrings.xml><?xml version="1.0" encoding="utf-8"?>
<sst xmlns="http://schemas.openxmlformats.org/spreadsheetml/2006/main" count="691" uniqueCount="150">
  <si>
    <t>Date</t>
  </si>
  <si>
    <t>Product ID</t>
  </si>
  <si>
    <t>Product Category</t>
  </si>
  <si>
    <t>Quantity Sold</t>
  </si>
  <si>
    <t>Price per Unit</t>
  </si>
  <si>
    <t>Region</t>
  </si>
  <si>
    <t>Total Sales</t>
  </si>
  <si>
    <t>P157</t>
  </si>
  <si>
    <t>P630</t>
  </si>
  <si>
    <t>P644</t>
  </si>
  <si>
    <t>P733</t>
  </si>
  <si>
    <t>P533</t>
  </si>
  <si>
    <t>P653</t>
  </si>
  <si>
    <t>P972</t>
  </si>
  <si>
    <t>P914</t>
  </si>
  <si>
    <t>P574</t>
  </si>
  <si>
    <t>P316</t>
  </si>
  <si>
    <t>P613</t>
  </si>
  <si>
    <t>P825</t>
  </si>
  <si>
    <t>P461</t>
  </si>
  <si>
    <t>P926</t>
  </si>
  <si>
    <t>P494</t>
  </si>
  <si>
    <t>P977</t>
  </si>
  <si>
    <t>P599</t>
  </si>
  <si>
    <t>P146</t>
  </si>
  <si>
    <t>P212</t>
  </si>
  <si>
    <t>P903</t>
  </si>
  <si>
    <t>P743</t>
  </si>
  <si>
    <t>P135</t>
  </si>
  <si>
    <t>P387</t>
  </si>
  <si>
    <t>P588</t>
  </si>
  <si>
    <t>P161</t>
  </si>
  <si>
    <t>P101</t>
  </si>
  <si>
    <t>P416</t>
  </si>
  <si>
    <t>P421</t>
  </si>
  <si>
    <t>P520</t>
  </si>
  <si>
    <t>P779</t>
  </si>
  <si>
    <t>P194</t>
  </si>
  <si>
    <t>P303</t>
  </si>
  <si>
    <t>P493</t>
  </si>
  <si>
    <t>P611</t>
  </si>
  <si>
    <t>P735</t>
  </si>
  <si>
    <t>P222</t>
  </si>
  <si>
    <t>P929</t>
  </si>
  <si>
    <t>P562</t>
  </si>
  <si>
    <t>P530</t>
  </si>
  <si>
    <t>P820</t>
  </si>
  <si>
    <t>P999</t>
  </si>
  <si>
    <t>P789</t>
  </si>
  <si>
    <t>P915</t>
  </si>
  <si>
    <t>P602</t>
  </si>
  <si>
    <t>P261</t>
  </si>
  <si>
    <t>P649</t>
  </si>
  <si>
    <t>P349</t>
  </si>
  <si>
    <t>P837</t>
  </si>
  <si>
    <t>P713</t>
  </si>
  <si>
    <t>P539</t>
  </si>
  <si>
    <t>P592</t>
  </si>
  <si>
    <t>P824</t>
  </si>
  <si>
    <t>P840</t>
  </si>
  <si>
    <t>P140</t>
  </si>
  <si>
    <t>P486</t>
  </si>
  <si>
    <t>P264</t>
  </si>
  <si>
    <t>P933</t>
  </si>
  <si>
    <t>P745</t>
  </si>
  <si>
    <t>P121</t>
  </si>
  <si>
    <t>P210</t>
  </si>
  <si>
    <t>P702</t>
  </si>
  <si>
    <t>P983</t>
  </si>
  <si>
    <t>P772</t>
  </si>
  <si>
    <t>P463</t>
  </si>
  <si>
    <t>P693</t>
  </si>
  <si>
    <t>P966</t>
  </si>
  <si>
    <t>P310</t>
  </si>
  <si>
    <t>P809</t>
  </si>
  <si>
    <t>P204</t>
  </si>
  <si>
    <t>P889</t>
  </si>
  <si>
    <t>P351</t>
  </si>
  <si>
    <t>P476</t>
  </si>
  <si>
    <t>P675</t>
  </si>
  <si>
    <t>P313</t>
  </si>
  <si>
    <t>P976</t>
  </si>
  <si>
    <t>P888</t>
  </si>
  <si>
    <t>P639</t>
  </si>
  <si>
    <t>P112</t>
  </si>
  <si>
    <t>P329</t>
  </si>
  <si>
    <t>P565</t>
  </si>
  <si>
    <t>P359</t>
  </si>
  <si>
    <t>P575</t>
  </si>
  <si>
    <t>P435</t>
  </si>
  <si>
    <t>P961</t>
  </si>
  <si>
    <t>P109</t>
  </si>
  <si>
    <t>P993</t>
  </si>
  <si>
    <t>P466</t>
  </si>
  <si>
    <t>P791</t>
  </si>
  <si>
    <t>P130</t>
  </si>
  <si>
    <t>P759</t>
  </si>
  <si>
    <t>P603</t>
  </si>
  <si>
    <t>P952</t>
  </si>
  <si>
    <t>P482</t>
  </si>
  <si>
    <t>P742</t>
  </si>
  <si>
    <t>P218</t>
  </si>
  <si>
    <t>P901</t>
  </si>
  <si>
    <t>P417</t>
  </si>
  <si>
    <t>P206</t>
  </si>
  <si>
    <t>Sports</t>
  </si>
  <si>
    <t>Books</t>
  </si>
  <si>
    <t>Electronics</t>
  </si>
  <si>
    <t>Clothing</t>
  </si>
  <si>
    <t>Home &amp; Kitchen</t>
  </si>
  <si>
    <t>North</t>
  </si>
  <si>
    <t>South</t>
  </si>
  <si>
    <t>East</t>
  </si>
  <si>
    <t>West</t>
  </si>
  <si>
    <t>NOTE</t>
  </si>
  <si>
    <t>Total Sales &gt; $2000.00</t>
  </si>
  <si>
    <t>Total Sales &lt; $2000.00</t>
  </si>
  <si>
    <t>Formula</t>
  </si>
  <si>
    <t>Description</t>
  </si>
  <si>
    <t>2024 Sales</t>
  </si>
  <si>
    <t>2023 Sales</t>
  </si>
  <si>
    <t xml:space="preserve"> Electronics</t>
  </si>
  <si>
    <t>TOTAL SALES PER REGION</t>
  </si>
  <si>
    <t>SUM OF QTY SOLD PER PRODUCT</t>
  </si>
  <si>
    <t xml:space="preserve">TOTAL SALES PER PRODUCT </t>
  </si>
  <si>
    <t>AVERAGE QTY SOLD PER REGION</t>
  </si>
  <si>
    <t xml:space="preserve">East </t>
  </si>
  <si>
    <t>SHOPRITE 2023/2024 SALES PERFORMANCE</t>
  </si>
  <si>
    <t xml:space="preserve">Quantity Sold </t>
  </si>
  <si>
    <t>Price Per Unit</t>
  </si>
  <si>
    <t>TABLE SUMMARY</t>
  </si>
  <si>
    <t>Sum of SALES</t>
  </si>
  <si>
    <t>Row Labels</t>
  </si>
  <si>
    <t>Grand Total</t>
  </si>
  <si>
    <t>Sum of QTY SOLD</t>
  </si>
  <si>
    <t>Sum of Total Sales</t>
  </si>
  <si>
    <t>Oct</t>
  </si>
  <si>
    <t>Nov</t>
  </si>
  <si>
    <t>Dec</t>
  </si>
  <si>
    <t>Jan</t>
  </si>
  <si>
    <t>Feb</t>
  </si>
  <si>
    <t>Mar</t>
  </si>
  <si>
    <t>Apr</t>
  </si>
  <si>
    <t>May</t>
  </si>
  <si>
    <t>Jun</t>
  </si>
  <si>
    <t>Jul</t>
  </si>
  <si>
    <t>Aug</t>
  </si>
  <si>
    <t>Sep</t>
  </si>
  <si>
    <t xml:space="preserve">                                          SHOPRITE 2023/2024 SALES PERFORMANCE</t>
  </si>
  <si>
    <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</si>
</sst>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yyyy\-mm\-dd\ hh:mm:ss"/>
    <numFmt numFmtId="165" formatCode="&quot;$&quot;#,##0.00"/>
  </numFmts>
  <fonts count="11"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sz val="18"/>
      <color theme="1"/>
      <name val="Calibri"/>
      <family val="2"/>
      <scheme val="minor"/>
    </font>
    <font>
      <sz val="16"/>
      <color theme="1"/>
      <name val="Calibri"/>
      <family val="2"/>
      <scheme val="minor"/>
    </font>
    <font>
      <sz val="20"/>
      <color theme="1"/>
      <name val="Calibri"/>
      <family val="2"/>
      <scheme val="minor"/>
    </font>
    <font>
      <i/>
      <sz val="14"/>
      <color theme="1"/>
      <name val="Calibri"/>
      <family val="2"/>
      <scheme val="minor"/>
    </font>
    <font>
      <b/>
      <i/>
      <sz val="14"/>
      <color theme="1"/>
      <name val="Calibri"/>
      <family val="2"/>
      <scheme val="minor"/>
    </font>
    <font>
      <sz val="14"/>
      <color theme="1"/>
      <name val="Calibri"/>
      <family val="2"/>
      <scheme val="minor"/>
    </font>
    <font>
      <sz val="22"/>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8"/>
        <bgColor indexed="64"/>
      </patternFill>
    </fill>
    <fill>
      <patternFill patternType="solid">
        <fgColor theme="2" tint="-0.499984740745262"/>
        <bgColor indexed="64"/>
      </patternFill>
    </fill>
    <fill>
      <patternFill patternType="solid">
        <fgColor rgb="FFFF0000"/>
        <bgColor indexed="64"/>
      </patternFill>
    </fill>
    <fill>
      <patternFill patternType="solid">
        <fgColor theme="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6" tint="-0.249977111117893"/>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44" fontId="2" fillId="0" borderId="0" applyFont="0" applyFill="0" applyBorder="0" applyAlignment="0" applyProtection="0"/>
  </cellStyleXfs>
  <cellXfs count="56">
    <xf numFmtId="0" fontId="0" fillId="0" borderId="0" xfId="0"/>
    <xf numFmtId="0" fontId="1" fillId="0" borderId="1" xfId="0" applyFont="1" applyBorder="1" applyAlignment="1">
      <alignment horizontal="center" vertical="top"/>
    </xf>
    <xf numFmtId="164" fontId="0" fillId="0" borderId="0" xfId="0" applyNumberFormat="1"/>
    <xf numFmtId="14" fontId="0" fillId="0" borderId="0" xfId="0" applyNumberFormat="1"/>
    <xf numFmtId="14" fontId="0" fillId="0" borderId="0" xfId="0" applyNumberFormat="1" applyAlignment="1">
      <alignment horizontal="center"/>
    </xf>
    <xf numFmtId="0" fontId="0" fillId="0" borderId="0" xfId="0" applyAlignment="1">
      <alignment horizontal="center"/>
    </xf>
    <xf numFmtId="165" fontId="0" fillId="0" borderId="0" xfId="0" applyNumberFormat="1" applyAlignment="1">
      <alignment horizontal="center"/>
    </xf>
    <xf numFmtId="165" fontId="0" fillId="3" borderId="0" xfId="0" applyNumberFormat="1" applyFill="1" applyAlignment="1">
      <alignment horizontal="center"/>
    </xf>
    <xf numFmtId="165" fontId="0" fillId="4" borderId="0" xfId="0" applyNumberFormat="1" applyFill="1" applyAlignment="1">
      <alignment horizontal="center"/>
    </xf>
    <xf numFmtId="0" fontId="7" fillId="0" borderId="0" xfId="0" applyFont="1"/>
    <xf numFmtId="0" fontId="8" fillId="0" borderId="0" xfId="0" applyFont="1"/>
    <xf numFmtId="0" fontId="6" fillId="3" borderId="0" xfId="0" applyFont="1" applyFill="1" applyAlignment="1">
      <alignment horizontal="center" vertical="center"/>
    </xf>
    <xf numFmtId="0" fontId="0" fillId="3" borderId="0" xfId="0" applyFill="1" applyAlignment="1">
      <alignment horizontal="center" vertical="center"/>
    </xf>
    <xf numFmtId="0" fontId="9" fillId="0" borderId="0" xfId="0" applyFont="1"/>
    <xf numFmtId="0" fontId="3" fillId="0" borderId="0" xfId="0" applyFont="1"/>
    <xf numFmtId="0" fontId="0" fillId="7" borderId="0" xfId="0" applyFill="1"/>
    <xf numFmtId="0" fontId="0" fillId="9" borderId="0" xfId="0" applyFill="1"/>
    <xf numFmtId="165" fontId="0" fillId="3" borderId="1" xfId="0" applyNumberFormat="1" applyFill="1" applyBorder="1" applyAlignment="1">
      <alignment horizontal="center"/>
    </xf>
    <xf numFmtId="0" fontId="0" fillId="3" borderId="1" xfId="0" applyFill="1" applyBorder="1" applyAlignment="1">
      <alignment horizontal="center"/>
    </xf>
    <xf numFmtId="44" fontId="5" fillId="0" borderId="0" xfId="1" applyFont="1" applyAlignment="1">
      <alignment horizontal="center" vertical="center"/>
    </xf>
    <xf numFmtId="0" fontId="5" fillId="0" borderId="0" xfId="0" applyFont="1"/>
    <xf numFmtId="44" fontId="5" fillId="0" borderId="0" xfId="1" applyFont="1"/>
    <xf numFmtId="44" fontId="9" fillId="0" borderId="0" xfId="1" applyFont="1"/>
    <xf numFmtId="14" fontId="0" fillId="9" borderId="5" xfId="0" applyNumberFormat="1" applyFill="1" applyBorder="1" applyAlignment="1">
      <alignment horizontal="center"/>
    </xf>
    <xf numFmtId="14" fontId="0" fillId="8" borderId="5" xfId="0" applyNumberFormat="1" applyFill="1" applyBorder="1" applyAlignment="1">
      <alignment horizontal="center"/>
    </xf>
    <xf numFmtId="165" fontId="0" fillId="3" borderId="6" xfId="0" applyNumberForma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3" xfId="0" applyFont="1" applyFill="1" applyBorder="1" applyAlignment="1">
      <alignment horizontal="center" vertical="top"/>
    </xf>
    <xf numFmtId="165" fontId="0" fillId="3" borderId="3" xfId="0" applyNumberFormat="1" applyFill="1" applyBorder="1" applyAlignment="1">
      <alignment horizontal="center"/>
    </xf>
    <xf numFmtId="165" fontId="0" fillId="3" borderId="4" xfId="0" applyNumberFormat="1" applyFill="1" applyBorder="1" applyAlignment="1">
      <alignment horizontal="center"/>
    </xf>
    <xf numFmtId="0" fontId="0" fillId="3" borderId="8" xfId="0" applyFill="1" applyBorder="1" applyAlignment="1">
      <alignment horizontal="center"/>
    </xf>
    <xf numFmtId="165" fontId="0" fillId="3" borderId="8" xfId="0" applyNumberFormat="1" applyFill="1" applyBorder="1" applyAlignment="1">
      <alignment horizontal="center"/>
    </xf>
    <xf numFmtId="165" fontId="0" fillId="3" borderId="9" xfId="0" applyNumberFormat="1" applyFill="1" applyBorder="1" applyAlignment="1">
      <alignment horizontal="center"/>
    </xf>
    <xf numFmtId="165" fontId="0" fillId="6" borderId="0" xfId="0" applyNumberFormat="1" applyFill="1" applyAlignment="1">
      <alignment horizontal="center"/>
    </xf>
    <xf numFmtId="14" fontId="0" fillId="8" borderId="7" xfId="0" applyNumberFormat="1" applyFill="1" applyBorder="1" applyAlignment="1">
      <alignment horizontal="center"/>
    </xf>
    <xf numFmtId="4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11" borderId="0" xfId="0" applyFill="1"/>
    <xf numFmtId="0" fontId="0" fillId="3" borderId="0" xfId="0" applyFill="1"/>
    <xf numFmtId="0" fontId="0" fillId="10" borderId="0" xfId="0" applyFill="1" applyAlignment="1">
      <alignment horizontal="left" vertical="top"/>
    </xf>
    <xf numFmtId="0" fontId="0" fillId="10" borderId="0" xfId="0" applyFill="1"/>
    <xf numFmtId="0" fontId="1" fillId="5" borderId="0" xfId="0" applyFont="1" applyFill="1" applyAlignment="1">
      <alignment horizontal="center"/>
    </xf>
    <xf numFmtId="0" fontId="1" fillId="2" borderId="0" xfId="0" applyFont="1" applyFill="1" applyAlignment="1">
      <alignment horizontal="center"/>
    </xf>
    <xf numFmtId="0" fontId="4"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14" fontId="0" fillId="10" borderId="0" xfId="0" applyNumberFormat="1" applyFill="1" applyAlignment="1">
      <alignment horizontal="center"/>
    </xf>
    <xf numFmtId="0" fontId="0" fillId="10" borderId="0" xfId="0" applyFill="1" applyAlignment="1">
      <alignment horizontal="center"/>
    </xf>
    <xf numFmtId="44" fontId="0" fillId="10" borderId="0" xfId="1" applyFont="1" applyFill="1" applyAlignment="1">
      <alignment horizontal="right" indent="1"/>
    </xf>
    <xf numFmtId="0" fontId="0" fillId="10" borderId="0" xfId="0" applyFill="1" applyAlignment="1">
      <alignment horizontal="center" vertical="top"/>
    </xf>
    <xf numFmtId="44" fontId="0" fillId="10" borderId="0" xfId="1" applyFont="1" applyFill="1" applyAlignment="1">
      <alignment horizontal="center"/>
    </xf>
    <xf numFmtId="0" fontId="3" fillId="10" borderId="0" xfId="0" applyFont="1" applyFill="1" applyAlignment="1">
      <alignment horizontal="center"/>
    </xf>
    <xf numFmtId="0" fontId="10" fillId="3" borderId="0" xfId="0" applyFont="1" applyFill="1" applyAlignment="1">
      <alignment horizontal="center"/>
    </xf>
  </cellXfs>
  <cellStyles count="2">
    <cellStyle name="Currency" xfId="1" builtinId="4"/>
    <cellStyle name="Normal" xfId="0" builtinId="0"/>
  </cellStyles>
  <dxfs count="20">
    <dxf>
      <fill>
        <patternFill>
          <bgColor theme="2" tint="-0.499984740745262"/>
        </patternFill>
      </fill>
    </dxf>
    <dxf>
      <font>
        <color rgb="FF9C0006"/>
      </font>
      <fill>
        <patternFill>
          <bgColor rgb="FFFFC7CE"/>
        </patternFill>
      </fill>
    </dxf>
    <dxf>
      <font>
        <color rgb="FF9C0006"/>
      </font>
      <fill>
        <patternFill>
          <bgColor rgb="FFFFC7CE"/>
        </patternFill>
      </fill>
    </dxf>
    <dxf>
      <fill>
        <patternFill>
          <bgColor theme="2" tint="-0.499984740745262"/>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5" formatCode="&quot;$&quot;#,##0.00"/>
      <fill>
        <patternFill patternType="solid">
          <fgColor indexed="64"/>
          <bgColor theme="8"/>
        </patternFill>
      </fill>
      <alignment horizontal="center" vertical="bottom" textRotation="0" wrapText="0"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theme="8"/>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5" formatCode="&quot;$&quot;#,##0.00"/>
      <fill>
        <patternFill patternType="solid">
          <fgColor indexed="64"/>
          <bgColor theme="8"/>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8"/>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8"/>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8"/>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9" formatCode="m/d/yyyy"/>
      <fill>
        <patternFill patternType="solid">
          <fgColor indexed="64"/>
          <bgColor theme="4" tint="0.79998168889431442"/>
        </patternFill>
      </fill>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ill>
        <patternFill patternType="solid">
          <fgColor indexed="64"/>
          <bgColor theme="8"/>
        </patternFill>
      </fill>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8"/>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SHOPRITE SALES PERFORMANCE 2324.xlsx]SR!PivotTable2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w="19050">
            <a:solidFill>
              <a:schemeClr val="lt1"/>
            </a:solidFill>
          </a:ln>
          <a:effectLst/>
        </c:spPr>
      </c:pivotFmt>
      <c:pivotFmt>
        <c:idx val="2"/>
        <c:spPr>
          <a:solidFill>
            <a:schemeClr val="tx2">
              <a:lumMod val="40000"/>
              <a:lumOff val="60000"/>
            </a:schemeClr>
          </a:solidFill>
          <a:ln w="19050">
            <a:solidFill>
              <a:schemeClr val="lt1"/>
            </a:solidFill>
          </a:ln>
          <a:effectLst/>
        </c:spPr>
        <c:dLbl>
          <c:idx val="0"/>
          <c:layout>
            <c:manualLayout>
              <c:x val="-7.5336832895888065E-2"/>
              <c:y val="-0.112949110527850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bg2">
              <a:lumMod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75000"/>
            </a:schemeClr>
          </a:solidFill>
          <a:ln w="19050">
            <a:solidFill>
              <a:schemeClr val="lt1"/>
            </a:solidFill>
          </a:ln>
          <a:effectLst/>
        </c:spPr>
      </c:pivotFmt>
      <c:pivotFmt>
        <c:idx val="7"/>
        <c:spPr>
          <a:solidFill>
            <a:schemeClr val="tx2">
              <a:lumMod val="40000"/>
              <a:lumOff val="60000"/>
            </a:schemeClr>
          </a:solidFill>
          <a:ln w="19050">
            <a:solidFill>
              <a:schemeClr val="lt1"/>
            </a:solidFill>
          </a:ln>
          <a:effectLst/>
        </c:spPr>
        <c:dLbl>
          <c:idx val="0"/>
          <c:layout>
            <c:manualLayout>
              <c:x val="-7.5336832895888065E-2"/>
              <c:y val="-0.112949110527850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bg2">
              <a:lumMod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75000"/>
            </a:schemeClr>
          </a:solidFill>
          <a:ln w="19050">
            <a:solidFill>
              <a:schemeClr val="lt1"/>
            </a:solidFill>
          </a:ln>
          <a:effectLst/>
        </c:spPr>
      </c:pivotFmt>
      <c:pivotFmt>
        <c:idx val="12"/>
        <c:spPr>
          <a:solidFill>
            <a:schemeClr val="tx2">
              <a:lumMod val="40000"/>
              <a:lumOff val="60000"/>
            </a:schemeClr>
          </a:solidFill>
          <a:ln w="19050">
            <a:solidFill>
              <a:schemeClr val="lt1"/>
            </a:solidFill>
          </a:ln>
          <a:effectLst/>
        </c:spPr>
        <c:dLbl>
          <c:idx val="0"/>
          <c:layout>
            <c:manualLayout>
              <c:x val="-7.5336832895888065E-2"/>
              <c:y val="-0.112949110527850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27995815879505009"/>
          <c:y val="0.18449220788358148"/>
          <c:w val="0.41007240639709797"/>
          <c:h val="0.78293070645004315"/>
        </c:manualLayout>
      </c:layout>
      <c:pieChart>
        <c:varyColors val="1"/>
        <c:ser>
          <c:idx val="0"/>
          <c:order val="0"/>
          <c:tx>
            <c:strRef>
              <c:f>SR!$B$3</c:f>
              <c:strCache>
                <c:ptCount val="1"/>
                <c:pt idx="0">
                  <c:v>Total</c:v>
                </c:pt>
              </c:strCache>
            </c:strRef>
          </c:tx>
          <c:spPr>
            <a:solidFill>
              <a:schemeClr val="bg2">
                <a:lumMod val="25000"/>
              </a:schemeClr>
            </a:solidFill>
          </c:spPr>
          <c:dPt>
            <c:idx val="0"/>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1-8922-4FF5-AE1E-6ADB3C75BD6B}"/>
              </c:ext>
            </c:extLst>
          </c:dPt>
          <c:dPt>
            <c:idx val="1"/>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3-8922-4FF5-AE1E-6ADB3C75BD6B}"/>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8922-4FF5-AE1E-6ADB3C75BD6B}"/>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8922-4FF5-AE1E-6ADB3C75BD6B}"/>
              </c:ext>
            </c:extLst>
          </c:dPt>
          <c:dLbls>
            <c:dLbl>
              <c:idx val="1"/>
              <c:layout>
                <c:manualLayout>
                  <c:x val="-7.5336832895888065E-2"/>
                  <c:y val="-0.1129491105278506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22-4FF5-AE1E-6ADB3C75BD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SR!$A$4:$A$8</c:f>
              <c:strCache>
                <c:ptCount val="4"/>
                <c:pt idx="0">
                  <c:v>East</c:v>
                </c:pt>
                <c:pt idx="1">
                  <c:v>North</c:v>
                </c:pt>
                <c:pt idx="2">
                  <c:v>South</c:v>
                </c:pt>
                <c:pt idx="3">
                  <c:v>West</c:v>
                </c:pt>
              </c:strCache>
            </c:strRef>
          </c:cat>
          <c:val>
            <c:numRef>
              <c:f>SR!$B$4:$B$8</c:f>
              <c:numCache>
                <c:formatCode>_("$"* #,##0.00_);_("$"* \(#,##0.00\);_("$"* "-"??_);_(@_)</c:formatCode>
                <c:ptCount val="4"/>
                <c:pt idx="0">
                  <c:v>92094.05</c:v>
                </c:pt>
                <c:pt idx="1">
                  <c:v>33717.96</c:v>
                </c:pt>
                <c:pt idx="2">
                  <c:v>57927.140000000014</c:v>
                </c:pt>
                <c:pt idx="3">
                  <c:v>56677.67</c:v>
                </c:pt>
              </c:numCache>
            </c:numRef>
          </c:val>
          <c:extLst>
            <c:ext xmlns:c16="http://schemas.microsoft.com/office/drawing/2014/chart" uri="{C3380CC4-5D6E-409C-BE32-E72D297353CC}">
              <c16:uniqueId val="{00000008-8922-4FF5-AE1E-6ADB3C75BD6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SHOPRITE SALES PERFORMANCE 2324.xlsx]AR!PivotTable3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QTY SOLD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tx2">
              <a:lumMod val="60000"/>
              <a:lumOff val="40000"/>
            </a:schemeClr>
          </a:solidFill>
          <a:ln w="19050">
            <a:solidFill>
              <a:schemeClr val="lt1"/>
            </a:solidFill>
          </a:ln>
          <a:effectLst/>
        </c:spPr>
      </c:pivotFmt>
      <c:pivotFmt>
        <c:idx val="4"/>
        <c:spPr>
          <a:solidFill>
            <a:schemeClr val="accent1">
              <a:lumMod val="60000"/>
              <a:lumOff val="4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w="19050">
            <a:solidFill>
              <a:schemeClr val="lt1"/>
            </a:solidFill>
          </a:ln>
          <a:effectLst/>
        </c:spPr>
      </c:pivotFmt>
      <c:pivotFmt>
        <c:idx val="7"/>
        <c:spPr>
          <a:solidFill>
            <a:schemeClr val="accent1">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tx2">
              <a:lumMod val="60000"/>
              <a:lumOff val="4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w="19050">
            <a:solidFill>
              <a:schemeClr val="lt1"/>
            </a:solidFill>
          </a:ln>
          <a:effectLst/>
        </c:spPr>
      </c:pivotFmt>
      <c:pivotFmt>
        <c:idx val="12"/>
        <c:spPr>
          <a:solidFill>
            <a:schemeClr val="accent1">
              <a:lumMod val="60000"/>
              <a:lumOff val="40000"/>
            </a:schemeClr>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tx2">
              <a:lumMod val="60000"/>
              <a:lumOff val="40000"/>
            </a:schemeClr>
          </a:solidFill>
          <a:ln w="19050">
            <a:solidFill>
              <a:schemeClr val="lt1"/>
            </a:solidFill>
          </a:ln>
          <a:effectLst/>
        </c:spPr>
      </c:pivotFmt>
    </c:pivotFmts>
    <c:plotArea>
      <c:layout>
        <c:manualLayout>
          <c:layoutTarget val="inner"/>
          <c:xMode val="edge"/>
          <c:yMode val="edge"/>
          <c:x val="0.24828258967629047"/>
          <c:y val="0.15319444444444447"/>
          <c:w val="0.46641666666666665"/>
          <c:h val="0.77736111111111106"/>
        </c:manualLayout>
      </c:layout>
      <c:doughnutChart>
        <c:varyColors val="1"/>
        <c:ser>
          <c:idx val="0"/>
          <c:order val="0"/>
          <c:tx>
            <c:strRef>
              <c:f>AR!$B$3</c:f>
              <c:strCache>
                <c:ptCount val="1"/>
                <c:pt idx="0">
                  <c:v>Total</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ECC2-4422-8DB3-74462BC0EA33}"/>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ECC2-4422-8DB3-74462BC0EA33}"/>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ECC2-4422-8DB3-74462BC0EA33}"/>
              </c:ext>
            </c:extLst>
          </c:dPt>
          <c:dPt>
            <c:idx val="3"/>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7-ECC2-4422-8DB3-74462BC0EA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AR!$A$4:$A$8</c:f>
              <c:strCache>
                <c:ptCount val="4"/>
                <c:pt idx="0">
                  <c:v>East </c:v>
                </c:pt>
                <c:pt idx="1">
                  <c:v>North</c:v>
                </c:pt>
                <c:pt idx="2">
                  <c:v>South</c:v>
                </c:pt>
                <c:pt idx="3">
                  <c:v>West</c:v>
                </c:pt>
              </c:strCache>
            </c:strRef>
          </c:cat>
          <c:val>
            <c:numRef>
              <c:f>AR!$B$4:$B$8</c:f>
              <c:numCache>
                <c:formatCode>General</c:formatCode>
                <c:ptCount val="4"/>
                <c:pt idx="0">
                  <c:v>12</c:v>
                </c:pt>
                <c:pt idx="1">
                  <c:v>8.35</c:v>
                </c:pt>
                <c:pt idx="2">
                  <c:v>10.08</c:v>
                </c:pt>
                <c:pt idx="3">
                  <c:v>9.875</c:v>
                </c:pt>
              </c:numCache>
            </c:numRef>
          </c:val>
          <c:extLst>
            <c:ext xmlns:c16="http://schemas.microsoft.com/office/drawing/2014/chart" uri="{C3380CC4-5D6E-409C-BE32-E72D297353CC}">
              <c16:uniqueId val="{00000008-ECC2-4422-8DB3-74462BC0EA33}"/>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[UPDATED SHOPRITE SALES PERFORMANCE 2324.xlsx]SP!PivotTable1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40000"/>
              <a:lumOff val="6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pivotFmt>
      <c:pivotFmt>
        <c:idx val="8"/>
        <c:spPr>
          <a:solidFill>
            <a:schemeClr val="tx2">
              <a:lumMod val="60000"/>
              <a:lumOff val="40000"/>
            </a:schemeClr>
          </a:solidFill>
          <a:ln>
            <a:noFill/>
          </a:ln>
          <a:effectLst/>
        </c:spPr>
      </c:pivotFmt>
      <c:pivotFmt>
        <c:idx val="9"/>
        <c:spPr>
          <a:solidFill>
            <a:schemeClr val="tx2">
              <a:lumMod val="40000"/>
              <a:lumOff val="6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pivotFmt>
      <c:pivotFmt>
        <c:idx val="13"/>
        <c:spPr>
          <a:solidFill>
            <a:schemeClr val="tx2">
              <a:lumMod val="60000"/>
              <a:lumOff val="40000"/>
            </a:schemeClr>
          </a:solidFill>
          <a:ln>
            <a:noFill/>
          </a:ln>
          <a:effectLst/>
        </c:spPr>
      </c:pivotFmt>
      <c:pivotFmt>
        <c:idx val="14"/>
        <c:spPr>
          <a:solidFill>
            <a:schemeClr val="tx2">
              <a:lumMod val="40000"/>
              <a:lumOff val="60000"/>
            </a:schemeClr>
          </a:solidFill>
          <a:ln>
            <a:noFill/>
          </a:ln>
          <a:effectLst/>
        </c:spPr>
      </c:pivotFmt>
      <c:pivotFmt>
        <c:idx val="15"/>
        <c:spPr>
          <a:solidFill>
            <a:schemeClr val="accent1">
              <a:lumMod val="40000"/>
              <a:lumOff val="60000"/>
            </a:schemeClr>
          </a:solidFill>
          <a:ln>
            <a:noFill/>
          </a:ln>
          <a:effectLst/>
        </c:spPr>
      </c:pivotFmt>
    </c:pivotFmts>
    <c:plotArea>
      <c:layout/>
      <c:barChart>
        <c:barDir val="col"/>
        <c:grouping val="clustered"/>
        <c:varyColors val="0"/>
        <c:ser>
          <c:idx val="0"/>
          <c:order val="0"/>
          <c:tx>
            <c:strRef>
              <c:f>SP!$B$3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43D9-46A1-9A05-98AF7E4E2051}"/>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43D9-46A1-9A05-98AF7E4E2051}"/>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5-43D9-46A1-9A05-98AF7E4E2051}"/>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43D9-46A1-9A05-98AF7E4E20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SP!$A$4:$A$9</c:f>
              <c:strCache>
                <c:ptCount val="5"/>
                <c:pt idx="0">
                  <c:v>Sports</c:v>
                </c:pt>
                <c:pt idx="1">
                  <c:v>Books</c:v>
                </c:pt>
                <c:pt idx="2">
                  <c:v>Clothing</c:v>
                </c:pt>
                <c:pt idx="3">
                  <c:v>Home &amp; Kitchen</c:v>
                </c:pt>
                <c:pt idx="4">
                  <c:v>Electronics</c:v>
                </c:pt>
              </c:strCache>
            </c:strRef>
          </c:cat>
          <c:val>
            <c:numRef>
              <c:f>SP!$B$4:$B$9</c:f>
              <c:numCache>
                <c:formatCode>_("$"* #,##0.00_);_("$"* \(#,##0.00\);_("$"* "-"??_);_(@_)</c:formatCode>
                <c:ptCount val="5"/>
                <c:pt idx="0">
                  <c:v>68118</c:v>
                </c:pt>
                <c:pt idx="1">
                  <c:v>52154.92</c:v>
                </c:pt>
                <c:pt idx="2">
                  <c:v>42973.009999999995</c:v>
                </c:pt>
                <c:pt idx="3">
                  <c:v>39184.42</c:v>
                </c:pt>
                <c:pt idx="4">
                  <c:v>37986.470000000008</c:v>
                </c:pt>
              </c:numCache>
            </c:numRef>
          </c:val>
          <c:extLst>
            <c:ext xmlns:c16="http://schemas.microsoft.com/office/drawing/2014/chart" uri="{C3380CC4-5D6E-409C-BE32-E72D297353CC}">
              <c16:uniqueId val="{00000008-43D9-46A1-9A05-98AF7E4E2051}"/>
            </c:ext>
          </c:extLst>
        </c:ser>
        <c:dLbls>
          <c:dLblPos val="outEnd"/>
          <c:showLegendKey val="0"/>
          <c:showVal val="1"/>
          <c:showCatName val="0"/>
          <c:showSerName val="0"/>
          <c:showPercent val="0"/>
          <c:showBubbleSize val="0"/>
        </c:dLbls>
        <c:gapWidth val="182"/>
        <c:axId val="286715391"/>
        <c:axId val="286716831"/>
      </c:barChart>
      <c:catAx>
        <c:axId val="28671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716831"/>
        <c:crosses val="autoZero"/>
        <c:auto val="1"/>
        <c:lblAlgn val="ctr"/>
        <c:lblOffset val="100"/>
        <c:noMultiLvlLbl val="0"/>
      </c:catAx>
      <c:valAx>
        <c:axId val="286716831"/>
        <c:scaling>
          <c:orientation val="minMax"/>
        </c:scaling>
        <c:delete val="1"/>
        <c:axPos val="l"/>
        <c:numFmt formatCode="_(&quot;$&quot;* #,##0.00_);_(&quot;$&quot;* \(#,##0.00\);_(&quot;$&quot;* &quot;-&quot;??_);_(@_)" sourceLinked="1"/>
        <c:majorTickMark val="out"/>
        <c:minorTickMark val="none"/>
        <c:tickLblPos val="nextTo"/>
        <c:crossAx val="286715391"/>
        <c:crosses val="autoZero"/>
        <c:crossBetween val="between"/>
      </c:valAx>
      <c:spPr>
        <a:noFill/>
        <a:ln>
          <a:noFill/>
        </a:ln>
        <a:effectLst/>
      </c:spPr>
    </c:plotArea>
    <c:legend>
      <c:legendPos val="r"/>
      <c:layout>
        <c:manualLayout>
          <c:xMode val="edge"/>
          <c:yMode val="edge"/>
          <c:x val="0.76613354731165384"/>
          <c:y val="0.34673144717165838"/>
          <c:w val="0.23386645268834619"/>
          <c:h val="0.42902871281777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SHOPRITE SALES PERFORMANCE 2324.xlsx]LSD!PivotTable5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ACROSS THE YEAR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diamond"/>
          <c:size val="4"/>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diamond"/>
          <c:size val="4"/>
          <c:spPr>
            <a:solidFill>
              <a:schemeClr val="tx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diamond"/>
          <c:size val="4"/>
          <c:spPr>
            <a:solidFill>
              <a:schemeClr val="tx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diamond"/>
          <c:size val="4"/>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diamond"/>
          <c:size val="4"/>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20024694831449E-2"/>
          <c:y val="0.2276672943162715"/>
          <c:w val="0.96950797283568546"/>
          <c:h val="0.67389720147211585"/>
        </c:manualLayout>
      </c:layout>
      <c:lineChart>
        <c:grouping val="standard"/>
        <c:varyColors val="0"/>
        <c:ser>
          <c:idx val="0"/>
          <c:order val="0"/>
          <c:tx>
            <c:strRef>
              <c:f>LSD!$B$3</c:f>
              <c:strCache>
                <c:ptCount val="1"/>
                <c:pt idx="0">
                  <c:v>Total</c:v>
                </c:pt>
              </c:strCache>
            </c:strRef>
          </c:tx>
          <c:spPr>
            <a:ln w="28575" cap="rnd">
              <a:solidFill>
                <a:schemeClr val="accent1"/>
              </a:solidFill>
              <a:round/>
            </a:ln>
            <a:effectLst/>
          </c:spPr>
          <c:marker>
            <c:symbol val="diamond"/>
            <c:size val="4"/>
            <c:spPr>
              <a:solidFill>
                <a:schemeClr val="tx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LSD!$A$4:$A$16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LSD!$B$4:$B$16</c:f>
              <c:numCache>
                <c:formatCode>"$"#,##0.00</c:formatCode>
                <c:ptCount val="12"/>
                <c:pt idx="0">
                  <c:v>32600.42</c:v>
                </c:pt>
                <c:pt idx="1">
                  <c:v>14825.579999999998</c:v>
                </c:pt>
                <c:pt idx="2">
                  <c:v>27467.690000000006</c:v>
                </c:pt>
                <c:pt idx="3">
                  <c:v>12567.26</c:v>
                </c:pt>
                <c:pt idx="4">
                  <c:v>18834.070000000003</c:v>
                </c:pt>
                <c:pt idx="5">
                  <c:v>13481.660000000002</c:v>
                </c:pt>
                <c:pt idx="6">
                  <c:v>25314.079999999998</c:v>
                </c:pt>
                <c:pt idx="7">
                  <c:v>19912.850000000002</c:v>
                </c:pt>
                <c:pt idx="8">
                  <c:v>16943.93</c:v>
                </c:pt>
                <c:pt idx="9">
                  <c:v>16950.14</c:v>
                </c:pt>
                <c:pt idx="10">
                  <c:v>16122.909999999998</c:v>
                </c:pt>
                <c:pt idx="11">
                  <c:v>25396.229999999996</c:v>
                </c:pt>
              </c:numCache>
            </c:numRef>
          </c:val>
          <c:smooth val="0"/>
          <c:extLst>
            <c:ext xmlns:c16="http://schemas.microsoft.com/office/drawing/2014/chart" uri="{C3380CC4-5D6E-409C-BE32-E72D297353CC}">
              <c16:uniqueId val="{00000000-DCFB-45B4-A32C-7D58EC880ED9}"/>
            </c:ext>
          </c:extLst>
        </c:ser>
        <c:dLbls>
          <c:dLblPos val="t"/>
          <c:showLegendKey val="0"/>
          <c:showVal val="1"/>
          <c:showCatName val="0"/>
          <c:showSerName val="0"/>
          <c:showPercent val="0"/>
          <c:showBubbleSize val="0"/>
        </c:dLbls>
        <c:marker val="1"/>
        <c:smooth val="0"/>
        <c:axId val="432952463"/>
        <c:axId val="411806271"/>
      </c:lineChart>
      <c:catAx>
        <c:axId val="43295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06271"/>
        <c:crosses val="autoZero"/>
        <c:auto val="1"/>
        <c:lblAlgn val="ctr"/>
        <c:lblOffset val="100"/>
        <c:noMultiLvlLbl val="0"/>
      </c:catAx>
      <c:valAx>
        <c:axId val="411806271"/>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43295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SHOPRITE SALES PERFORMANCE 2324.xlsx]SR!PivotTable2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w="19050">
            <a:solidFill>
              <a:schemeClr val="lt1"/>
            </a:solidFill>
          </a:ln>
          <a:effectLst/>
        </c:spPr>
      </c:pivotFmt>
      <c:pivotFmt>
        <c:idx val="2"/>
        <c:spPr>
          <a:solidFill>
            <a:schemeClr val="tx2">
              <a:lumMod val="40000"/>
              <a:lumOff val="60000"/>
            </a:schemeClr>
          </a:solidFill>
          <a:ln w="19050">
            <a:solidFill>
              <a:schemeClr val="lt1"/>
            </a:solidFill>
          </a:ln>
          <a:effectLst/>
        </c:spPr>
        <c:dLbl>
          <c:idx val="0"/>
          <c:layout>
            <c:manualLayout>
              <c:x val="-7.5336832895888065E-2"/>
              <c:y val="-0.112949110527850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27995815879505009"/>
          <c:y val="0.18449220788358148"/>
          <c:w val="0.41007240639709797"/>
          <c:h val="0.78293070645004315"/>
        </c:manualLayout>
      </c:layout>
      <c:pieChart>
        <c:varyColors val="1"/>
        <c:ser>
          <c:idx val="0"/>
          <c:order val="0"/>
          <c:tx>
            <c:strRef>
              <c:f>SR!$B$3</c:f>
              <c:strCache>
                <c:ptCount val="1"/>
                <c:pt idx="0">
                  <c:v>Total</c:v>
                </c:pt>
              </c:strCache>
            </c:strRef>
          </c:tx>
          <c:spPr>
            <a:solidFill>
              <a:schemeClr val="bg2">
                <a:lumMod val="25000"/>
              </a:schemeClr>
            </a:solidFill>
          </c:spPr>
          <c:dPt>
            <c:idx val="0"/>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2-E177-4B31-970B-6911A846B81C}"/>
              </c:ext>
            </c:extLst>
          </c:dPt>
          <c:dPt>
            <c:idx val="1"/>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3-E177-4B31-970B-6911A846B81C}"/>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4-E177-4B31-970B-6911A846B81C}"/>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5-E177-4B31-970B-6911A846B81C}"/>
              </c:ext>
            </c:extLst>
          </c:dPt>
          <c:dLbls>
            <c:dLbl>
              <c:idx val="1"/>
              <c:layout>
                <c:manualLayout>
                  <c:x val="-7.5336832895888065E-2"/>
                  <c:y val="-0.1129491105278506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77-4B31-970B-6911A846B8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SR!$A$4:$A$8</c:f>
              <c:strCache>
                <c:ptCount val="4"/>
                <c:pt idx="0">
                  <c:v>East</c:v>
                </c:pt>
                <c:pt idx="1">
                  <c:v>North</c:v>
                </c:pt>
                <c:pt idx="2">
                  <c:v>South</c:v>
                </c:pt>
                <c:pt idx="3">
                  <c:v>West</c:v>
                </c:pt>
              </c:strCache>
            </c:strRef>
          </c:cat>
          <c:val>
            <c:numRef>
              <c:f>SR!$B$4:$B$8</c:f>
              <c:numCache>
                <c:formatCode>_("$"* #,##0.00_);_("$"* \(#,##0.00\);_("$"* "-"??_);_(@_)</c:formatCode>
                <c:ptCount val="4"/>
                <c:pt idx="0">
                  <c:v>92094.05</c:v>
                </c:pt>
                <c:pt idx="1">
                  <c:v>33717.96</c:v>
                </c:pt>
                <c:pt idx="2">
                  <c:v>57927.140000000014</c:v>
                </c:pt>
                <c:pt idx="3">
                  <c:v>56677.67</c:v>
                </c:pt>
              </c:numCache>
            </c:numRef>
          </c:val>
          <c:extLst>
            <c:ext xmlns:c16="http://schemas.microsoft.com/office/drawing/2014/chart" uri="{C3380CC4-5D6E-409C-BE32-E72D297353CC}">
              <c16:uniqueId val="{00000000-E177-4B31-970B-6911A846B81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SHOPRITE SALES PERFORMANCE 2324.xlsx]AR!PivotTable3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QTY SOLD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tx2">
              <a:lumMod val="60000"/>
              <a:lumOff val="40000"/>
            </a:schemeClr>
          </a:solidFill>
          <a:ln w="19050">
            <a:solidFill>
              <a:schemeClr val="lt1"/>
            </a:solidFill>
          </a:ln>
          <a:effectLst/>
        </c:spPr>
      </c:pivotFmt>
      <c:pivotFmt>
        <c:idx val="4"/>
        <c:spPr>
          <a:solidFill>
            <a:schemeClr val="accent1">
              <a:lumMod val="60000"/>
              <a:lumOff val="40000"/>
            </a:schemeClr>
          </a:solidFill>
          <a:ln w="19050">
            <a:solidFill>
              <a:schemeClr val="lt1"/>
            </a:solidFill>
          </a:ln>
          <a:effectLst/>
        </c:spPr>
      </c:pivotFmt>
    </c:pivotFmts>
    <c:plotArea>
      <c:layout>
        <c:manualLayout>
          <c:layoutTarget val="inner"/>
          <c:xMode val="edge"/>
          <c:yMode val="edge"/>
          <c:x val="0.24828258967629047"/>
          <c:y val="0.15319444444444447"/>
          <c:w val="0.46641666666666665"/>
          <c:h val="0.77736111111111106"/>
        </c:manualLayout>
      </c:layout>
      <c:doughnutChart>
        <c:varyColors val="1"/>
        <c:ser>
          <c:idx val="0"/>
          <c:order val="0"/>
          <c:tx>
            <c:strRef>
              <c:f>AR!$B$3</c:f>
              <c:strCache>
                <c:ptCount val="1"/>
                <c:pt idx="0">
                  <c:v>Total</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FB39-49E8-AB5D-D4AEAC782170}"/>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FB39-49E8-AB5D-D4AEAC782170}"/>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3-FB39-49E8-AB5D-D4AEAC782170}"/>
              </c:ext>
            </c:extLst>
          </c:dPt>
          <c:dPt>
            <c:idx val="3"/>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4-FB39-49E8-AB5D-D4AEAC7821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AR!$A$4:$A$8</c:f>
              <c:strCache>
                <c:ptCount val="4"/>
                <c:pt idx="0">
                  <c:v>East </c:v>
                </c:pt>
                <c:pt idx="1">
                  <c:v>North</c:v>
                </c:pt>
                <c:pt idx="2">
                  <c:v>South</c:v>
                </c:pt>
                <c:pt idx="3">
                  <c:v>West</c:v>
                </c:pt>
              </c:strCache>
            </c:strRef>
          </c:cat>
          <c:val>
            <c:numRef>
              <c:f>AR!$B$4:$B$8</c:f>
              <c:numCache>
                <c:formatCode>General</c:formatCode>
                <c:ptCount val="4"/>
                <c:pt idx="0">
                  <c:v>12</c:v>
                </c:pt>
                <c:pt idx="1">
                  <c:v>8.35</c:v>
                </c:pt>
                <c:pt idx="2">
                  <c:v>10.08</c:v>
                </c:pt>
                <c:pt idx="3">
                  <c:v>9.875</c:v>
                </c:pt>
              </c:numCache>
            </c:numRef>
          </c:val>
          <c:extLst>
            <c:ext xmlns:c16="http://schemas.microsoft.com/office/drawing/2014/chart" uri="{C3380CC4-5D6E-409C-BE32-E72D297353CC}">
              <c16:uniqueId val="{00000000-FB39-49E8-AB5D-D4AEAC782170}"/>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SHOPRITE SALES PERFORMANCE 2324.xlsx]LSD!PivotTable5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ACROSS THE YEAR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diamond"/>
          <c:size val="4"/>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diamond"/>
          <c:size val="4"/>
          <c:spPr>
            <a:solidFill>
              <a:schemeClr val="tx1"/>
            </a:solidFill>
            <a:ln w="9525">
              <a:solidFill>
                <a:schemeClr val="accent1"/>
              </a:solidFill>
            </a:ln>
            <a:effectLst/>
          </c:spPr>
        </c:marker>
      </c:pivotFmt>
      <c:pivotFmt>
        <c:idx val="2"/>
        <c:spPr>
          <a:ln w="28575" cap="rnd">
            <a:solidFill>
              <a:schemeClr val="accent1"/>
            </a:solidFill>
            <a:round/>
          </a:ln>
          <a:effectLst/>
        </c:spPr>
        <c:marker>
          <c:symbol val="diamond"/>
          <c:size val="4"/>
          <c:spPr>
            <a:solidFill>
              <a:schemeClr val="tx1"/>
            </a:solidFill>
            <a:ln w="9525">
              <a:solidFill>
                <a:schemeClr val="accent1"/>
              </a:solidFill>
            </a:ln>
            <a:effectLst/>
          </c:spPr>
        </c:marker>
      </c:pivotFmt>
    </c:pivotFmts>
    <c:plotArea>
      <c:layout>
        <c:manualLayout>
          <c:layoutTarget val="inner"/>
          <c:xMode val="edge"/>
          <c:yMode val="edge"/>
          <c:x val="2.7720024694831449E-2"/>
          <c:y val="0.2276672943162715"/>
          <c:w val="0.96950797283568546"/>
          <c:h val="0.67389720147211585"/>
        </c:manualLayout>
      </c:layout>
      <c:lineChart>
        <c:grouping val="standard"/>
        <c:varyColors val="0"/>
        <c:ser>
          <c:idx val="0"/>
          <c:order val="0"/>
          <c:tx>
            <c:strRef>
              <c:f>LSD!$B$3</c:f>
              <c:strCache>
                <c:ptCount val="1"/>
                <c:pt idx="0">
                  <c:v>Total</c:v>
                </c:pt>
              </c:strCache>
            </c:strRef>
          </c:tx>
          <c:spPr>
            <a:ln w="28575" cap="rnd">
              <a:solidFill>
                <a:schemeClr val="accent1"/>
              </a:solidFill>
              <a:round/>
            </a:ln>
            <a:effectLst/>
          </c:spPr>
          <c:marker>
            <c:symbol val="diamond"/>
            <c:size val="4"/>
            <c:spPr>
              <a:solidFill>
                <a:schemeClr val="tx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LSD!$A$4:$A$16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LSD!$B$4:$B$16</c:f>
              <c:numCache>
                <c:formatCode>"$"#,##0.00</c:formatCode>
                <c:ptCount val="12"/>
                <c:pt idx="0">
                  <c:v>32600.42</c:v>
                </c:pt>
                <c:pt idx="1">
                  <c:v>14825.579999999998</c:v>
                </c:pt>
                <c:pt idx="2">
                  <c:v>27467.690000000006</c:v>
                </c:pt>
                <c:pt idx="3">
                  <c:v>12567.26</c:v>
                </c:pt>
                <c:pt idx="4">
                  <c:v>18834.070000000003</c:v>
                </c:pt>
                <c:pt idx="5">
                  <c:v>13481.660000000002</c:v>
                </c:pt>
                <c:pt idx="6">
                  <c:v>25314.079999999998</c:v>
                </c:pt>
                <c:pt idx="7">
                  <c:v>19912.850000000002</c:v>
                </c:pt>
                <c:pt idx="8">
                  <c:v>16943.93</c:v>
                </c:pt>
                <c:pt idx="9">
                  <c:v>16950.14</c:v>
                </c:pt>
                <c:pt idx="10">
                  <c:v>16122.909999999998</c:v>
                </c:pt>
                <c:pt idx="11">
                  <c:v>25396.229999999996</c:v>
                </c:pt>
              </c:numCache>
            </c:numRef>
          </c:val>
          <c:smooth val="0"/>
          <c:extLst>
            <c:ext xmlns:c16="http://schemas.microsoft.com/office/drawing/2014/chart" uri="{C3380CC4-5D6E-409C-BE32-E72D297353CC}">
              <c16:uniqueId val="{00000000-167E-4BC2-9D82-D38EF12681BA}"/>
            </c:ext>
          </c:extLst>
        </c:ser>
        <c:dLbls>
          <c:dLblPos val="t"/>
          <c:showLegendKey val="0"/>
          <c:showVal val="1"/>
          <c:showCatName val="0"/>
          <c:showSerName val="0"/>
          <c:showPercent val="0"/>
          <c:showBubbleSize val="0"/>
        </c:dLbls>
        <c:marker val="1"/>
        <c:smooth val="0"/>
        <c:axId val="432952463"/>
        <c:axId val="411806271"/>
      </c:lineChart>
      <c:catAx>
        <c:axId val="43295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06271"/>
        <c:crosses val="autoZero"/>
        <c:auto val="1"/>
        <c:lblAlgn val="ctr"/>
        <c:lblOffset val="100"/>
        <c:noMultiLvlLbl val="0"/>
      </c:catAx>
      <c:valAx>
        <c:axId val="411806271"/>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43295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[UPDATED SHOPRITE SALES PERFORMANCE 2324.xlsx]SP!PivotTable1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40000"/>
              <a:lumOff val="60000"/>
            </a:schemeClr>
          </a:solidFill>
          <a:ln>
            <a:noFill/>
          </a:ln>
          <a:effectLst/>
        </c:spPr>
      </c:pivotFmt>
      <c:pivotFmt>
        <c:idx val="5"/>
        <c:spPr>
          <a:solidFill>
            <a:schemeClr val="accent1">
              <a:lumMod val="40000"/>
              <a:lumOff val="60000"/>
            </a:schemeClr>
          </a:solidFill>
          <a:ln>
            <a:noFill/>
          </a:ln>
          <a:effectLst/>
        </c:spPr>
      </c:pivotFmt>
    </c:pivotFmts>
    <c:plotArea>
      <c:layout/>
      <c:barChart>
        <c:barDir val="col"/>
        <c:grouping val="clustered"/>
        <c:varyColors val="0"/>
        <c:ser>
          <c:idx val="0"/>
          <c:order val="0"/>
          <c:tx>
            <c:strRef>
              <c:f>SP!$B$3</c:f>
              <c:strCache>
                <c:ptCount val="1"/>
                <c:pt idx="0">
                  <c:v>Total</c:v>
                </c:pt>
              </c:strCache>
            </c:strRef>
          </c:tx>
          <c:spPr>
            <a:solidFill>
              <a:schemeClr val="accent1">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4-FE75-4671-ABC0-97EC44127793}"/>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FE75-4671-ABC0-97EC44127793}"/>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6-FE75-4671-ABC0-97EC44127793}"/>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FE75-4671-ABC0-97EC441277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SP!$A$4:$A$9</c:f>
              <c:strCache>
                <c:ptCount val="5"/>
                <c:pt idx="0">
                  <c:v>Sports</c:v>
                </c:pt>
                <c:pt idx="1">
                  <c:v>Books</c:v>
                </c:pt>
                <c:pt idx="2">
                  <c:v>Clothing</c:v>
                </c:pt>
                <c:pt idx="3">
                  <c:v>Home &amp; Kitchen</c:v>
                </c:pt>
                <c:pt idx="4">
                  <c:v>Electronics</c:v>
                </c:pt>
              </c:strCache>
            </c:strRef>
          </c:cat>
          <c:val>
            <c:numRef>
              <c:f>SP!$B$4:$B$9</c:f>
              <c:numCache>
                <c:formatCode>_("$"* #,##0.00_);_("$"* \(#,##0.00\);_("$"* "-"??_);_(@_)</c:formatCode>
                <c:ptCount val="5"/>
                <c:pt idx="0">
                  <c:v>68118</c:v>
                </c:pt>
                <c:pt idx="1">
                  <c:v>52154.92</c:v>
                </c:pt>
                <c:pt idx="2">
                  <c:v>42973.009999999995</c:v>
                </c:pt>
                <c:pt idx="3">
                  <c:v>39184.42</c:v>
                </c:pt>
                <c:pt idx="4">
                  <c:v>37986.470000000008</c:v>
                </c:pt>
              </c:numCache>
            </c:numRef>
          </c:val>
          <c:extLst>
            <c:ext xmlns:c16="http://schemas.microsoft.com/office/drawing/2014/chart" uri="{C3380CC4-5D6E-409C-BE32-E72D297353CC}">
              <c16:uniqueId val="{00000000-FE75-4671-ABC0-97EC44127793}"/>
            </c:ext>
          </c:extLst>
        </c:ser>
        <c:dLbls>
          <c:dLblPos val="outEnd"/>
          <c:showLegendKey val="0"/>
          <c:showVal val="1"/>
          <c:showCatName val="0"/>
          <c:showSerName val="0"/>
          <c:showPercent val="0"/>
          <c:showBubbleSize val="0"/>
        </c:dLbls>
        <c:gapWidth val="182"/>
        <c:axId val="286715391"/>
        <c:axId val="286716831"/>
      </c:barChart>
      <c:catAx>
        <c:axId val="28671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716831"/>
        <c:crosses val="autoZero"/>
        <c:auto val="1"/>
        <c:lblAlgn val="ctr"/>
        <c:lblOffset val="100"/>
        <c:noMultiLvlLbl val="0"/>
      </c:catAx>
      <c:valAx>
        <c:axId val="286716831"/>
        <c:scaling>
          <c:orientation val="minMax"/>
        </c:scaling>
        <c:delete val="1"/>
        <c:axPos val="l"/>
        <c:numFmt formatCode="_(&quot;$&quot;* #,##0.00_);_(&quot;$&quot;* \(#,##0.00\);_(&quot;$&quot;* &quot;-&quot;??_);_(@_)" sourceLinked="1"/>
        <c:majorTickMark val="out"/>
        <c:minorTickMark val="none"/>
        <c:tickLblPos val="nextTo"/>
        <c:crossAx val="28671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21167</xdr:colOff>
      <xdr:row>16</xdr:row>
      <xdr:rowOff>148166</xdr:rowOff>
    </xdr:from>
    <xdr:to>
      <xdr:col>6</xdr:col>
      <xdr:colOff>52917</xdr:colOff>
      <xdr:row>29</xdr:row>
      <xdr:rowOff>158751</xdr:rowOff>
    </xdr:to>
    <xdr:graphicFrame macro="">
      <xdr:nvGraphicFramePr>
        <xdr:cNvPr id="15" name="Chart 14">
          <a:extLst>
            <a:ext uri="{FF2B5EF4-FFF2-40B4-BE49-F238E27FC236}">
              <a16:creationId xmlns:a16="http://schemas.microsoft.com/office/drawing/2014/main" id="{30821141-EF21-4BF3-A48D-FBE1CCC25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423333</xdr:colOff>
      <xdr:row>16</xdr:row>
      <xdr:rowOff>148168</xdr:rowOff>
    </xdr:from>
    <xdr:to>
      <xdr:col>18</xdr:col>
      <xdr:colOff>63500</xdr:colOff>
      <xdr:row>29</xdr:row>
      <xdr:rowOff>158750</xdr:rowOff>
    </xdr:to>
    <xdr:graphicFrame macro="">
      <xdr:nvGraphicFramePr>
        <xdr:cNvPr id="17" name="Chart 16">
          <a:extLst>
            <a:ext uri="{FF2B5EF4-FFF2-40B4-BE49-F238E27FC236}">
              <a16:creationId xmlns:a16="http://schemas.microsoft.com/office/drawing/2014/main" id="{7DE50F6C-2657-44CF-A71A-0C1623D54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74082</xdr:colOff>
      <xdr:row>16</xdr:row>
      <xdr:rowOff>148167</xdr:rowOff>
    </xdr:from>
    <xdr:to>
      <xdr:col>12</xdr:col>
      <xdr:colOff>402168</xdr:colOff>
      <xdr:row>29</xdr:row>
      <xdr:rowOff>169332</xdr:rowOff>
    </xdr:to>
    <xdr:graphicFrame macro="">
      <xdr:nvGraphicFramePr>
        <xdr:cNvPr id="19" name="Chart 18">
          <a:extLst>
            <a:ext uri="{FF2B5EF4-FFF2-40B4-BE49-F238E27FC236}">
              <a16:creationId xmlns:a16="http://schemas.microsoft.com/office/drawing/2014/main" id="{C3897A0A-28F6-45F0-A0C7-EA713A426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xdr:row>
      <xdr:rowOff>84667</xdr:rowOff>
    </xdr:from>
    <xdr:to>
      <xdr:col>18</xdr:col>
      <xdr:colOff>74082</xdr:colOff>
      <xdr:row>16</xdr:row>
      <xdr:rowOff>116417</xdr:rowOff>
    </xdr:to>
    <xdr:graphicFrame macro="">
      <xdr:nvGraphicFramePr>
        <xdr:cNvPr id="21" name="Chart 20">
          <a:extLst>
            <a:ext uri="{FF2B5EF4-FFF2-40B4-BE49-F238E27FC236}">
              <a16:creationId xmlns:a16="http://schemas.microsoft.com/office/drawing/2014/main" id="{31D774A5-AFF5-4B68-8ACA-E271DFAAA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31750</xdr:colOff>
      <xdr:row>2</xdr:row>
      <xdr:rowOff>21168</xdr:rowOff>
    </xdr:from>
    <xdr:to>
      <xdr:col>3</xdr:col>
      <xdr:colOff>455084</xdr:colOff>
      <xdr:row>5</xdr:row>
      <xdr:rowOff>42334</xdr:rowOff>
    </xdr:to>
    <xdr:sp macro="" textlink="">
      <xdr:nvSpPr>
        <xdr:cNvPr id="22" name="Rectangle 21">
          <a:extLst>
            <a:ext uri="{FF2B5EF4-FFF2-40B4-BE49-F238E27FC236}">
              <a16:creationId xmlns:a16="http://schemas.microsoft.com/office/drawing/2014/main" id="{D58C709B-CC58-06C1-7E91-2772473FDD3B}"/>
            </a:ext>
          </a:extLst>
        </xdr:cNvPr>
        <xdr:cNvSpPr/>
      </xdr:nvSpPr>
      <xdr:spPr>
        <a:xfrm>
          <a:off x="31750" y="402168"/>
          <a:ext cx="2264834" cy="59266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kern="1200"/>
            <a:t>HIGHEST SELLING PRODUCT</a:t>
          </a:r>
          <a:r>
            <a:rPr lang="en-US" sz="1400" kern="1200" baseline="0"/>
            <a:t> (SPORTS)</a:t>
          </a:r>
          <a:endParaRPr lang="en-US" sz="1400" kern="1200"/>
        </a:p>
      </xdr:txBody>
    </xdr:sp>
    <xdr:clientData/>
  </xdr:twoCellAnchor>
  <xdr:twoCellAnchor>
    <xdr:from>
      <xdr:col>4</xdr:col>
      <xdr:colOff>201083</xdr:colOff>
      <xdr:row>2</xdr:row>
      <xdr:rowOff>42335</xdr:rowOff>
    </xdr:from>
    <xdr:to>
      <xdr:col>8</xdr:col>
      <xdr:colOff>137583</xdr:colOff>
      <xdr:row>5</xdr:row>
      <xdr:rowOff>52917</xdr:rowOff>
    </xdr:to>
    <xdr:sp macro="" textlink="">
      <xdr:nvSpPr>
        <xdr:cNvPr id="23" name="Rectangle 22">
          <a:extLst>
            <a:ext uri="{FF2B5EF4-FFF2-40B4-BE49-F238E27FC236}">
              <a16:creationId xmlns:a16="http://schemas.microsoft.com/office/drawing/2014/main" id="{786B99BB-D4D7-DB66-4AF7-49C165636B85}"/>
            </a:ext>
          </a:extLst>
        </xdr:cNvPr>
        <xdr:cNvSpPr/>
      </xdr:nvSpPr>
      <xdr:spPr>
        <a:xfrm>
          <a:off x="2656416" y="423335"/>
          <a:ext cx="2391834" cy="58208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kern="1200">
              <a:solidFill>
                <a:schemeClr val="lt1"/>
              </a:solidFill>
              <a:latin typeface="+mn-lt"/>
              <a:ea typeface="+mn-ea"/>
              <a:cs typeface="+mn-cs"/>
            </a:rPr>
            <a:t>LOWEST</a:t>
          </a:r>
          <a:r>
            <a:rPr lang="en-US" sz="1100" kern="1200">
              <a:solidFill>
                <a:schemeClr val="lt1"/>
              </a:solidFill>
              <a:latin typeface="+mn-lt"/>
              <a:ea typeface="+mn-ea"/>
              <a:cs typeface="+mn-cs"/>
            </a:rPr>
            <a:t> </a:t>
          </a:r>
          <a:r>
            <a:rPr lang="en-US" sz="1400" kern="1200">
              <a:solidFill>
                <a:schemeClr val="lt1"/>
              </a:solidFill>
              <a:latin typeface="+mn-lt"/>
              <a:ea typeface="+mn-ea"/>
              <a:cs typeface="+mn-cs"/>
            </a:rPr>
            <a:t>SELLING</a:t>
          </a:r>
          <a:r>
            <a:rPr lang="en-US" sz="1100" kern="1200">
              <a:solidFill>
                <a:schemeClr val="lt1"/>
              </a:solidFill>
              <a:latin typeface="+mn-lt"/>
              <a:ea typeface="+mn-ea"/>
              <a:cs typeface="+mn-cs"/>
            </a:rPr>
            <a:t> </a:t>
          </a:r>
          <a:r>
            <a:rPr lang="en-US" sz="1400" kern="1200">
              <a:solidFill>
                <a:schemeClr val="lt1"/>
              </a:solidFill>
              <a:latin typeface="+mn-lt"/>
              <a:ea typeface="+mn-ea"/>
              <a:cs typeface="+mn-cs"/>
            </a:rPr>
            <a:t>PRODUCT</a:t>
          </a:r>
          <a:r>
            <a:rPr lang="en-US" sz="1100" kern="1200">
              <a:solidFill>
                <a:schemeClr val="lt1"/>
              </a:solidFill>
              <a:latin typeface="+mn-lt"/>
              <a:ea typeface="+mn-ea"/>
              <a:cs typeface="+mn-cs"/>
            </a:rPr>
            <a:t> (</a:t>
          </a:r>
          <a:r>
            <a:rPr lang="en-US" sz="1400" kern="1200">
              <a:solidFill>
                <a:schemeClr val="lt1"/>
              </a:solidFill>
              <a:latin typeface="+mn-lt"/>
              <a:ea typeface="+mn-ea"/>
              <a:cs typeface="+mn-cs"/>
            </a:rPr>
            <a:t>ELECTRONICS</a:t>
          </a:r>
          <a:r>
            <a:rPr lang="en-US" sz="1100" kern="1200">
              <a:solidFill>
                <a:schemeClr val="lt1"/>
              </a:solidFill>
              <a:latin typeface="+mn-lt"/>
              <a:ea typeface="+mn-ea"/>
              <a:cs typeface="+mn-cs"/>
            </a:rPr>
            <a:t>)</a:t>
          </a:r>
        </a:p>
      </xdr:txBody>
    </xdr:sp>
    <xdr:clientData/>
  </xdr:twoCellAnchor>
  <xdr:twoCellAnchor>
    <xdr:from>
      <xdr:col>8</xdr:col>
      <xdr:colOff>518583</xdr:colOff>
      <xdr:row>2</xdr:row>
      <xdr:rowOff>31750</xdr:rowOff>
    </xdr:from>
    <xdr:to>
      <xdr:col>12</xdr:col>
      <xdr:colOff>497417</xdr:colOff>
      <xdr:row>5</xdr:row>
      <xdr:rowOff>42333</xdr:rowOff>
    </xdr:to>
    <xdr:sp macro="" textlink="">
      <xdr:nvSpPr>
        <xdr:cNvPr id="24" name="Rectangle 23">
          <a:extLst>
            <a:ext uri="{FF2B5EF4-FFF2-40B4-BE49-F238E27FC236}">
              <a16:creationId xmlns:a16="http://schemas.microsoft.com/office/drawing/2014/main" id="{6558250A-0BAC-4992-48C6-C8A9EE062BE3}"/>
            </a:ext>
          </a:extLst>
        </xdr:cNvPr>
        <xdr:cNvSpPr/>
      </xdr:nvSpPr>
      <xdr:spPr>
        <a:xfrm>
          <a:off x="5429250" y="412750"/>
          <a:ext cx="2434167" cy="58208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kern="1200">
              <a:solidFill>
                <a:schemeClr val="lt1"/>
              </a:solidFill>
              <a:latin typeface="+mn-lt"/>
              <a:ea typeface="+mn-ea"/>
              <a:cs typeface="+mn-cs"/>
            </a:rPr>
            <a:t>HIGHEST</a:t>
          </a:r>
          <a:r>
            <a:rPr lang="en-US" sz="1100" kern="1200">
              <a:solidFill>
                <a:schemeClr val="lt1"/>
              </a:solidFill>
              <a:latin typeface="+mn-lt"/>
              <a:ea typeface="+mn-ea"/>
              <a:cs typeface="+mn-cs"/>
            </a:rPr>
            <a:t> </a:t>
          </a:r>
          <a:r>
            <a:rPr lang="en-US" sz="1400" kern="1200">
              <a:solidFill>
                <a:schemeClr val="lt1"/>
              </a:solidFill>
              <a:latin typeface="+mn-lt"/>
              <a:ea typeface="+mn-ea"/>
              <a:cs typeface="+mn-cs"/>
            </a:rPr>
            <a:t>SELLING</a:t>
          </a:r>
          <a:r>
            <a:rPr lang="en-US" sz="1100" kern="1200" baseline="0">
              <a:solidFill>
                <a:schemeClr val="lt1"/>
              </a:solidFill>
              <a:latin typeface="+mn-lt"/>
              <a:ea typeface="+mn-ea"/>
              <a:cs typeface="+mn-cs"/>
            </a:rPr>
            <a:t> </a:t>
          </a:r>
          <a:r>
            <a:rPr lang="en-US" sz="1400" kern="1200">
              <a:solidFill>
                <a:schemeClr val="lt1"/>
              </a:solidFill>
              <a:latin typeface="+mn-lt"/>
              <a:ea typeface="+mn-ea"/>
              <a:cs typeface="+mn-cs"/>
            </a:rPr>
            <a:t>REGION</a:t>
          </a:r>
          <a:r>
            <a:rPr lang="en-US" sz="1100" kern="1200" baseline="0">
              <a:solidFill>
                <a:schemeClr val="lt1"/>
              </a:solidFill>
              <a:latin typeface="+mn-lt"/>
              <a:ea typeface="+mn-ea"/>
              <a:cs typeface="+mn-cs"/>
            </a:rPr>
            <a:t> </a:t>
          </a:r>
        </a:p>
        <a:p>
          <a:pPr marL="0" indent="0" algn="ctr"/>
          <a:r>
            <a:rPr lang="en-US" sz="1100" kern="1200" baseline="0">
              <a:solidFill>
                <a:schemeClr val="lt1"/>
              </a:solidFill>
              <a:latin typeface="+mn-lt"/>
              <a:ea typeface="+mn-ea"/>
              <a:cs typeface="+mn-cs"/>
            </a:rPr>
            <a:t> (</a:t>
          </a:r>
          <a:r>
            <a:rPr lang="en-US" sz="1400" kern="1200">
              <a:solidFill>
                <a:schemeClr val="lt1"/>
              </a:solidFill>
              <a:latin typeface="+mn-lt"/>
              <a:ea typeface="+mn-ea"/>
              <a:cs typeface="+mn-cs"/>
            </a:rPr>
            <a:t>EAST</a:t>
          </a:r>
          <a:r>
            <a:rPr lang="en-US" sz="1100" kern="1200" baseline="0">
              <a:solidFill>
                <a:schemeClr val="lt1"/>
              </a:solidFill>
              <a:latin typeface="+mn-lt"/>
              <a:ea typeface="+mn-ea"/>
              <a:cs typeface="+mn-cs"/>
            </a:rPr>
            <a:t>)</a:t>
          </a:r>
          <a:endParaRPr lang="en-US" sz="1100" kern="1200">
            <a:solidFill>
              <a:schemeClr val="lt1"/>
            </a:solidFill>
            <a:latin typeface="+mn-lt"/>
            <a:ea typeface="+mn-ea"/>
            <a:cs typeface="+mn-cs"/>
          </a:endParaRPr>
        </a:p>
      </xdr:txBody>
    </xdr:sp>
    <xdr:clientData/>
  </xdr:twoCellAnchor>
  <xdr:twoCellAnchor>
    <xdr:from>
      <xdr:col>13</xdr:col>
      <xdr:colOff>190502</xdr:colOff>
      <xdr:row>2</xdr:row>
      <xdr:rowOff>21169</xdr:rowOff>
    </xdr:from>
    <xdr:to>
      <xdr:col>17</xdr:col>
      <xdr:colOff>296334</xdr:colOff>
      <xdr:row>5</xdr:row>
      <xdr:rowOff>42334</xdr:rowOff>
    </xdr:to>
    <xdr:sp macro="" textlink="">
      <xdr:nvSpPr>
        <xdr:cNvPr id="25" name="Rectangle 24">
          <a:extLst>
            <a:ext uri="{FF2B5EF4-FFF2-40B4-BE49-F238E27FC236}">
              <a16:creationId xmlns:a16="http://schemas.microsoft.com/office/drawing/2014/main" id="{76823155-81CD-D321-EF01-D33AB69A9D57}"/>
            </a:ext>
          </a:extLst>
        </xdr:cNvPr>
        <xdr:cNvSpPr/>
      </xdr:nvSpPr>
      <xdr:spPr>
        <a:xfrm>
          <a:off x="8170335" y="402169"/>
          <a:ext cx="2561166" cy="59266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kern="1200">
              <a:solidFill>
                <a:schemeClr val="lt1"/>
              </a:solidFill>
              <a:latin typeface="+mn-lt"/>
              <a:ea typeface="+mn-ea"/>
              <a:cs typeface="+mn-cs"/>
            </a:rPr>
            <a:t>LOWEST SELLING REGION </a:t>
          </a:r>
        </a:p>
        <a:p>
          <a:pPr marL="0" indent="0" algn="ctr"/>
          <a:r>
            <a:rPr lang="en-US" sz="1400" kern="1200">
              <a:solidFill>
                <a:schemeClr val="lt1"/>
              </a:solidFill>
              <a:latin typeface="+mn-lt"/>
              <a:ea typeface="+mn-ea"/>
              <a:cs typeface="+mn-cs"/>
            </a:rPr>
            <a:t>(NORTH)</a:t>
          </a:r>
        </a:p>
      </xdr:txBody>
    </xdr:sp>
    <xdr:clientData/>
  </xdr:twoCellAnchor>
  <xdr:twoCellAnchor editAs="oneCell">
    <xdr:from>
      <xdr:col>18</xdr:col>
      <xdr:colOff>95250</xdr:colOff>
      <xdr:row>12</xdr:row>
      <xdr:rowOff>10584</xdr:rowOff>
    </xdr:from>
    <xdr:to>
      <xdr:col>20</xdr:col>
      <xdr:colOff>402167</xdr:colOff>
      <xdr:row>21</xdr:row>
      <xdr:rowOff>137584</xdr:rowOff>
    </xdr:to>
    <mc:AlternateContent xmlns:mc="http://schemas.openxmlformats.org/markup-compatibility/2006" xmlns:a14="http://schemas.microsoft.com/office/drawing/2010/main">
      <mc:Choice Requires="a14">
        <xdr:graphicFrame macro="">
          <xdr:nvGraphicFramePr>
            <xdr:cNvPr id="26" name="Product Category">
              <a:extLst>
                <a:ext uri="{FF2B5EF4-FFF2-40B4-BE49-F238E27FC236}">
                  <a16:creationId xmlns:a16="http://schemas.microsoft.com/office/drawing/2014/main" id="{81EAAD2A-E679-D183-0B90-9ACCFC83C0F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144250" y="2296584"/>
              <a:ext cx="1534584" cy="184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402167</xdr:colOff>
      <xdr:row>21</xdr:row>
      <xdr:rowOff>116417</xdr:rowOff>
    </xdr:from>
    <xdr:to>
      <xdr:col>22</xdr:col>
      <xdr:colOff>486834</xdr:colOff>
      <xdr:row>29</xdr:row>
      <xdr:rowOff>158749</xdr:rowOff>
    </xdr:to>
    <mc:AlternateContent xmlns:mc="http://schemas.openxmlformats.org/markup-compatibility/2006" xmlns:a14="http://schemas.microsoft.com/office/drawing/2010/main">
      <mc:Choice Requires="a14">
        <xdr:graphicFrame macro="">
          <xdr:nvGraphicFramePr>
            <xdr:cNvPr id="27" name="Quantity Sold ">
              <a:extLst>
                <a:ext uri="{FF2B5EF4-FFF2-40B4-BE49-F238E27FC236}">
                  <a16:creationId xmlns:a16="http://schemas.microsoft.com/office/drawing/2014/main" id="{9E4B12A5-0FD3-895F-9800-F23BE9F79455}"/>
                </a:ext>
              </a:extLst>
            </xdr:cNvPr>
            <xdr:cNvGraphicFramePr/>
          </xdr:nvGraphicFramePr>
          <xdr:xfrm>
            <a:off x="0" y="0"/>
            <a:ext cx="0" cy="0"/>
          </xdr:xfrm>
          <a:graphic>
            <a:graphicData uri="http://schemas.microsoft.com/office/drawing/2010/slicer">
              <sle:slicer xmlns:sle="http://schemas.microsoft.com/office/drawing/2010/slicer" name="Quantity Sold "/>
            </a:graphicData>
          </a:graphic>
        </xdr:graphicFrame>
      </mc:Choice>
      <mc:Fallback xmlns="">
        <xdr:sp macro="" textlink="">
          <xdr:nvSpPr>
            <xdr:cNvPr id="0" name=""/>
            <xdr:cNvSpPr>
              <a:spLocks noTextEdit="1"/>
            </xdr:cNvSpPr>
          </xdr:nvSpPr>
          <xdr:spPr>
            <a:xfrm>
              <a:off x="12678834" y="4116917"/>
              <a:ext cx="1312333" cy="1566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116416</xdr:colOff>
      <xdr:row>21</xdr:row>
      <xdr:rowOff>137583</xdr:rowOff>
    </xdr:from>
    <xdr:to>
      <xdr:col>20</xdr:col>
      <xdr:colOff>402166</xdr:colOff>
      <xdr:row>29</xdr:row>
      <xdr:rowOff>137584</xdr:rowOff>
    </xdr:to>
    <mc:AlternateContent xmlns:mc="http://schemas.openxmlformats.org/markup-compatibility/2006" xmlns:a14="http://schemas.microsoft.com/office/drawing/2010/main">
      <mc:Choice Requires="a14">
        <xdr:graphicFrame macro="">
          <xdr:nvGraphicFramePr>
            <xdr:cNvPr id="28" name="Region">
              <a:extLst>
                <a:ext uri="{FF2B5EF4-FFF2-40B4-BE49-F238E27FC236}">
                  <a16:creationId xmlns:a16="http://schemas.microsoft.com/office/drawing/2014/main" id="{02E5B100-3022-38DA-C606-969342D0A8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65416" y="4138083"/>
              <a:ext cx="1513417" cy="1524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402167</xdr:colOff>
      <xdr:row>12</xdr:row>
      <xdr:rowOff>0</xdr:rowOff>
    </xdr:from>
    <xdr:to>
      <xdr:col>22</xdr:col>
      <xdr:colOff>465667</xdr:colOff>
      <xdr:row>21</xdr:row>
      <xdr:rowOff>116418</xdr:rowOff>
    </xdr:to>
    <mc:AlternateContent xmlns:mc="http://schemas.openxmlformats.org/markup-compatibility/2006" xmlns:a14="http://schemas.microsoft.com/office/drawing/2010/main">
      <mc:Choice Requires="a14">
        <xdr:graphicFrame macro="">
          <xdr:nvGraphicFramePr>
            <xdr:cNvPr id="29" name="Total Sales">
              <a:extLst>
                <a:ext uri="{FF2B5EF4-FFF2-40B4-BE49-F238E27FC236}">
                  <a16:creationId xmlns:a16="http://schemas.microsoft.com/office/drawing/2014/main" id="{1389450D-C114-5219-11C3-759F26D9B197}"/>
                </a:ext>
              </a:extLst>
            </xdr:cNvPr>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mlns="">
        <xdr:sp macro="" textlink="">
          <xdr:nvSpPr>
            <xdr:cNvPr id="0" name=""/>
            <xdr:cNvSpPr>
              <a:spLocks noTextEdit="1"/>
            </xdr:cNvSpPr>
          </xdr:nvSpPr>
          <xdr:spPr>
            <a:xfrm>
              <a:off x="12678834" y="2286000"/>
              <a:ext cx="1291166" cy="1830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52917</xdr:colOff>
      <xdr:row>2</xdr:row>
      <xdr:rowOff>10582</xdr:rowOff>
    </xdr:from>
    <xdr:to>
      <xdr:col>22</xdr:col>
      <xdr:colOff>465667</xdr:colOff>
      <xdr:row>12</xdr:row>
      <xdr:rowOff>10583</xdr:rowOff>
    </xdr:to>
    <mc:AlternateContent xmlns:mc="http://schemas.openxmlformats.org/markup-compatibility/2006" xmlns:a14="http://schemas.microsoft.com/office/drawing/2010/main">
      <mc:Choice Requires="a14">
        <xdr:graphicFrame macro="">
          <xdr:nvGraphicFramePr>
            <xdr:cNvPr id="30" name="Months (Date)">
              <a:extLst>
                <a:ext uri="{FF2B5EF4-FFF2-40B4-BE49-F238E27FC236}">
                  <a16:creationId xmlns:a16="http://schemas.microsoft.com/office/drawing/2014/main" id="{4CB0D24F-6DAD-9713-F39B-3503EEAE968F}"/>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1038417" y="391583"/>
              <a:ext cx="2931583"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409574</xdr:colOff>
      <xdr:row>0</xdr:row>
      <xdr:rowOff>142875</xdr:rowOff>
    </xdr:from>
    <xdr:to>
      <xdr:col>11</xdr:col>
      <xdr:colOff>133349</xdr:colOff>
      <xdr:row>15</xdr:row>
      <xdr:rowOff>14287</xdr:rowOff>
    </xdr:to>
    <xdr:graphicFrame macro="">
      <xdr:nvGraphicFramePr>
        <xdr:cNvPr id="2" name="Chart 1">
          <a:extLst>
            <a:ext uri="{FF2B5EF4-FFF2-40B4-BE49-F238E27FC236}">
              <a16:creationId xmlns:a16="http://schemas.microsoft.com/office/drawing/2014/main" id="{20BBE2D3-B155-2598-9DEE-9196F8D8AD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0</xdr:row>
      <xdr:rowOff>128587</xdr:rowOff>
    </xdr:from>
    <xdr:to>
      <xdr:col>9</xdr:col>
      <xdr:colOff>476250</xdr:colOff>
      <xdr:row>15</xdr:row>
      <xdr:rowOff>14287</xdr:rowOff>
    </xdr:to>
    <xdr:graphicFrame macro="">
      <xdr:nvGraphicFramePr>
        <xdr:cNvPr id="2" name="Chart 1">
          <a:extLst>
            <a:ext uri="{FF2B5EF4-FFF2-40B4-BE49-F238E27FC236}">
              <a16:creationId xmlns:a16="http://schemas.microsoft.com/office/drawing/2014/main" id="{5F308A3D-BD7C-4464-E254-B0F2C4378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190500</xdr:colOff>
      <xdr:row>3</xdr:row>
      <xdr:rowOff>42862</xdr:rowOff>
    </xdr:from>
    <xdr:to>
      <xdr:col>18</xdr:col>
      <xdr:colOff>219075</xdr:colOff>
      <xdr:row>15</xdr:row>
      <xdr:rowOff>104775</xdr:rowOff>
    </xdr:to>
    <xdr:graphicFrame macro="">
      <xdr:nvGraphicFramePr>
        <xdr:cNvPr id="2" name="Chart 1">
          <a:extLst>
            <a:ext uri="{FF2B5EF4-FFF2-40B4-BE49-F238E27FC236}">
              <a16:creationId xmlns:a16="http://schemas.microsoft.com/office/drawing/2014/main" id="{04B7E0BE-AA33-3BBE-D15B-C1AE6B0D2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447675</xdr:colOff>
      <xdr:row>0</xdr:row>
      <xdr:rowOff>128587</xdr:rowOff>
    </xdr:from>
    <xdr:to>
      <xdr:col>10</xdr:col>
      <xdr:colOff>142875</xdr:colOff>
      <xdr:row>15</xdr:row>
      <xdr:rowOff>14287</xdr:rowOff>
    </xdr:to>
    <xdr:graphicFrame macro="">
      <xdr:nvGraphicFramePr>
        <xdr:cNvPr id="2" name="Chart 1">
          <a:extLst>
            <a:ext uri="{FF2B5EF4-FFF2-40B4-BE49-F238E27FC236}">
              <a16:creationId xmlns:a16="http://schemas.microsoft.com/office/drawing/2014/main" id="{DF44A70D-5370-3908-CE11-469889E3A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2.763861111111" createdVersion="8" refreshedVersion="8" minRefreshableVersion="3" recordCount="5" xr:uid="{B63CFF9A-44C0-446B-BAD6-F2C0DD30ED2C}">
  <cacheSource type="worksheet">
    <worksheetSource name="Table9"/>
  </cacheSource>
  <cacheFields count="2">
    <cacheField name="SALES" numFmtId="44">
      <sharedItems containsSemiMixedTypes="0" containsString="0" containsNumber="1" minValue="37986.470000000008" maxValue="68118"/>
    </cacheField>
    <cacheField name="PRODUCT" numFmtId="0">
      <sharedItems count="5">
        <s v="Electronics"/>
        <s v="Books"/>
        <s v="Clothing"/>
        <s v="Sports"/>
        <s v="Home &amp; Kitche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2.811709259258" createdVersion="8" refreshedVersion="8" minRefreshableVersion="3" recordCount="4" xr:uid="{7B46481C-E34D-4F52-B9D3-1213E654093D}">
  <cacheSource type="worksheet">
    <worksheetSource name="Table10"/>
  </cacheSource>
  <cacheFields count="2">
    <cacheField name="SALES" numFmtId="0">
      <sharedItems containsSemiMixedTypes="0" containsString="0" containsNumber="1" minValue="33717.96" maxValue="92094.05"/>
    </cacheField>
    <cacheField name="REGION" numFmtId="0">
      <sharedItems count="4">
        <s v="East"/>
        <s v="West"/>
        <s v="North"/>
        <s v="South"/>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2.835867476853" createdVersion="8" refreshedVersion="8" minRefreshableVersion="3" recordCount="4" xr:uid="{C3CE0503-8DD5-4588-A77E-DCFBDC3A2026}">
  <cacheSource type="worksheet">
    <worksheetSource name="Table12"/>
  </cacheSource>
  <cacheFields count="2">
    <cacheField name="QTY SOLD" numFmtId="0">
      <sharedItems containsSemiMixedTypes="0" containsString="0" containsNumber="1" minValue="8.35" maxValue="12"/>
    </cacheField>
    <cacheField name="REGION" numFmtId="0">
      <sharedItems count="4">
        <s v="East "/>
        <s v="West"/>
        <s v="North"/>
        <s v="South"/>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2.84482766204" createdVersion="8" refreshedVersion="8" minRefreshableVersion="3" recordCount="100" xr:uid="{61522643-F0D4-426C-845F-62F82B13F8EB}">
  <cacheSource type="worksheet">
    <worksheetSource name="Table1"/>
  </cacheSource>
  <cacheFields count="10">
    <cacheField name="Date" numFmtId="14">
      <sharedItems containsSemiMixedTypes="0" containsNonDate="0" containsDate="1" containsString="0" minDate="2023-10-29T20:20:11" maxDate="2024-10-24T20:20:11" count="84">
        <d v="2024-10-24T20:20:11"/>
        <d v="2024-10-19T20:20:11"/>
        <d v="2024-10-10T20:20:11"/>
        <d v="2024-10-09T20:20:11"/>
        <d v="2024-10-05T20:20:11"/>
        <d v="2024-10-02T20:20:11"/>
        <d v="2024-09-28T20:20:11"/>
        <d v="2024-09-27T20:20:11"/>
        <d v="2024-09-20T20:20:11"/>
        <d v="2024-09-12T20:20:11"/>
        <d v="2024-09-10T20:20:11"/>
        <d v="2024-09-06T20:20:11"/>
        <d v="2024-08-31T20:20:11"/>
        <d v="2024-08-30T20:20:11"/>
        <d v="2024-08-22T20:20:11"/>
        <d v="2024-08-21T20:20:11"/>
        <d v="2024-08-13T20:20:11"/>
        <d v="2024-08-11T20:20:11"/>
        <d v="2024-07-27T20:20:11"/>
        <d v="2024-07-22T20:20:11"/>
        <d v="2024-07-16T20:20:11"/>
        <d v="2024-07-12T20:20:11"/>
        <d v="2024-07-09T20:20:11"/>
        <d v="2024-07-02T20:20:11"/>
        <d v="2024-07-01T20:20:11"/>
        <d v="2024-06-29T20:20:11"/>
        <d v="2024-06-25T20:20:11"/>
        <d v="2024-06-16T20:20:11"/>
        <d v="2024-06-12T20:20:11"/>
        <d v="2024-06-05T20:20:11"/>
        <d v="2024-05-30T20:20:11"/>
        <d v="2024-05-25T20:20:11"/>
        <d v="2024-05-18T20:20:11"/>
        <d v="2024-05-13T20:20:11"/>
        <d v="2024-05-08T20:20:11"/>
        <d v="2024-05-07T20:20:11"/>
        <d v="2024-05-04T20:20:11"/>
        <d v="2024-05-03T20:20:11"/>
        <d v="2024-05-01T20:20:11"/>
        <d v="2024-04-21T20:20:11"/>
        <d v="2024-04-17T20:20:11"/>
        <d v="2024-04-14T20:20:11"/>
        <d v="2024-04-12T20:20:11"/>
        <d v="2024-04-02T20:20:11"/>
        <d v="2024-04-01T20:20:11"/>
        <d v="2024-03-28T20:20:11"/>
        <d v="2024-03-26T20:20:11"/>
        <d v="2024-03-23T20:20:11"/>
        <d v="2024-03-20T20:20:11"/>
        <d v="2024-03-19T20:20:11"/>
        <d v="2024-03-16T20:20:11"/>
        <d v="2024-03-14T20:20:11"/>
        <d v="2024-03-08T20:20:11"/>
        <d v="2024-02-22T20:20:11"/>
        <d v="2024-02-12T20:20:11"/>
        <d v="2024-02-11T20:20:11"/>
        <d v="2024-02-05T20:20:11"/>
        <d v="2024-02-01T20:20:11"/>
        <d v="2024-01-27T20:20:11"/>
        <d v="2024-01-25T20:20:11"/>
        <d v="2024-01-20T20:20:11"/>
        <d v="2024-01-17T20:20:11"/>
        <d v="2024-01-15T20:20:11"/>
        <d v="2024-01-07T20:20:11"/>
        <d v="2024-01-05T20:20:11"/>
        <d v="2024-01-03T20:20:11"/>
        <d v="2024-01-01T20:20:11"/>
        <d v="2023-12-28T20:20:11"/>
        <d v="2023-12-26T20:20:11"/>
        <d v="2023-12-23T20:20:11"/>
        <d v="2023-12-22T20:20:11"/>
        <d v="2023-12-14T20:20:11"/>
        <d v="2023-12-13T20:20:11"/>
        <d v="2023-12-12T20:20:11"/>
        <d v="2023-12-04T20:20:11"/>
        <d v="2023-12-01T20:20:11"/>
        <d v="2023-11-25T20:20:11"/>
        <d v="2023-11-22T20:20:11"/>
        <d v="2023-11-21T20:20:11"/>
        <d v="2023-11-11T20:20:11"/>
        <d v="2023-11-10T20:20:11"/>
        <d v="2023-11-09T20:20:11"/>
        <d v="2023-11-01T20:20:11"/>
        <d v="2023-10-29T20:20:11"/>
      </sharedItems>
      <fieldGroup par="9"/>
    </cacheField>
    <cacheField name="Product ID" numFmtId="0">
      <sharedItems/>
    </cacheField>
    <cacheField name="Product Category" numFmtId="0">
      <sharedItems count="5">
        <s v="Electronics"/>
        <s v="Books"/>
        <s v="Clothing"/>
        <s v="Sports"/>
        <s v="Home &amp; Kitchen"/>
      </sharedItems>
    </cacheField>
    <cacheField name="Quantity Sold " numFmtId="0">
      <sharedItems containsSemiMixedTypes="0" containsString="0" containsNumber="1" containsInteger="1" minValue="1" maxValue="20" count="20">
        <n v="17"/>
        <n v="13"/>
        <n v="10"/>
        <n v="15"/>
        <n v="7"/>
        <n v="14"/>
        <n v="18"/>
        <n v="2"/>
        <n v="11"/>
        <n v="12"/>
        <n v="8"/>
        <n v="9"/>
        <n v="5"/>
        <n v="16"/>
        <n v="3"/>
        <n v="20"/>
        <n v="4"/>
        <n v="6"/>
        <n v="19"/>
        <n v="1"/>
      </sharedItems>
    </cacheField>
    <cacheField name="Price per Unit" numFmtId="165">
      <sharedItems containsSemiMixedTypes="0" containsString="0" containsNumber="1" minValue="10.53" maxValue="490.59"/>
    </cacheField>
    <cacheField name="Region" numFmtId="0">
      <sharedItems count="4">
        <s v="East"/>
        <s v="South"/>
        <s v="North"/>
        <s v="West"/>
      </sharedItems>
    </cacheField>
    <cacheField name="Total Sales" numFmtId="165">
      <sharedItems containsSemiMixedTypes="0" containsString="0" containsNumber="1" minValue="39.36" maxValue="8988.2000000000007" count="100">
        <n v="3777.74"/>
        <n v="5046.47"/>
        <n v="672.2"/>
        <n v="2406.3000000000002"/>
        <n v="812.59999999999991"/>
        <n v="310.17"/>
        <n v="2496.06"/>
        <n v="2735.33"/>
        <n v="6000.3"/>
        <n v="708.54"/>
        <n v="2323.42"/>
        <n v="3162.24"/>
        <n v="2014.1"/>
        <n v="3703.84"/>
        <n v="2640.06"/>
        <n v="833.40000000000009"/>
        <n v="1899.36"/>
        <n v="896.44999999999993"/>
        <n v="951.54"/>
        <n v="8988.2000000000007"/>
        <n v="8227.7999999999993"/>
        <n v="283.83999999999997"/>
        <n v="4244.3999999999996"/>
        <n v="1333.08"/>
        <n v="39.36"/>
        <n v="2338.38"/>
        <n v="8302.6"/>
        <n v="544.62"/>
        <n v="225.81"/>
        <n v="5047.2"/>
        <n v="5707.8"/>
        <n v="1147.6500000000001"/>
        <n v="1353.2"/>
        <n v="362.8"/>
        <n v="916.8"/>
        <n v="276.75"/>
        <n v="4017.72"/>
        <n v="2759.5"/>
        <n v="5342.2000000000007"/>
        <n v="1285.5999999999999"/>
        <n v="793.89"/>
        <n v="1635.41"/>
        <n v="1443.4"/>
        <n v="709.05000000000007"/>
        <n v="103.7"/>
        <n v="2572.02"/>
        <n v="3201.3"/>
        <n v="5026.5600000000004"/>
        <n v="954.62999999999988"/>
        <n v="2141.16"/>
        <n v="659.33999999999992"/>
        <n v="2890.81"/>
        <n v="7267.1200000000008"/>
        <n v="3693.4"/>
        <n v="2775.9"/>
        <n v="5887.08"/>
        <n v="2017.8"/>
        <n v="135.08000000000001"/>
        <n v="147.41999999999999"/>
        <n v="7486.4"/>
        <n v="4416.3999999999996"/>
        <n v="766.76"/>
        <n v="953.8"/>
        <n v="1054.8"/>
        <n v="865.2"/>
        <n v="557.86"/>
        <n v="2913.84"/>
        <n v="495.17000000000007"/>
        <n v="1683.63"/>
        <n v="536.49"/>
        <n v="1499.44"/>
        <n v="3238.36"/>
        <n v="6966.6"/>
        <n v="4008.29"/>
        <n v="253.62"/>
        <n v="8611.92"/>
        <n v="970"/>
        <n v="385.15"/>
        <n v="1418.97"/>
        <n v="7222.7999999999993"/>
        <n v="1227.1500000000001"/>
        <n v="3848.74"/>
        <n v="2541.6"/>
        <n v="110.73"/>
        <n v="1313.7"/>
        <n v="639.41999999999996"/>
        <n v="1316.77"/>
        <n v="2984.52"/>
        <n v="697.86"/>
        <n v="1688.82"/>
        <n v="193.47"/>
        <n v="4969.3"/>
        <n v="1567.74"/>
        <n v="313.05"/>
        <n v="2004.31"/>
        <n v="3097.4"/>
        <n v="1198.1199999999999"/>
        <n v="509.96"/>
        <n v="2269.56"/>
        <n v="1428.6"/>
      </sharedItems>
    </cacheField>
    <cacheField name="Months (Date)" numFmtId="0" databaseField="0">
      <fieldGroup base="0">
        <rangePr groupBy="months" startDate="2023-10-29T20:20:11" endDate="2024-10-24T20:20:11"/>
        <groupItems count="14">
          <s v="&lt;10/29/2023"/>
          <s v="Jan"/>
          <s v="Feb"/>
          <s v="Mar"/>
          <s v="Apr"/>
          <s v="May"/>
          <s v="Jun"/>
          <s v="Jul"/>
          <s v="Aug"/>
          <s v="Sep"/>
          <s v="Oct"/>
          <s v="Nov"/>
          <s v="Dec"/>
          <s v="&gt;10/24/2024"/>
        </groupItems>
      </fieldGroup>
    </cacheField>
    <cacheField name="Quarters (Date)" numFmtId="0" databaseField="0">
      <fieldGroup base="0">
        <rangePr groupBy="quarters" startDate="2023-10-29T20:20:11" endDate="2024-10-24T20:20:11"/>
        <groupItems count="6">
          <s v="&lt;10/29/2023"/>
          <s v="Qtr1"/>
          <s v="Qtr2"/>
          <s v="Qtr3"/>
          <s v="Qtr4"/>
          <s v="&gt;10/24/2024"/>
        </groupItems>
      </fieldGroup>
    </cacheField>
    <cacheField name="Years (Date)" numFmtId="0" databaseField="0">
      <fieldGroup base="0">
        <rangePr groupBy="years" startDate="2023-10-29T20:20:11" endDate="2024-10-24T20:20:11"/>
        <groupItems count="4">
          <s v="&lt;10/29/2023"/>
          <s v="2023"/>
          <s v="2024"/>
          <s v="&gt;10/24/2024"/>
        </groupItems>
      </fieldGroup>
    </cacheField>
  </cacheFields>
  <extLst>
    <ext xmlns:x14="http://schemas.microsoft.com/office/spreadsheetml/2009/9/main" uri="{725AE2AE-9491-48be-B2B4-4EB974FC3084}">
      <x14:pivotCacheDefinition pivotCacheId="90057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n v="37986.470000000008"/>
    <x v="0"/>
  </r>
  <r>
    <n v="52154.92"/>
    <x v="1"/>
  </r>
  <r>
    <n v="42973.009999999995"/>
    <x v="2"/>
  </r>
  <r>
    <n v="68118"/>
    <x v="3"/>
  </r>
  <r>
    <n v="39184.4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92094.05"/>
    <x v="0"/>
  </r>
  <r>
    <n v="56677.67"/>
    <x v="1"/>
  </r>
  <r>
    <n v="33717.96"/>
    <x v="2"/>
  </r>
  <r>
    <n v="57927.140000000014"/>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12"/>
    <x v="0"/>
  </r>
  <r>
    <n v="9.875"/>
    <x v="1"/>
  </r>
  <r>
    <n v="8.35"/>
    <x v="2"/>
  </r>
  <r>
    <n v="10.08"/>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P416"/>
    <x v="0"/>
    <x v="0"/>
    <n v="222.22"/>
    <x v="0"/>
    <x v="0"/>
  </r>
  <r>
    <x v="1"/>
    <s v="P313"/>
    <x v="1"/>
    <x v="1"/>
    <n v="388.19"/>
    <x v="1"/>
    <x v="1"/>
  </r>
  <r>
    <x v="2"/>
    <s v="P742"/>
    <x v="2"/>
    <x v="2"/>
    <n v="67.22"/>
    <x v="0"/>
    <x v="2"/>
  </r>
  <r>
    <x v="3"/>
    <s v="P889"/>
    <x v="1"/>
    <x v="3"/>
    <n v="160.41999999999999"/>
    <x v="0"/>
    <x v="3"/>
  </r>
  <r>
    <x v="3"/>
    <s v="P261"/>
    <x v="3"/>
    <x v="0"/>
    <n v="47.8"/>
    <x v="2"/>
    <x v="4"/>
  </r>
  <r>
    <x v="4"/>
    <s v="P914"/>
    <x v="0"/>
    <x v="4"/>
    <n v="44.31"/>
    <x v="2"/>
    <x v="5"/>
  </r>
  <r>
    <x v="5"/>
    <s v="P520"/>
    <x v="1"/>
    <x v="5"/>
    <n v="178.29"/>
    <x v="3"/>
    <x v="6"/>
  </r>
  <r>
    <x v="6"/>
    <s v="P218"/>
    <x v="3"/>
    <x v="1"/>
    <n v="210.41"/>
    <x v="3"/>
    <x v="7"/>
  </r>
  <r>
    <x v="7"/>
    <s v="P140"/>
    <x v="1"/>
    <x v="6"/>
    <n v="333.35"/>
    <x v="1"/>
    <x v="8"/>
  </r>
  <r>
    <x v="8"/>
    <s v="P112"/>
    <x v="3"/>
    <x v="7"/>
    <n v="354.27"/>
    <x v="2"/>
    <x v="9"/>
  </r>
  <r>
    <x v="9"/>
    <s v="P210"/>
    <x v="2"/>
    <x v="8"/>
    <n v="211.22"/>
    <x v="0"/>
    <x v="10"/>
  </r>
  <r>
    <x v="10"/>
    <s v="P733"/>
    <x v="0"/>
    <x v="9"/>
    <n v="263.52"/>
    <x v="1"/>
    <x v="11"/>
  </r>
  <r>
    <x v="11"/>
    <s v="P130"/>
    <x v="3"/>
    <x v="2"/>
    <n v="201.41"/>
    <x v="2"/>
    <x v="12"/>
  </r>
  <r>
    <x v="12"/>
    <s v="P983"/>
    <x v="3"/>
    <x v="10"/>
    <n v="462.98"/>
    <x v="0"/>
    <x v="13"/>
  </r>
  <r>
    <x v="13"/>
    <s v="P915"/>
    <x v="3"/>
    <x v="11"/>
    <n v="293.33999999999997"/>
    <x v="0"/>
    <x v="14"/>
  </r>
  <r>
    <x v="14"/>
    <s v="P316"/>
    <x v="2"/>
    <x v="12"/>
    <n v="166.68"/>
    <x v="3"/>
    <x v="15"/>
  </r>
  <r>
    <x v="15"/>
    <s v="P809"/>
    <x v="1"/>
    <x v="13"/>
    <n v="118.71"/>
    <x v="2"/>
    <x v="16"/>
  </r>
  <r>
    <x v="16"/>
    <s v="P387"/>
    <x v="1"/>
    <x v="12"/>
    <n v="179.29"/>
    <x v="2"/>
    <x v="17"/>
  </r>
  <r>
    <x v="16"/>
    <s v="P146"/>
    <x v="4"/>
    <x v="14"/>
    <n v="317.18"/>
    <x v="0"/>
    <x v="18"/>
  </r>
  <r>
    <x v="17"/>
    <s v="P735"/>
    <x v="1"/>
    <x v="15"/>
    <n v="449.41"/>
    <x v="0"/>
    <x v="19"/>
  </r>
  <r>
    <x v="18"/>
    <s v="P837"/>
    <x v="2"/>
    <x v="15"/>
    <n v="411.39"/>
    <x v="0"/>
    <x v="20"/>
  </r>
  <r>
    <x v="19"/>
    <s v="P435"/>
    <x v="1"/>
    <x v="16"/>
    <n v="70.959999999999994"/>
    <x v="2"/>
    <x v="21"/>
  </r>
  <r>
    <x v="20"/>
    <s v="P630"/>
    <x v="1"/>
    <x v="9"/>
    <n v="353.7"/>
    <x v="1"/>
    <x v="22"/>
  </r>
  <r>
    <x v="21"/>
    <s v="P310"/>
    <x v="0"/>
    <x v="17"/>
    <n v="222.18"/>
    <x v="3"/>
    <x v="23"/>
  </r>
  <r>
    <x v="22"/>
    <s v="P493"/>
    <x v="2"/>
    <x v="14"/>
    <n v="13.12"/>
    <x v="0"/>
    <x v="24"/>
  </r>
  <r>
    <x v="22"/>
    <s v="P599"/>
    <x v="3"/>
    <x v="17"/>
    <n v="389.73"/>
    <x v="0"/>
    <x v="25"/>
  </r>
  <r>
    <x v="23"/>
    <s v="P613"/>
    <x v="3"/>
    <x v="15"/>
    <n v="415.13"/>
    <x v="1"/>
    <x v="26"/>
  </r>
  <r>
    <x v="24"/>
    <s v="P702"/>
    <x v="2"/>
    <x v="17"/>
    <n v="90.77"/>
    <x v="3"/>
    <x v="27"/>
  </r>
  <r>
    <x v="25"/>
    <s v="P824"/>
    <x v="0"/>
    <x v="11"/>
    <n v="25.09"/>
    <x v="1"/>
    <x v="28"/>
  </r>
  <r>
    <x v="26"/>
    <s v="P264"/>
    <x v="4"/>
    <x v="6"/>
    <n v="280.39999999999998"/>
    <x v="1"/>
    <x v="29"/>
  </r>
  <r>
    <x v="27"/>
    <s v="P533"/>
    <x v="3"/>
    <x v="5"/>
    <n v="407.7"/>
    <x v="3"/>
    <x v="30"/>
  </r>
  <r>
    <x v="28"/>
    <s v="P675"/>
    <x v="1"/>
    <x v="14"/>
    <n v="382.55"/>
    <x v="0"/>
    <x v="31"/>
  </r>
  <r>
    <x v="29"/>
    <s v="P791"/>
    <x v="1"/>
    <x v="16"/>
    <n v="338.3"/>
    <x v="3"/>
    <x v="32"/>
  </r>
  <r>
    <x v="30"/>
    <s v="P840"/>
    <x v="2"/>
    <x v="15"/>
    <n v="18.14"/>
    <x v="1"/>
    <x v="33"/>
  </r>
  <r>
    <x v="31"/>
    <s v="P463"/>
    <x v="1"/>
    <x v="3"/>
    <n v="61.12"/>
    <x v="3"/>
    <x v="34"/>
  </r>
  <r>
    <x v="32"/>
    <s v="P929"/>
    <x v="2"/>
    <x v="14"/>
    <n v="92.25"/>
    <x v="2"/>
    <x v="35"/>
  </r>
  <r>
    <x v="32"/>
    <s v="P101"/>
    <x v="3"/>
    <x v="5"/>
    <n v="286.98"/>
    <x v="0"/>
    <x v="36"/>
  </r>
  <r>
    <x v="33"/>
    <s v="P530"/>
    <x v="0"/>
    <x v="2"/>
    <n v="275.95"/>
    <x v="2"/>
    <x v="37"/>
  </r>
  <r>
    <x v="34"/>
    <s v="P745"/>
    <x v="3"/>
    <x v="15"/>
    <n v="267.11"/>
    <x v="0"/>
    <x v="38"/>
  </r>
  <r>
    <x v="35"/>
    <s v="P206"/>
    <x v="0"/>
    <x v="12"/>
    <n v="257.12"/>
    <x v="3"/>
    <x v="39"/>
  </r>
  <r>
    <x v="36"/>
    <s v="P574"/>
    <x v="1"/>
    <x v="11"/>
    <n v="88.21"/>
    <x v="0"/>
    <x v="40"/>
  </r>
  <r>
    <x v="37"/>
    <s v="P135"/>
    <x v="2"/>
    <x v="4"/>
    <n v="233.63"/>
    <x v="1"/>
    <x v="41"/>
  </r>
  <r>
    <x v="38"/>
    <s v="P588"/>
    <x v="2"/>
    <x v="5"/>
    <n v="103.1"/>
    <x v="0"/>
    <x v="42"/>
  </r>
  <r>
    <x v="39"/>
    <s v="P779"/>
    <x v="0"/>
    <x v="3"/>
    <n v="47.27"/>
    <x v="1"/>
    <x v="43"/>
  </r>
  <r>
    <x v="40"/>
    <s v="P303"/>
    <x v="0"/>
    <x v="7"/>
    <n v="51.85"/>
    <x v="3"/>
    <x v="44"/>
  </r>
  <r>
    <x v="41"/>
    <s v="P977"/>
    <x v="4"/>
    <x v="11"/>
    <n v="285.77999999999997"/>
    <x v="2"/>
    <x v="45"/>
  </r>
  <r>
    <x v="42"/>
    <s v="P575"/>
    <x v="3"/>
    <x v="2"/>
    <n v="320.13"/>
    <x v="2"/>
    <x v="46"/>
  </r>
  <r>
    <x v="43"/>
    <s v="P204"/>
    <x v="0"/>
    <x v="13"/>
    <n v="314.16000000000003"/>
    <x v="0"/>
    <x v="47"/>
  </r>
  <r>
    <x v="44"/>
    <s v="P349"/>
    <x v="3"/>
    <x v="11"/>
    <n v="106.07"/>
    <x v="0"/>
    <x v="48"/>
  </r>
  <r>
    <x v="45"/>
    <s v="P926"/>
    <x v="0"/>
    <x v="5"/>
    <n v="152.94"/>
    <x v="0"/>
    <x v="49"/>
  </r>
  <r>
    <x v="46"/>
    <s v="P961"/>
    <x v="3"/>
    <x v="8"/>
    <n v="59.94"/>
    <x v="1"/>
    <x v="50"/>
  </r>
  <r>
    <x v="47"/>
    <s v="P644"/>
    <x v="1"/>
    <x v="1"/>
    <n v="222.37"/>
    <x v="0"/>
    <x v="51"/>
  </r>
  <r>
    <x v="48"/>
    <s v="P359"/>
    <x v="4"/>
    <x v="18"/>
    <n v="382.48"/>
    <x v="3"/>
    <x v="52"/>
  </r>
  <r>
    <x v="49"/>
    <s v="P592"/>
    <x v="4"/>
    <x v="15"/>
    <n v="184.67"/>
    <x v="0"/>
    <x v="53"/>
  </r>
  <r>
    <x v="50"/>
    <s v="P649"/>
    <x v="0"/>
    <x v="3"/>
    <n v="185.06"/>
    <x v="0"/>
    <x v="54"/>
  </r>
  <r>
    <x v="51"/>
    <s v="P494"/>
    <x v="3"/>
    <x v="9"/>
    <n v="490.59"/>
    <x v="2"/>
    <x v="55"/>
  </r>
  <r>
    <x v="52"/>
    <s v="P999"/>
    <x v="4"/>
    <x v="17"/>
    <n v="336.3"/>
    <x v="0"/>
    <x v="56"/>
  </r>
  <r>
    <x v="52"/>
    <s v="P903"/>
    <x v="3"/>
    <x v="7"/>
    <n v="67.540000000000006"/>
    <x v="1"/>
    <x v="57"/>
  </r>
  <r>
    <x v="53"/>
    <s v="P157"/>
    <x v="3"/>
    <x v="5"/>
    <n v="10.53"/>
    <x v="2"/>
    <x v="58"/>
  </r>
  <r>
    <x v="54"/>
    <s v="P539"/>
    <x v="3"/>
    <x v="15"/>
    <n v="374.32"/>
    <x v="0"/>
    <x v="59"/>
  </r>
  <r>
    <x v="55"/>
    <s v="P702"/>
    <x v="3"/>
    <x v="2"/>
    <n v="441.64"/>
    <x v="1"/>
    <x v="60"/>
  </r>
  <r>
    <x v="55"/>
    <s v="P486"/>
    <x v="1"/>
    <x v="7"/>
    <n v="383.38"/>
    <x v="1"/>
    <x v="61"/>
  </r>
  <r>
    <x v="56"/>
    <s v="P303"/>
    <x v="0"/>
    <x v="16"/>
    <n v="238.45"/>
    <x v="3"/>
    <x v="62"/>
  </r>
  <r>
    <x v="57"/>
    <s v="P759"/>
    <x v="4"/>
    <x v="16"/>
    <n v="263.7"/>
    <x v="2"/>
    <x v="63"/>
  </r>
  <r>
    <x v="58"/>
    <s v="P603"/>
    <x v="0"/>
    <x v="10"/>
    <n v="108.15"/>
    <x v="0"/>
    <x v="64"/>
  </r>
  <r>
    <x v="58"/>
    <s v="P109"/>
    <x v="0"/>
    <x v="7"/>
    <n v="278.93"/>
    <x v="1"/>
    <x v="65"/>
  </r>
  <r>
    <x v="59"/>
    <s v="P602"/>
    <x v="3"/>
    <x v="6"/>
    <n v="161.88"/>
    <x v="3"/>
    <x v="66"/>
  </r>
  <r>
    <x v="60"/>
    <s v="P933"/>
    <x v="4"/>
    <x v="1"/>
    <n v="38.090000000000003"/>
    <x v="0"/>
    <x v="67"/>
  </r>
  <r>
    <x v="61"/>
    <s v="P888"/>
    <x v="0"/>
    <x v="11"/>
    <n v="187.07"/>
    <x v="2"/>
    <x v="68"/>
  </r>
  <r>
    <x v="61"/>
    <s v="P976"/>
    <x v="1"/>
    <x v="14"/>
    <n v="178.83"/>
    <x v="1"/>
    <x v="69"/>
  </r>
  <r>
    <x v="62"/>
    <s v="P901"/>
    <x v="2"/>
    <x v="16"/>
    <n v="374.86"/>
    <x v="2"/>
    <x v="70"/>
  </r>
  <r>
    <x v="62"/>
    <s v="P789"/>
    <x v="1"/>
    <x v="18"/>
    <n v="170.44"/>
    <x v="1"/>
    <x v="71"/>
  </r>
  <r>
    <x v="63"/>
    <s v="P693"/>
    <x v="2"/>
    <x v="3"/>
    <n v="464.44"/>
    <x v="3"/>
    <x v="72"/>
  </r>
  <r>
    <x v="63"/>
    <s v="P161"/>
    <x v="0"/>
    <x v="8"/>
    <n v="364.39"/>
    <x v="2"/>
    <x v="73"/>
  </r>
  <r>
    <x v="64"/>
    <s v="P966"/>
    <x v="3"/>
    <x v="6"/>
    <n v="14.09"/>
    <x v="3"/>
    <x v="74"/>
  </r>
  <r>
    <x v="65"/>
    <s v="P194"/>
    <x v="4"/>
    <x v="6"/>
    <n v="478.44"/>
    <x v="0"/>
    <x v="75"/>
  </r>
  <r>
    <x v="66"/>
    <s v="P351"/>
    <x v="4"/>
    <x v="10"/>
    <n v="121.25"/>
    <x v="2"/>
    <x v="76"/>
  </r>
  <r>
    <x v="67"/>
    <s v="P993"/>
    <x v="4"/>
    <x v="19"/>
    <n v="385.15"/>
    <x v="3"/>
    <x v="77"/>
  </r>
  <r>
    <x v="68"/>
    <s v="P417"/>
    <x v="2"/>
    <x v="4"/>
    <n v="202.71"/>
    <x v="2"/>
    <x v="78"/>
  </r>
  <r>
    <x v="68"/>
    <s v="P639"/>
    <x v="2"/>
    <x v="3"/>
    <n v="481.52"/>
    <x v="3"/>
    <x v="79"/>
  </r>
  <r>
    <x v="69"/>
    <s v="P466"/>
    <x v="0"/>
    <x v="14"/>
    <n v="409.05"/>
    <x v="1"/>
    <x v="80"/>
  </r>
  <r>
    <x v="70"/>
    <s v="P772"/>
    <x v="4"/>
    <x v="5"/>
    <n v="274.91000000000003"/>
    <x v="3"/>
    <x v="81"/>
  </r>
  <r>
    <x v="71"/>
    <s v="P222"/>
    <x v="3"/>
    <x v="9"/>
    <n v="211.8"/>
    <x v="0"/>
    <x v="82"/>
  </r>
  <r>
    <x v="71"/>
    <s v="P743"/>
    <x v="0"/>
    <x v="19"/>
    <n v="110.73"/>
    <x v="1"/>
    <x v="83"/>
  </r>
  <r>
    <x v="72"/>
    <s v="P461"/>
    <x v="1"/>
    <x v="12"/>
    <n v="262.74"/>
    <x v="2"/>
    <x v="84"/>
  </r>
  <r>
    <x v="73"/>
    <s v="P212"/>
    <x v="1"/>
    <x v="17"/>
    <n v="106.57"/>
    <x v="3"/>
    <x v="85"/>
  </r>
  <r>
    <x v="74"/>
    <s v="P972"/>
    <x v="1"/>
    <x v="1"/>
    <n v="101.29"/>
    <x v="0"/>
    <x v="86"/>
  </r>
  <r>
    <x v="75"/>
    <s v="P329"/>
    <x v="2"/>
    <x v="0"/>
    <n v="175.56"/>
    <x v="1"/>
    <x v="87"/>
  </r>
  <r>
    <x v="75"/>
    <s v="P476"/>
    <x v="2"/>
    <x v="17"/>
    <n v="116.31"/>
    <x v="3"/>
    <x v="88"/>
  </r>
  <r>
    <x v="75"/>
    <s v="P562"/>
    <x v="1"/>
    <x v="17"/>
    <n v="281.47000000000003"/>
    <x v="3"/>
    <x v="89"/>
  </r>
  <r>
    <x v="76"/>
    <s v="P713"/>
    <x v="1"/>
    <x v="19"/>
    <n v="193.47"/>
    <x v="0"/>
    <x v="90"/>
  </r>
  <r>
    <x v="76"/>
    <s v="P825"/>
    <x v="0"/>
    <x v="5"/>
    <n v="354.95"/>
    <x v="1"/>
    <x v="91"/>
  </r>
  <r>
    <x v="77"/>
    <s v="P611"/>
    <x v="2"/>
    <x v="17"/>
    <n v="261.29000000000002"/>
    <x v="1"/>
    <x v="92"/>
  </r>
  <r>
    <x v="78"/>
    <s v="P820"/>
    <x v="2"/>
    <x v="14"/>
    <n v="104.35"/>
    <x v="1"/>
    <x v="93"/>
  </r>
  <r>
    <x v="79"/>
    <s v="P421"/>
    <x v="2"/>
    <x v="4"/>
    <n v="286.33"/>
    <x v="3"/>
    <x v="94"/>
  </r>
  <r>
    <x v="80"/>
    <s v="P482"/>
    <x v="1"/>
    <x v="15"/>
    <n v="154.87"/>
    <x v="3"/>
    <x v="95"/>
  </r>
  <r>
    <x v="80"/>
    <s v="P121"/>
    <x v="3"/>
    <x v="16"/>
    <n v="299.52999999999997"/>
    <x v="1"/>
    <x v="96"/>
  </r>
  <r>
    <x v="81"/>
    <s v="P653"/>
    <x v="2"/>
    <x v="8"/>
    <n v="46.36"/>
    <x v="1"/>
    <x v="97"/>
  </r>
  <r>
    <x v="82"/>
    <s v="P952"/>
    <x v="4"/>
    <x v="9"/>
    <n v="189.13"/>
    <x v="0"/>
    <x v="98"/>
  </r>
  <r>
    <x v="83"/>
    <s v="P565"/>
    <x v="2"/>
    <x v="16"/>
    <n v="357.15"/>
    <x v="3"/>
    <x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FFCB9F-3686-45A8-8E4E-AA6985712FC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8" firstHeaderRow="1" firstDataRow="1" firstDataCol="1"/>
  <pivotFields count="2">
    <pivotField dataField="1" showAll="0"/>
    <pivotField axis="axisRow" showAll="0">
      <items count="5">
        <item x="0"/>
        <item x="2"/>
        <item x="3"/>
        <item x="1"/>
        <item t="default"/>
      </items>
    </pivotField>
  </pivotFields>
  <rowFields count="1">
    <field x="1"/>
  </rowFields>
  <rowItems count="5">
    <i>
      <x/>
    </i>
    <i>
      <x v="1"/>
    </i>
    <i>
      <x v="2"/>
    </i>
    <i>
      <x v="3"/>
    </i>
    <i t="grand">
      <x/>
    </i>
  </rowItems>
  <colItems count="1">
    <i/>
  </colItems>
  <dataFields count="1">
    <dataField name="Sum of SALES" fld="0" baseField="0" baseItem="0"/>
  </dataFields>
  <formats count="4">
    <format dxfId="7">
      <pivotArea collapsedLevelsAreSubtotals="1" fieldPosition="0">
        <references count="1">
          <reference field="1" count="1">
            <x v="1"/>
          </reference>
        </references>
      </pivotArea>
    </format>
    <format dxfId="6">
      <pivotArea collapsedLevelsAreSubtotals="1" fieldPosition="0">
        <references count="1">
          <reference field="1" count="1">
            <x v="0"/>
          </reference>
        </references>
      </pivotArea>
    </format>
    <format dxfId="5">
      <pivotArea collapsedLevelsAreSubtotals="1" fieldPosition="0">
        <references count="1">
          <reference field="1" count="1">
            <x v="2"/>
          </reference>
        </references>
      </pivotArea>
    </format>
    <format dxfId="4">
      <pivotArea collapsedLevelsAreSubtotals="1" fieldPosition="0">
        <references count="1">
          <reference field="1" count="1">
            <x v="3"/>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 count="1" selected="0">
            <x v="0"/>
          </reference>
        </references>
      </pivotArea>
    </chartFormat>
    <chartFormat chart="9" format="12">
      <pivotArea type="data" outline="0" fieldPosition="0">
        <references count="2">
          <reference field="4294967294" count="1" selected="0">
            <x v="0"/>
          </reference>
          <reference field="1" count="1" selected="0">
            <x v="1"/>
          </reference>
        </references>
      </pivotArea>
    </chartFormat>
    <chartFormat chart="9" format="13">
      <pivotArea type="data" outline="0" fieldPosition="0">
        <references count="2">
          <reference field="4294967294" count="1" selected="0">
            <x v="0"/>
          </reference>
          <reference field="1" count="1" selected="0">
            <x v="2"/>
          </reference>
        </references>
      </pivotArea>
    </chartFormat>
    <chartFormat chart="9"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5DC44D-C776-4BC2-A53A-0EB5AA7AC7C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2">
    <pivotField dataField="1" showAll="0"/>
    <pivotField axis="axisRow" showAll="0">
      <items count="5">
        <item x="0"/>
        <item x="2"/>
        <item x="3"/>
        <item x="1"/>
        <item t="default"/>
      </items>
    </pivotField>
  </pivotFields>
  <rowFields count="1">
    <field x="1"/>
  </rowFields>
  <rowItems count="5">
    <i>
      <x/>
    </i>
    <i>
      <x v="1"/>
    </i>
    <i>
      <x v="2"/>
    </i>
    <i>
      <x v="3"/>
    </i>
    <i t="grand">
      <x/>
    </i>
  </rowItems>
  <colItems count="1">
    <i/>
  </colItems>
  <dataFields count="1">
    <dataField name="Sum of QTY SOLD" fld="0"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 count="1" selected="0">
            <x v="0"/>
          </reference>
        </references>
      </pivotArea>
    </chartFormat>
    <chartFormat chart="3" format="12">
      <pivotArea type="data" outline="0" fieldPosition="0">
        <references count="2">
          <reference field="4294967294" count="1" selected="0">
            <x v="0"/>
          </reference>
          <reference field="1" count="1" selected="0">
            <x v="1"/>
          </reference>
        </references>
      </pivotArea>
    </chartFormat>
    <chartFormat chart="3" format="13">
      <pivotArea type="data" outline="0" fieldPosition="0">
        <references count="2">
          <reference field="4294967294" count="1" selected="0">
            <x v="0"/>
          </reference>
          <reference field="1" count="1" selected="0">
            <x v="2"/>
          </reference>
        </references>
      </pivotArea>
    </chartFormat>
    <chartFormat chart="3"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EE0B5A-B1E1-41C8-BF4D-B027EE74321E}"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10">
    <pivotField axis="axisRow" numFmtId="14" showAll="0">
      <items count="85">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items count="6">
        <item x="1"/>
        <item x="2"/>
        <item x="0"/>
        <item x="4"/>
        <item x="3"/>
        <item t="default"/>
      </items>
    </pivotField>
    <pivotField showAll="0">
      <items count="21">
        <item x="19"/>
        <item x="7"/>
        <item x="14"/>
        <item x="16"/>
        <item x="12"/>
        <item x="17"/>
        <item x="4"/>
        <item x="10"/>
        <item x="11"/>
        <item x="2"/>
        <item x="8"/>
        <item x="9"/>
        <item x="1"/>
        <item x="5"/>
        <item x="3"/>
        <item x="13"/>
        <item x="0"/>
        <item x="6"/>
        <item x="18"/>
        <item x="15"/>
        <item t="default"/>
      </items>
    </pivotField>
    <pivotField numFmtId="165" showAll="0"/>
    <pivotField showAll="0">
      <items count="5">
        <item x="0"/>
        <item x="2"/>
        <item x="1"/>
        <item x="3"/>
        <item t="default"/>
      </items>
    </pivotField>
    <pivotField dataField="1" numFmtId="165" showAll="0">
      <items count="101">
        <item x="24"/>
        <item x="44"/>
        <item x="83"/>
        <item x="57"/>
        <item x="58"/>
        <item x="90"/>
        <item x="28"/>
        <item x="74"/>
        <item x="35"/>
        <item x="21"/>
        <item x="5"/>
        <item x="93"/>
        <item x="33"/>
        <item x="77"/>
        <item x="67"/>
        <item x="97"/>
        <item x="69"/>
        <item x="27"/>
        <item x="65"/>
        <item x="85"/>
        <item x="50"/>
        <item x="2"/>
        <item x="88"/>
        <item x="9"/>
        <item x="43"/>
        <item x="61"/>
        <item x="40"/>
        <item x="4"/>
        <item x="15"/>
        <item x="64"/>
        <item x="17"/>
        <item x="34"/>
        <item x="18"/>
        <item x="62"/>
        <item x="48"/>
        <item x="76"/>
        <item x="63"/>
        <item x="31"/>
        <item x="96"/>
        <item x="80"/>
        <item x="39"/>
        <item x="84"/>
        <item x="86"/>
        <item x="23"/>
        <item x="32"/>
        <item x="78"/>
        <item x="99"/>
        <item x="42"/>
        <item x="70"/>
        <item x="92"/>
        <item x="41"/>
        <item x="68"/>
        <item x="89"/>
        <item x="16"/>
        <item x="94"/>
        <item x="12"/>
        <item x="56"/>
        <item x="49"/>
        <item x="98"/>
        <item x="10"/>
        <item x="25"/>
        <item x="3"/>
        <item x="6"/>
        <item x="82"/>
        <item x="45"/>
        <item x="14"/>
        <item x="7"/>
        <item x="37"/>
        <item x="54"/>
        <item x="51"/>
        <item x="66"/>
        <item x="87"/>
        <item x="95"/>
        <item x="11"/>
        <item x="46"/>
        <item x="71"/>
        <item x="53"/>
        <item x="13"/>
        <item x="0"/>
        <item x="81"/>
        <item x="73"/>
        <item x="36"/>
        <item x="22"/>
        <item x="60"/>
        <item x="91"/>
        <item x="47"/>
        <item x="1"/>
        <item x="29"/>
        <item x="38"/>
        <item x="30"/>
        <item x="55"/>
        <item x="8"/>
        <item x="72"/>
        <item x="79"/>
        <item x="52"/>
        <item x="59"/>
        <item x="20"/>
        <item x="26"/>
        <item x="75"/>
        <item x="19"/>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Total Sales" fld="6" baseField="0" baseItem="0" numFmtId="165"/>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6"/>
          </reference>
        </references>
      </pivotArea>
    </chartFormat>
    <chartFormat chart="0" format="2">
      <pivotArea type="data" outline="0" fieldPosition="0">
        <references count="2">
          <reference field="4294967294" count="1" selected="0">
            <x v="0"/>
          </reference>
          <reference field="7" count="1" selected="0">
            <x v="12"/>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5262FC-63A7-4310-A649-53FDB6A1943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B9" firstHeaderRow="1" firstDataRow="1" firstDataCol="1"/>
  <pivotFields count="2">
    <pivotField dataField="1" numFmtId="44" showAll="0"/>
    <pivotField axis="axisRow" showAll="0" sortType="descending">
      <items count="6">
        <item x="1"/>
        <item x="2"/>
        <item x="0"/>
        <item x="4"/>
        <item x="3"/>
        <item t="default"/>
      </items>
      <autoSortScope>
        <pivotArea dataOnly="0" outline="0" fieldPosition="0">
          <references count="1">
            <reference field="4294967294" count="1" selected="0">
              <x v="0"/>
            </reference>
          </references>
        </pivotArea>
      </autoSortScope>
    </pivotField>
  </pivotFields>
  <rowFields count="1">
    <field x="1"/>
  </rowFields>
  <rowItems count="6">
    <i>
      <x v="4"/>
    </i>
    <i>
      <x/>
    </i>
    <i>
      <x v="1"/>
    </i>
    <i>
      <x v="3"/>
    </i>
    <i>
      <x v="2"/>
    </i>
    <i t="grand">
      <x/>
    </i>
  </rowItems>
  <colItems count="1">
    <i/>
  </colItems>
  <dataFields count="1">
    <dataField name="Sum of SALES" fld="0" baseField="1" baseItem="0" numFmtId="44"/>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28" format="11" series="1">
      <pivotArea type="data" outline="0" fieldPosition="0">
        <references count="1">
          <reference field="4294967294" count="1" selected="0">
            <x v="0"/>
          </reference>
        </references>
      </pivotArea>
    </chartFormat>
    <chartFormat chart="28" format="12">
      <pivotArea type="data" outline="0" fieldPosition="0">
        <references count="2">
          <reference field="4294967294" count="1" selected="0">
            <x v="0"/>
          </reference>
          <reference field="1" count="1" selected="0">
            <x v="0"/>
          </reference>
        </references>
      </pivotArea>
    </chartFormat>
    <chartFormat chart="28" format="13">
      <pivotArea type="data" outline="0" fieldPosition="0">
        <references count="2">
          <reference field="4294967294" count="1" selected="0">
            <x v="0"/>
          </reference>
          <reference field="1" count="1" selected="0">
            <x v="1"/>
          </reference>
        </references>
      </pivotArea>
    </chartFormat>
    <chartFormat chart="28" format="14">
      <pivotArea type="data" outline="0" fieldPosition="0">
        <references count="2">
          <reference field="4294967294" count="1" selected="0">
            <x v="0"/>
          </reference>
          <reference field="1" count="1" selected="0">
            <x v="3"/>
          </reference>
        </references>
      </pivotArea>
    </chartFormat>
    <chartFormat chart="28" format="1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043F7C8-7640-49D9-9CA6-F98DD6F73E92}" sourceName="Product Category">
  <pivotTables>
    <pivotTable tabId="10" name="PivotTable5"/>
  </pivotTables>
  <data>
    <tabular pivotCacheId="9005714">
      <items count="5">
        <i x="1" s="1"/>
        <i x="2" s="1"/>
        <i x="0"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_Sold" xr10:uid="{B5CBAC2F-54F0-4D54-8677-A43FB865A553}" sourceName="Quantity Sold ">
  <pivotTables>
    <pivotTable tabId="10" name="PivotTable5"/>
  </pivotTables>
  <data>
    <tabular pivotCacheId="9005714">
      <items count="20">
        <i x="19" s="1"/>
        <i x="7" s="1"/>
        <i x="14" s="1"/>
        <i x="16" s="1"/>
        <i x="12" s="1"/>
        <i x="17" s="1"/>
        <i x="4" s="1"/>
        <i x="10" s="1"/>
        <i x="11" s="1"/>
        <i x="2" s="1"/>
        <i x="8" s="1"/>
        <i x="9" s="1"/>
        <i x="1" s="1"/>
        <i x="5" s="1"/>
        <i x="3" s="1"/>
        <i x="13" s="1"/>
        <i x="0" s="1"/>
        <i x="6" s="1"/>
        <i x="18"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191D7B-4F15-44D1-B331-B85E97370ABA}" sourceName="Region">
  <pivotTables>
    <pivotTable tabId="10" name="PivotTable5"/>
  </pivotTables>
  <data>
    <tabular pivotCacheId="9005714">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409930C0-5C6A-4D25-942B-A99C92A32785}" sourceName="Total Sales">
  <pivotTables>
    <pivotTable tabId="10" name="PivotTable5"/>
  </pivotTables>
  <data>
    <tabular pivotCacheId="9005714">
      <items count="100">
        <i x="24" s="1"/>
        <i x="44" s="1"/>
        <i x="83" s="1"/>
        <i x="57" s="1"/>
        <i x="58" s="1"/>
        <i x="90" s="1"/>
        <i x="28" s="1"/>
        <i x="74" s="1"/>
        <i x="35" s="1"/>
        <i x="21" s="1"/>
        <i x="5" s="1"/>
        <i x="93" s="1"/>
        <i x="33" s="1"/>
        <i x="77" s="1"/>
        <i x="67" s="1"/>
        <i x="97" s="1"/>
        <i x="69" s="1"/>
        <i x="27" s="1"/>
        <i x="65" s="1"/>
        <i x="85" s="1"/>
        <i x="50" s="1"/>
        <i x="2" s="1"/>
        <i x="88" s="1"/>
        <i x="9" s="1"/>
        <i x="43" s="1"/>
        <i x="61" s="1"/>
        <i x="40" s="1"/>
        <i x="4" s="1"/>
        <i x="15" s="1"/>
        <i x="64" s="1"/>
        <i x="17" s="1"/>
        <i x="34" s="1"/>
        <i x="18" s="1"/>
        <i x="62" s="1"/>
        <i x="48" s="1"/>
        <i x="76" s="1"/>
        <i x="63" s="1"/>
        <i x="31" s="1"/>
        <i x="96" s="1"/>
        <i x="80" s="1"/>
        <i x="39" s="1"/>
        <i x="84" s="1"/>
        <i x="86" s="1"/>
        <i x="23" s="1"/>
        <i x="32" s="1"/>
        <i x="78" s="1"/>
        <i x="99" s="1"/>
        <i x="42" s="1"/>
        <i x="70" s="1"/>
        <i x="92" s="1"/>
        <i x="41" s="1"/>
        <i x="68" s="1"/>
        <i x="89" s="1"/>
        <i x="16" s="1"/>
        <i x="94" s="1"/>
        <i x="12" s="1"/>
        <i x="56" s="1"/>
        <i x="49" s="1"/>
        <i x="98" s="1"/>
        <i x="10" s="1"/>
        <i x="25" s="1"/>
        <i x="3" s="1"/>
        <i x="6" s="1"/>
        <i x="82" s="1"/>
        <i x="45" s="1"/>
        <i x="14" s="1"/>
        <i x="7" s="1"/>
        <i x="37" s="1"/>
        <i x="54" s="1"/>
        <i x="51" s="1"/>
        <i x="66" s="1"/>
        <i x="87" s="1"/>
        <i x="95" s="1"/>
        <i x="11" s="1"/>
        <i x="46" s="1"/>
        <i x="71" s="1"/>
        <i x="53" s="1"/>
        <i x="13" s="1"/>
        <i x="0" s="1"/>
        <i x="81" s="1"/>
        <i x="73" s="1"/>
        <i x="36" s="1"/>
        <i x="22" s="1"/>
        <i x="60" s="1"/>
        <i x="91" s="1"/>
        <i x="47" s="1"/>
        <i x="1" s="1"/>
        <i x="29" s="1"/>
        <i x="38" s="1"/>
        <i x="30" s="1"/>
        <i x="55" s="1"/>
        <i x="8" s="1"/>
        <i x="72" s="1"/>
        <i x="79" s="1"/>
        <i x="52" s="1"/>
        <i x="59" s="1"/>
        <i x="20" s="1"/>
        <i x="26" s="1"/>
        <i x="75" s="1"/>
        <i x="1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64C11E09-2631-4548-9A49-D4F3C8C66951}" sourceName="Months (Date)">
  <pivotTables>
    <pivotTable tabId="10" name="PivotTable5"/>
  </pivotTables>
  <data>
    <tabular pivotCacheId="9005714">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C6B76165-75DD-43CD-A0F2-DB28FCA8BCC4}" cache="Slicer_Product_Category" caption="Product Category" rowHeight="241300"/>
  <slicer name="Quantity Sold " xr10:uid="{BB1EB104-23F3-41E1-BF35-4930CD7FEC9A}" cache="Slicer_Quantity_Sold" caption="Quantity Sold " rowHeight="241300"/>
  <slicer name="Region" xr10:uid="{EBD47238-757A-41D8-90BF-1F3688FB6F1E}" cache="Slicer_Region" caption="Region" rowHeight="241300"/>
  <slicer name="Total Sales" xr10:uid="{9AB562E4-55E1-4BEB-9119-B9E4A660F46E}" cache="Slicer_Total_Sales" caption="Total Sales" startItem="12" rowHeight="241300"/>
  <slicer name="Months (Date)" xr10:uid="{D171B8F2-EA38-41DA-A0F2-E69F4ADC52D4}" cache="Slicer_Months__Date" caption="Months (Dat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524A9E-C956-49C0-A505-56B1BBE3DA05}" name="Table1" displayName="Table1" ref="A2:G102" totalsRowShown="0" headerRowDxfId="19" dataDxfId="17" headerRowBorderDxfId="18" tableBorderDxfId="16" totalsRowBorderDxfId="15">
  <autoFilter ref="A2:G102" xr:uid="{27524A9E-C956-49C0-A505-56B1BBE3DA05}"/>
  <sortState xmlns:xlrd2="http://schemas.microsoft.com/office/spreadsheetml/2017/richdata2" ref="A3:G102">
    <sortCondition descending="1" ref="A2:A102"/>
  </sortState>
  <tableColumns count="7">
    <tableColumn id="1" xr3:uid="{B824D3D7-F9EF-4D8C-B847-F4C3923B224E}" name="Date" dataDxfId="14"/>
    <tableColumn id="2" xr3:uid="{9C5DBECF-CE7D-47D6-B349-35E4EC737E13}" name="Product ID" dataDxfId="13"/>
    <tableColumn id="3" xr3:uid="{7F6BD196-18AE-4D26-96CB-339A44C326DD}" name="Product Category" dataDxfId="12"/>
    <tableColumn id="4" xr3:uid="{DCBA2FCD-542D-43C0-B90E-FB2A6ABC6C0F}" name="Quantity Sold " dataDxfId="11"/>
    <tableColumn id="5" xr3:uid="{19CC9B3C-CDC9-4EFE-AF18-6A3DCE4A8AC1}" name="Price per Unit" dataDxfId="10"/>
    <tableColumn id="6" xr3:uid="{BC1078D5-F7D7-4F03-A104-1B93C968CAC1}" name="Region" dataDxfId="9"/>
    <tableColumn id="7" xr3:uid="{1DE8D166-CA91-4884-891C-2418288B59C9}" name="Total Sales" dataDxfId="8"/>
  </tableColumns>
  <tableStyleInfo name="TableStyleLight1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1"/>
  <sheetViews>
    <sheetView workbookViewId="0">
      <selection activeCell="I93" sqref="I93"/>
    </sheetView>
  </sheetViews>
  <sheetFormatPr defaultRowHeight="15" x14ac:dyDescent="0.25"/>
  <cols>
    <col min="1" max="1" width="18.28515625" bestFit="1" customWidth="1"/>
    <col min="2" max="2" width="10.140625" bestFit="1" customWidth="1"/>
    <col min="3" max="3" width="16.28515625" bestFit="1" customWidth="1"/>
    <col min="4" max="4" width="13.140625" bestFit="1" customWidth="1"/>
    <col min="5" max="5" width="13.28515625" bestFit="1" customWidth="1"/>
    <col min="6" max="6" width="7.140625" bestFit="1" customWidth="1"/>
    <col min="7" max="7" width="10.42578125" bestFit="1" customWidth="1"/>
  </cols>
  <sheetData>
    <row r="1" spans="1:7" x14ac:dyDescent="0.25">
      <c r="A1" s="1" t="s">
        <v>0</v>
      </c>
      <c r="B1" s="1" t="s">
        <v>1</v>
      </c>
      <c r="C1" s="1" t="s">
        <v>2</v>
      </c>
      <c r="D1" s="1" t="s">
        <v>3</v>
      </c>
      <c r="E1" s="1" t="s">
        <v>4</v>
      </c>
      <c r="F1" s="1" t="s">
        <v>5</v>
      </c>
      <c r="G1" s="1" t="s">
        <v>6</v>
      </c>
    </row>
    <row r="2" spans="1:7" x14ac:dyDescent="0.25">
      <c r="A2" s="2">
        <v>45344.847346019596</v>
      </c>
      <c r="B2" t="s">
        <v>7</v>
      </c>
      <c r="C2" t="s">
        <v>105</v>
      </c>
      <c r="E2">
        <v>10.53</v>
      </c>
      <c r="F2" t="s">
        <v>110</v>
      </c>
      <c r="G2">
        <v>147.41999999999999</v>
      </c>
    </row>
    <row r="3" spans="1:7" x14ac:dyDescent="0.25">
      <c r="A3" s="2">
        <v>45489.847346019953</v>
      </c>
      <c r="B3" t="s">
        <v>8</v>
      </c>
      <c r="C3" t="s">
        <v>106</v>
      </c>
      <c r="D3">
        <v>12</v>
      </c>
      <c r="E3">
        <v>353.7</v>
      </c>
      <c r="F3" t="s">
        <v>111</v>
      </c>
      <c r="G3">
        <v>4244.3999999999996</v>
      </c>
    </row>
    <row r="4" spans="1:7" x14ac:dyDescent="0.25">
      <c r="A4" s="2">
        <v>45374.847346019997</v>
      </c>
      <c r="B4" t="s">
        <v>9</v>
      </c>
      <c r="C4" t="s">
        <v>106</v>
      </c>
      <c r="D4">
        <v>13</v>
      </c>
      <c r="E4">
        <v>222.37</v>
      </c>
      <c r="F4" t="s">
        <v>112</v>
      </c>
      <c r="G4">
        <v>2890.81</v>
      </c>
    </row>
    <row r="5" spans="1:7" x14ac:dyDescent="0.25">
      <c r="A5" s="2">
        <v>45545.847346020048</v>
      </c>
      <c r="B5" t="s">
        <v>10</v>
      </c>
      <c r="C5" t="s">
        <v>107</v>
      </c>
      <c r="E5">
        <v>263.52</v>
      </c>
      <c r="F5" t="s">
        <v>111</v>
      </c>
      <c r="G5">
        <v>3162.24</v>
      </c>
    </row>
    <row r="6" spans="1:7" x14ac:dyDescent="0.25">
      <c r="A6" s="2">
        <v>45459.847346020077</v>
      </c>
      <c r="B6" t="s">
        <v>11</v>
      </c>
      <c r="C6" t="s">
        <v>105</v>
      </c>
      <c r="D6">
        <v>14</v>
      </c>
      <c r="E6">
        <v>407.7</v>
      </c>
      <c r="F6" t="s">
        <v>113</v>
      </c>
      <c r="G6">
        <v>5707.8</v>
      </c>
    </row>
    <row r="7" spans="1:7" x14ac:dyDescent="0.25">
      <c r="A7" s="2">
        <v>45239.847346020128</v>
      </c>
      <c r="B7" t="s">
        <v>12</v>
      </c>
      <c r="C7" t="s">
        <v>108</v>
      </c>
      <c r="D7">
        <v>11</v>
      </c>
      <c r="E7">
        <v>46.36</v>
      </c>
      <c r="F7" t="s">
        <v>111</v>
      </c>
      <c r="G7">
        <v>509.96</v>
      </c>
    </row>
    <row r="8" spans="1:7" x14ac:dyDescent="0.25">
      <c r="A8" s="2">
        <v>45264.847346020157</v>
      </c>
      <c r="B8" t="s">
        <v>13</v>
      </c>
      <c r="C8" t="s">
        <v>106</v>
      </c>
      <c r="D8">
        <v>13</v>
      </c>
      <c r="E8">
        <v>101.29</v>
      </c>
      <c r="F8" t="s">
        <v>112</v>
      </c>
      <c r="G8">
        <v>1316.77</v>
      </c>
    </row>
    <row r="9" spans="1:7" x14ac:dyDescent="0.25">
      <c r="A9" s="2">
        <v>45570.847346020222</v>
      </c>
      <c r="B9" t="s">
        <v>14</v>
      </c>
      <c r="C9" t="s">
        <v>107</v>
      </c>
      <c r="D9">
        <v>7</v>
      </c>
      <c r="E9">
        <v>44.31</v>
      </c>
      <c r="F9" t="s">
        <v>110</v>
      </c>
      <c r="G9">
        <v>310.17</v>
      </c>
    </row>
    <row r="10" spans="1:7" x14ac:dyDescent="0.25">
      <c r="A10" s="2">
        <v>45416.847346020339</v>
      </c>
      <c r="B10" t="s">
        <v>15</v>
      </c>
      <c r="C10" t="s">
        <v>106</v>
      </c>
      <c r="D10">
        <v>9</v>
      </c>
      <c r="E10">
        <v>88.21</v>
      </c>
      <c r="F10" t="s">
        <v>112</v>
      </c>
      <c r="G10">
        <v>793.89</v>
      </c>
    </row>
    <row r="11" spans="1:7" x14ac:dyDescent="0.25">
      <c r="A11" s="2">
        <v>45526.847346020382</v>
      </c>
      <c r="B11" t="s">
        <v>16</v>
      </c>
      <c r="C11" t="s">
        <v>108</v>
      </c>
      <c r="D11">
        <v>5</v>
      </c>
      <c r="F11" t="s">
        <v>113</v>
      </c>
      <c r="G11">
        <v>833.40000000000009</v>
      </c>
    </row>
    <row r="12" spans="1:7" x14ac:dyDescent="0.25">
      <c r="A12" s="2">
        <v>45475.847346020433</v>
      </c>
      <c r="B12" t="s">
        <v>17</v>
      </c>
      <c r="C12" t="s">
        <v>105</v>
      </c>
      <c r="D12">
        <v>20</v>
      </c>
      <c r="E12">
        <v>415.13</v>
      </c>
      <c r="F12" t="s">
        <v>111</v>
      </c>
      <c r="G12">
        <v>8302.6</v>
      </c>
    </row>
    <row r="13" spans="1:7" x14ac:dyDescent="0.25">
      <c r="A13" s="2">
        <v>45255.847346020477</v>
      </c>
      <c r="B13" t="s">
        <v>18</v>
      </c>
      <c r="C13" t="s">
        <v>107</v>
      </c>
      <c r="D13">
        <v>14</v>
      </c>
      <c r="E13">
        <v>354.95</v>
      </c>
      <c r="F13" t="s">
        <v>111</v>
      </c>
      <c r="G13">
        <v>4969.3</v>
      </c>
    </row>
    <row r="14" spans="1:7" x14ac:dyDescent="0.25">
      <c r="A14" s="2">
        <v>45273.847346020513</v>
      </c>
      <c r="B14" t="s">
        <v>19</v>
      </c>
      <c r="C14" t="s">
        <v>106</v>
      </c>
      <c r="D14">
        <v>5</v>
      </c>
      <c r="E14">
        <v>262.74</v>
      </c>
      <c r="F14" t="s">
        <v>110</v>
      </c>
      <c r="G14">
        <v>1313.7</v>
      </c>
    </row>
    <row r="15" spans="1:7" x14ac:dyDescent="0.25">
      <c r="A15" s="2">
        <v>45379.847346020542</v>
      </c>
      <c r="B15" t="s">
        <v>20</v>
      </c>
      <c r="C15" t="s">
        <v>107</v>
      </c>
      <c r="D15">
        <v>14</v>
      </c>
      <c r="E15">
        <v>152.94</v>
      </c>
      <c r="F15" t="s">
        <v>112</v>
      </c>
      <c r="G15">
        <v>2141.16</v>
      </c>
    </row>
    <row r="16" spans="1:7" x14ac:dyDescent="0.25">
      <c r="A16" s="2">
        <v>45365.847346020579</v>
      </c>
      <c r="B16" t="s">
        <v>21</v>
      </c>
      <c r="C16" t="s">
        <v>105</v>
      </c>
      <c r="D16">
        <v>12</v>
      </c>
      <c r="E16">
        <v>490.59</v>
      </c>
      <c r="F16" t="s">
        <v>110</v>
      </c>
      <c r="G16">
        <v>5887.08</v>
      </c>
    </row>
    <row r="17" spans="1:7" x14ac:dyDescent="0.25">
      <c r="A17" s="2">
        <v>45396.847346020622</v>
      </c>
      <c r="B17" t="s">
        <v>22</v>
      </c>
      <c r="C17" t="s">
        <v>109</v>
      </c>
      <c r="D17">
        <v>9</v>
      </c>
      <c r="E17">
        <v>285.77999999999997</v>
      </c>
      <c r="F17" t="s">
        <v>110</v>
      </c>
      <c r="G17">
        <v>2572.02</v>
      </c>
    </row>
    <row r="18" spans="1:7" x14ac:dyDescent="0.25">
      <c r="A18" s="2">
        <v>45482.847346020637</v>
      </c>
      <c r="B18" t="s">
        <v>23</v>
      </c>
      <c r="C18" t="s">
        <v>105</v>
      </c>
      <c r="D18">
        <v>6</v>
      </c>
      <c r="E18">
        <v>389.73</v>
      </c>
      <c r="F18" t="s">
        <v>112</v>
      </c>
      <c r="G18">
        <v>2338.38</v>
      </c>
    </row>
    <row r="19" spans="1:7" x14ac:dyDescent="0.25">
      <c r="A19" s="2">
        <v>45517.847346020681</v>
      </c>
      <c r="B19" t="s">
        <v>24</v>
      </c>
      <c r="C19" t="s">
        <v>109</v>
      </c>
      <c r="D19">
        <v>3</v>
      </c>
      <c r="E19">
        <v>317.18</v>
      </c>
      <c r="F19" t="s">
        <v>112</v>
      </c>
      <c r="G19">
        <v>951.54</v>
      </c>
    </row>
    <row r="20" spans="1:7" x14ac:dyDescent="0.25">
      <c r="A20" s="2">
        <v>45272.847346020717</v>
      </c>
      <c r="B20" t="s">
        <v>25</v>
      </c>
      <c r="C20" t="s">
        <v>106</v>
      </c>
      <c r="D20">
        <v>6</v>
      </c>
      <c r="E20">
        <v>106.57</v>
      </c>
      <c r="F20" t="s">
        <v>113</v>
      </c>
      <c r="G20">
        <v>639.41999999999996</v>
      </c>
    </row>
    <row r="21" spans="1:7" x14ac:dyDescent="0.25">
      <c r="A21" s="2">
        <v>45359.847346020753</v>
      </c>
      <c r="B21" t="s">
        <v>26</v>
      </c>
      <c r="C21" t="s">
        <v>105</v>
      </c>
      <c r="D21">
        <v>2</v>
      </c>
      <c r="E21">
        <v>67.540000000000006</v>
      </c>
      <c r="F21" t="s">
        <v>111</v>
      </c>
      <c r="G21">
        <v>135.08000000000001</v>
      </c>
    </row>
    <row r="22" spans="1:7" x14ac:dyDescent="0.25">
      <c r="A22" s="2">
        <v>45274.847346020993</v>
      </c>
      <c r="B22" t="s">
        <v>27</v>
      </c>
      <c r="C22" t="s">
        <v>107</v>
      </c>
      <c r="D22">
        <v>1</v>
      </c>
      <c r="E22">
        <v>110.73</v>
      </c>
      <c r="F22" t="s">
        <v>111</v>
      </c>
      <c r="G22">
        <v>110.73</v>
      </c>
    </row>
    <row r="23" spans="1:7" x14ac:dyDescent="0.25">
      <c r="A23" s="2">
        <v>45415.847346021023</v>
      </c>
      <c r="B23" t="s">
        <v>28</v>
      </c>
      <c r="C23" t="s">
        <v>108</v>
      </c>
      <c r="D23">
        <v>7</v>
      </c>
      <c r="E23">
        <v>233.63</v>
      </c>
      <c r="F23" t="s">
        <v>111</v>
      </c>
      <c r="G23">
        <v>1635.41</v>
      </c>
    </row>
    <row r="24" spans="1:7" x14ac:dyDescent="0.25">
      <c r="A24" s="2">
        <v>45517.847346021052</v>
      </c>
      <c r="B24" t="s">
        <v>29</v>
      </c>
      <c r="C24" t="s">
        <v>106</v>
      </c>
      <c r="D24">
        <v>5</v>
      </c>
      <c r="E24">
        <v>179.29</v>
      </c>
      <c r="F24" t="s">
        <v>110</v>
      </c>
      <c r="G24">
        <v>896.44999999999993</v>
      </c>
    </row>
    <row r="25" spans="1:7" x14ac:dyDescent="0.25">
      <c r="A25" s="2">
        <v>45413.847346021088</v>
      </c>
      <c r="B25" t="s">
        <v>30</v>
      </c>
      <c r="C25" t="s">
        <v>108</v>
      </c>
      <c r="D25">
        <v>14</v>
      </c>
      <c r="E25">
        <v>103.1</v>
      </c>
      <c r="F25" t="s">
        <v>112</v>
      </c>
      <c r="G25">
        <v>1443.4</v>
      </c>
    </row>
    <row r="26" spans="1:7" x14ac:dyDescent="0.25">
      <c r="A26" s="2">
        <v>45298.847346021132</v>
      </c>
      <c r="B26" t="s">
        <v>31</v>
      </c>
      <c r="C26" t="s">
        <v>107</v>
      </c>
      <c r="D26">
        <v>11</v>
      </c>
      <c r="E26">
        <v>364.39</v>
      </c>
      <c r="F26" t="s">
        <v>110</v>
      </c>
      <c r="G26">
        <v>4008.29</v>
      </c>
    </row>
    <row r="27" spans="1:7" x14ac:dyDescent="0.25">
      <c r="A27" s="2">
        <v>45430.847346021168</v>
      </c>
      <c r="B27" t="s">
        <v>32</v>
      </c>
      <c r="C27" t="s">
        <v>105</v>
      </c>
      <c r="D27">
        <v>14</v>
      </c>
      <c r="E27">
        <v>286.98</v>
      </c>
      <c r="F27" t="s">
        <v>112</v>
      </c>
      <c r="G27">
        <v>4017.72</v>
      </c>
    </row>
    <row r="28" spans="1:7" x14ac:dyDescent="0.25">
      <c r="A28" s="2">
        <v>45589.847346021197</v>
      </c>
      <c r="B28" t="s">
        <v>33</v>
      </c>
      <c r="C28" t="s">
        <v>107</v>
      </c>
      <c r="D28">
        <v>17</v>
      </c>
      <c r="E28">
        <v>222.22</v>
      </c>
      <c r="F28" t="s">
        <v>112</v>
      </c>
      <c r="G28">
        <v>3777.74</v>
      </c>
    </row>
    <row r="29" spans="1:7" x14ac:dyDescent="0.25">
      <c r="A29" s="2">
        <v>45241.847346021241</v>
      </c>
      <c r="B29" t="s">
        <v>34</v>
      </c>
      <c r="C29" t="s">
        <v>108</v>
      </c>
      <c r="D29">
        <v>7</v>
      </c>
      <c r="E29">
        <v>286.33</v>
      </c>
      <c r="F29" t="s">
        <v>113</v>
      </c>
      <c r="G29">
        <v>2004.31</v>
      </c>
    </row>
    <row r="30" spans="1:7" x14ac:dyDescent="0.25">
      <c r="A30" s="2">
        <v>45567.84734602127</v>
      </c>
      <c r="B30" t="s">
        <v>35</v>
      </c>
      <c r="C30" t="s">
        <v>106</v>
      </c>
      <c r="D30">
        <v>14</v>
      </c>
      <c r="E30">
        <v>178.29</v>
      </c>
      <c r="F30" t="s">
        <v>113</v>
      </c>
      <c r="G30">
        <v>2496.06</v>
      </c>
    </row>
    <row r="31" spans="1:7" x14ac:dyDescent="0.25">
      <c r="A31" s="2">
        <v>45403.847346021314</v>
      </c>
      <c r="B31" t="s">
        <v>36</v>
      </c>
      <c r="C31" t="s">
        <v>107</v>
      </c>
      <c r="D31">
        <v>15</v>
      </c>
      <c r="E31">
        <v>47.27</v>
      </c>
      <c r="F31" t="s">
        <v>111</v>
      </c>
      <c r="G31">
        <v>709.05000000000007</v>
      </c>
    </row>
    <row r="32" spans="1:7" x14ac:dyDescent="0.25">
      <c r="A32" s="2">
        <v>45294.847346021343</v>
      </c>
      <c r="B32" t="s">
        <v>37</v>
      </c>
      <c r="C32" t="s">
        <v>109</v>
      </c>
      <c r="D32">
        <v>18</v>
      </c>
      <c r="E32">
        <v>478.44</v>
      </c>
      <c r="F32" t="s">
        <v>112</v>
      </c>
      <c r="G32">
        <v>8611.92</v>
      </c>
    </row>
    <row r="33" spans="1:7" x14ac:dyDescent="0.25">
      <c r="A33" s="2">
        <v>45399.847346021357</v>
      </c>
      <c r="B33" t="s">
        <v>38</v>
      </c>
      <c r="C33" t="s">
        <v>107</v>
      </c>
      <c r="D33">
        <v>2</v>
      </c>
      <c r="E33">
        <v>51.85</v>
      </c>
      <c r="F33" t="s">
        <v>113</v>
      </c>
      <c r="G33">
        <v>103.7</v>
      </c>
    </row>
    <row r="34" spans="1:7" x14ac:dyDescent="0.25">
      <c r="A34" s="2">
        <v>45482.847346021401</v>
      </c>
      <c r="B34" t="s">
        <v>39</v>
      </c>
      <c r="C34" t="s">
        <v>108</v>
      </c>
      <c r="D34">
        <v>3</v>
      </c>
      <c r="E34">
        <v>13.12</v>
      </c>
      <c r="F34" t="s">
        <v>112</v>
      </c>
      <c r="G34">
        <v>39.36</v>
      </c>
    </row>
    <row r="35" spans="1:7" x14ac:dyDescent="0.25">
      <c r="A35" s="2">
        <v>45252.847346021437</v>
      </c>
      <c r="B35" t="s">
        <v>40</v>
      </c>
      <c r="C35" t="s">
        <v>108</v>
      </c>
      <c r="D35">
        <v>6</v>
      </c>
      <c r="E35">
        <v>261.29000000000002</v>
      </c>
      <c r="F35" t="s">
        <v>111</v>
      </c>
      <c r="G35">
        <v>1567.74</v>
      </c>
    </row>
    <row r="36" spans="1:7" x14ac:dyDescent="0.25">
      <c r="A36" s="2">
        <v>45515.847346021466</v>
      </c>
      <c r="B36" t="s">
        <v>41</v>
      </c>
      <c r="C36" t="s">
        <v>106</v>
      </c>
      <c r="D36">
        <v>20</v>
      </c>
      <c r="E36">
        <v>449.41</v>
      </c>
      <c r="F36" t="s">
        <v>112</v>
      </c>
      <c r="G36">
        <v>8988.2000000000007</v>
      </c>
    </row>
    <row r="37" spans="1:7" x14ac:dyDescent="0.25">
      <c r="A37" s="2">
        <v>45274.847346021503</v>
      </c>
      <c r="B37" t="s">
        <v>42</v>
      </c>
      <c r="C37" t="s">
        <v>105</v>
      </c>
      <c r="D37">
        <v>12</v>
      </c>
      <c r="E37">
        <v>211.8</v>
      </c>
      <c r="F37" t="s">
        <v>112</v>
      </c>
      <c r="G37">
        <v>2541.6</v>
      </c>
    </row>
    <row r="38" spans="1:7" x14ac:dyDescent="0.25">
      <c r="A38" s="2">
        <v>45430.847346021517</v>
      </c>
      <c r="B38" t="s">
        <v>43</v>
      </c>
      <c r="C38" t="s">
        <v>108</v>
      </c>
      <c r="D38">
        <v>3</v>
      </c>
      <c r="E38">
        <v>92.25</v>
      </c>
      <c r="F38" t="s">
        <v>110</v>
      </c>
      <c r="G38">
        <v>276.75</v>
      </c>
    </row>
    <row r="39" spans="1:7" x14ac:dyDescent="0.25">
      <c r="A39" s="2">
        <v>45261.847346021561</v>
      </c>
      <c r="B39" t="s">
        <v>44</v>
      </c>
      <c r="C39" t="s">
        <v>106</v>
      </c>
      <c r="D39">
        <v>6</v>
      </c>
      <c r="E39">
        <v>281.47000000000003</v>
      </c>
      <c r="F39" t="s">
        <v>113</v>
      </c>
      <c r="G39">
        <v>1688.82</v>
      </c>
    </row>
    <row r="40" spans="1:7" x14ac:dyDescent="0.25">
      <c r="A40" s="2">
        <v>45425.847346021583</v>
      </c>
      <c r="B40" t="s">
        <v>45</v>
      </c>
      <c r="C40" t="s">
        <v>107</v>
      </c>
      <c r="D40">
        <v>10</v>
      </c>
      <c r="E40">
        <v>275.95</v>
      </c>
      <c r="F40" t="s">
        <v>110</v>
      </c>
      <c r="G40">
        <v>2759.5</v>
      </c>
    </row>
    <row r="41" spans="1:7" x14ac:dyDescent="0.25">
      <c r="A41" s="2">
        <v>45251.847346021619</v>
      </c>
      <c r="B41" t="s">
        <v>46</v>
      </c>
      <c r="C41" t="s">
        <v>108</v>
      </c>
      <c r="D41">
        <v>3</v>
      </c>
      <c r="E41">
        <v>104.35</v>
      </c>
      <c r="F41" t="s">
        <v>111</v>
      </c>
      <c r="G41">
        <v>313.05</v>
      </c>
    </row>
    <row r="42" spans="1:7" x14ac:dyDescent="0.25">
      <c r="A42" s="2">
        <v>45359.847346021663</v>
      </c>
      <c r="B42" t="s">
        <v>47</v>
      </c>
      <c r="C42" t="s">
        <v>109</v>
      </c>
      <c r="D42">
        <v>6</v>
      </c>
      <c r="E42">
        <v>336.3</v>
      </c>
      <c r="F42" t="s">
        <v>112</v>
      </c>
      <c r="G42">
        <v>2017.8</v>
      </c>
    </row>
    <row r="43" spans="1:7" x14ac:dyDescent="0.25">
      <c r="A43" s="2">
        <v>45306.847346021692</v>
      </c>
      <c r="B43" t="s">
        <v>48</v>
      </c>
      <c r="C43" t="s">
        <v>106</v>
      </c>
      <c r="D43">
        <v>19</v>
      </c>
      <c r="E43">
        <v>170.44</v>
      </c>
      <c r="F43" t="s">
        <v>111</v>
      </c>
      <c r="G43">
        <v>3238.36</v>
      </c>
    </row>
    <row r="44" spans="1:7" x14ac:dyDescent="0.25">
      <c r="A44" s="2">
        <v>45534.847346021721</v>
      </c>
      <c r="B44" t="s">
        <v>49</v>
      </c>
      <c r="C44" t="s">
        <v>105</v>
      </c>
      <c r="D44">
        <v>9</v>
      </c>
      <c r="E44">
        <v>293.33999999999997</v>
      </c>
      <c r="F44" t="s">
        <v>112</v>
      </c>
      <c r="G44">
        <v>2640.06</v>
      </c>
    </row>
    <row r="45" spans="1:7" x14ac:dyDescent="0.25">
      <c r="A45" s="2">
        <v>45316.847346021757</v>
      </c>
      <c r="B45" t="s">
        <v>50</v>
      </c>
      <c r="C45" t="s">
        <v>105</v>
      </c>
      <c r="D45">
        <v>18</v>
      </c>
      <c r="E45">
        <v>161.88</v>
      </c>
      <c r="F45" t="s">
        <v>113</v>
      </c>
      <c r="G45">
        <v>2913.84</v>
      </c>
    </row>
    <row r="46" spans="1:7" x14ac:dyDescent="0.25">
      <c r="A46" s="2">
        <v>45574.847346021787</v>
      </c>
      <c r="B46" t="s">
        <v>51</v>
      </c>
      <c r="C46" t="s">
        <v>105</v>
      </c>
      <c r="D46">
        <v>17</v>
      </c>
      <c r="E46">
        <v>47.8</v>
      </c>
      <c r="F46" t="s">
        <v>110</v>
      </c>
      <c r="G46">
        <v>812.59999999999991</v>
      </c>
    </row>
    <row r="47" spans="1:7" x14ac:dyDescent="0.25">
      <c r="A47" s="2">
        <v>45367.84734602183</v>
      </c>
      <c r="B47" t="s">
        <v>52</v>
      </c>
      <c r="C47" t="s">
        <v>107</v>
      </c>
      <c r="D47">
        <v>15</v>
      </c>
      <c r="E47">
        <v>185.06</v>
      </c>
      <c r="F47" t="s">
        <v>112</v>
      </c>
      <c r="G47">
        <v>2775.9</v>
      </c>
    </row>
    <row r="48" spans="1:7" x14ac:dyDescent="0.25">
      <c r="A48" s="2">
        <v>45383.847346021867</v>
      </c>
      <c r="B48" t="s">
        <v>53</v>
      </c>
      <c r="C48" t="s">
        <v>105</v>
      </c>
      <c r="D48">
        <v>9</v>
      </c>
      <c r="E48">
        <v>106.07</v>
      </c>
      <c r="F48" t="s">
        <v>112</v>
      </c>
      <c r="G48">
        <v>954.62999999999988</v>
      </c>
    </row>
    <row r="49" spans="1:7" x14ac:dyDescent="0.25">
      <c r="A49" s="2">
        <v>45500.847346021888</v>
      </c>
      <c r="B49" t="s">
        <v>54</v>
      </c>
      <c r="C49" t="s">
        <v>108</v>
      </c>
      <c r="D49">
        <v>20</v>
      </c>
      <c r="E49">
        <v>411.39</v>
      </c>
      <c r="F49" t="s">
        <v>112</v>
      </c>
      <c r="G49">
        <v>8227.7999999999993</v>
      </c>
    </row>
    <row r="50" spans="1:7" x14ac:dyDescent="0.25">
      <c r="A50" s="2">
        <v>45255.847346021917</v>
      </c>
      <c r="B50" t="s">
        <v>55</v>
      </c>
      <c r="C50" t="s">
        <v>106</v>
      </c>
      <c r="D50">
        <v>1</v>
      </c>
      <c r="E50">
        <v>193.47</v>
      </c>
      <c r="F50" t="s">
        <v>112</v>
      </c>
      <c r="G50">
        <v>193.47</v>
      </c>
    </row>
    <row r="51" spans="1:7" x14ac:dyDescent="0.25">
      <c r="A51" s="2">
        <v>45334.847346021947</v>
      </c>
      <c r="B51" t="s">
        <v>56</v>
      </c>
      <c r="C51" t="s">
        <v>105</v>
      </c>
      <c r="D51">
        <v>20</v>
      </c>
      <c r="E51">
        <v>374.32</v>
      </c>
      <c r="F51" t="s">
        <v>112</v>
      </c>
      <c r="G51">
        <v>7486.4</v>
      </c>
    </row>
    <row r="52" spans="1:7" x14ac:dyDescent="0.25">
      <c r="A52" s="2">
        <v>45370.847346021983</v>
      </c>
      <c r="B52" t="s">
        <v>57</v>
      </c>
      <c r="C52" t="s">
        <v>109</v>
      </c>
      <c r="D52">
        <v>20</v>
      </c>
      <c r="E52">
        <v>184.67</v>
      </c>
      <c r="F52" t="s">
        <v>112</v>
      </c>
      <c r="G52">
        <v>3693.4</v>
      </c>
    </row>
    <row r="53" spans="1:7" x14ac:dyDescent="0.25">
      <c r="A53" s="2">
        <v>45472.847346022012</v>
      </c>
      <c r="B53" t="s">
        <v>58</v>
      </c>
      <c r="C53" t="s">
        <v>107</v>
      </c>
      <c r="D53">
        <v>9</v>
      </c>
      <c r="E53">
        <v>25.09</v>
      </c>
      <c r="F53" t="s">
        <v>111</v>
      </c>
      <c r="G53">
        <v>225.81</v>
      </c>
    </row>
    <row r="54" spans="1:7" x14ac:dyDescent="0.25">
      <c r="A54" s="2">
        <v>45442.847346022048</v>
      </c>
      <c r="B54" t="s">
        <v>59</v>
      </c>
      <c r="C54" t="s">
        <v>108</v>
      </c>
      <c r="D54">
        <v>20</v>
      </c>
      <c r="E54">
        <v>18.14</v>
      </c>
      <c r="F54" t="s">
        <v>111</v>
      </c>
      <c r="G54">
        <v>362.8</v>
      </c>
    </row>
    <row r="55" spans="1:7" x14ac:dyDescent="0.25">
      <c r="A55" s="2">
        <v>45562.847346022092</v>
      </c>
      <c r="B55" t="s">
        <v>60</v>
      </c>
      <c r="C55" t="s">
        <v>106</v>
      </c>
      <c r="D55">
        <v>18</v>
      </c>
      <c r="E55">
        <v>333.35</v>
      </c>
      <c r="F55" t="s">
        <v>111</v>
      </c>
      <c r="G55">
        <v>6000.3</v>
      </c>
    </row>
    <row r="56" spans="1:7" x14ac:dyDescent="0.25">
      <c r="A56" s="2">
        <v>45333.847346022128</v>
      </c>
      <c r="B56" t="s">
        <v>61</v>
      </c>
      <c r="C56" t="s">
        <v>106</v>
      </c>
      <c r="D56">
        <v>2</v>
      </c>
      <c r="E56">
        <v>383.38</v>
      </c>
      <c r="F56" t="s">
        <v>111</v>
      </c>
      <c r="G56">
        <v>766.76</v>
      </c>
    </row>
    <row r="57" spans="1:7" x14ac:dyDescent="0.25">
      <c r="A57" s="2">
        <v>45468.847346022158</v>
      </c>
      <c r="B57" t="s">
        <v>62</v>
      </c>
      <c r="C57" t="s">
        <v>109</v>
      </c>
      <c r="D57">
        <v>18</v>
      </c>
      <c r="E57">
        <v>280.39999999999998</v>
      </c>
      <c r="F57" t="s">
        <v>111</v>
      </c>
      <c r="G57">
        <v>5047.2</v>
      </c>
    </row>
    <row r="58" spans="1:7" x14ac:dyDescent="0.25">
      <c r="A58" s="2">
        <v>45311.847346022179</v>
      </c>
      <c r="B58" t="s">
        <v>63</v>
      </c>
      <c r="C58" t="s">
        <v>109</v>
      </c>
      <c r="D58">
        <v>13</v>
      </c>
      <c r="E58">
        <v>38.090000000000003</v>
      </c>
      <c r="F58" t="s">
        <v>112</v>
      </c>
      <c r="G58">
        <v>495.17000000000007</v>
      </c>
    </row>
    <row r="59" spans="1:7" x14ac:dyDescent="0.25">
      <c r="A59" s="2">
        <v>45420.847346022201</v>
      </c>
      <c r="B59" t="s">
        <v>64</v>
      </c>
      <c r="C59" t="s">
        <v>105</v>
      </c>
      <c r="D59">
        <v>20</v>
      </c>
      <c r="E59">
        <v>267.11</v>
      </c>
      <c r="F59" t="s">
        <v>112</v>
      </c>
      <c r="G59">
        <v>5342.2000000000007</v>
      </c>
    </row>
    <row r="60" spans="1:7" x14ac:dyDescent="0.25">
      <c r="A60" s="2">
        <v>45240.847346022223</v>
      </c>
      <c r="B60" t="s">
        <v>65</v>
      </c>
      <c r="C60" t="s">
        <v>105</v>
      </c>
      <c r="D60">
        <v>4</v>
      </c>
      <c r="E60">
        <v>299.52999999999997</v>
      </c>
      <c r="F60" t="s">
        <v>111</v>
      </c>
      <c r="G60">
        <v>1198.1199999999999</v>
      </c>
    </row>
    <row r="61" spans="1:7" x14ac:dyDescent="0.25">
      <c r="A61" s="2">
        <v>45547.847346022238</v>
      </c>
      <c r="B61" t="s">
        <v>66</v>
      </c>
      <c r="C61" t="s">
        <v>108</v>
      </c>
      <c r="D61">
        <v>11</v>
      </c>
      <c r="E61">
        <v>211.22</v>
      </c>
      <c r="F61" t="s">
        <v>112</v>
      </c>
      <c r="G61">
        <v>2323.42</v>
      </c>
    </row>
    <row r="62" spans="1:7" x14ac:dyDescent="0.25">
      <c r="A62" s="2">
        <v>45333.847346022259</v>
      </c>
      <c r="B62" t="s">
        <v>67</v>
      </c>
      <c r="C62" t="s">
        <v>105</v>
      </c>
      <c r="D62">
        <v>10</v>
      </c>
      <c r="E62">
        <v>441.64</v>
      </c>
      <c r="F62" t="s">
        <v>111</v>
      </c>
      <c r="G62">
        <v>4416.3999999999996</v>
      </c>
    </row>
    <row r="63" spans="1:7" x14ac:dyDescent="0.25">
      <c r="A63" s="2">
        <v>45535.847346022281</v>
      </c>
      <c r="B63" t="s">
        <v>68</v>
      </c>
      <c r="C63" t="s">
        <v>105</v>
      </c>
      <c r="D63">
        <v>8</v>
      </c>
      <c r="E63">
        <v>462.98</v>
      </c>
      <c r="F63" t="s">
        <v>112</v>
      </c>
      <c r="G63">
        <v>3703.84</v>
      </c>
    </row>
    <row r="64" spans="1:7" x14ac:dyDescent="0.25">
      <c r="A64" s="2">
        <v>45282.847346022289</v>
      </c>
      <c r="B64" t="s">
        <v>69</v>
      </c>
      <c r="C64" t="s">
        <v>109</v>
      </c>
      <c r="D64">
        <v>14</v>
      </c>
      <c r="E64">
        <v>274.91000000000003</v>
      </c>
      <c r="F64" t="s">
        <v>113</v>
      </c>
      <c r="G64">
        <v>3848.74</v>
      </c>
    </row>
    <row r="65" spans="1:7" x14ac:dyDescent="0.25">
      <c r="A65" s="2">
        <v>45437.847346022318</v>
      </c>
      <c r="B65" t="s">
        <v>70</v>
      </c>
      <c r="C65" t="s">
        <v>106</v>
      </c>
      <c r="D65">
        <v>15</v>
      </c>
      <c r="E65">
        <v>61.12</v>
      </c>
      <c r="F65" t="s">
        <v>113</v>
      </c>
      <c r="G65">
        <v>916.8</v>
      </c>
    </row>
    <row r="66" spans="1:7" x14ac:dyDescent="0.25">
      <c r="A66" s="2">
        <v>45298.847346022339</v>
      </c>
      <c r="B66" t="s">
        <v>71</v>
      </c>
      <c r="C66" t="s">
        <v>108</v>
      </c>
      <c r="D66">
        <v>15</v>
      </c>
      <c r="F66" t="s">
        <v>113</v>
      </c>
      <c r="G66">
        <v>6966.6</v>
      </c>
    </row>
    <row r="67" spans="1:7" x14ac:dyDescent="0.25">
      <c r="A67" s="2">
        <v>45296.847346022361</v>
      </c>
      <c r="B67" t="s">
        <v>72</v>
      </c>
      <c r="C67" t="s">
        <v>105</v>
      </c>
      <c r="D67">
        <v>18</v>
      </c>
      <c r="E67">
        <v>14.09</v>
      </c>
      <c r="F67" t="s">
        <v>113</v>
      </c>
      <c r="G67">
        <v>253.62</v>
      </c>
    </row>
    <row r="68" spans="1:7" x14ac:dyDescent="0.25">
      <c r="A68" s="2">
        <v>45485.847346022383</v>
      </c>
      <c r="B68" t="s">
        <v>73</v>
      </c>
      <c r="C68" t="s">
        <v>107</v>
      </c>
      <c r="D68">
        <v>6</v>
      </c>
      <c r="E68">
        <v>222.18</v>
      </c>
      <c r="F68" t="s">
        <v>113</v>
      </c>
      <c r="G68">
        <v>1333.08</v>
      </c>
    </row>
    <row r="69" spans="1:7" x14ac:dyDescent="0.25">
      <c r="A69" s="2">
        <v>45525.847346022398</v>
      </c>
      <c r="B69" t="s">
        <v>74</v>
      </c>
      <c r="C69" t="s">
        <v>106</v>
      </c>
      <c r="D69">
        <v>16</v>
      </c>
      <c r="E69">
        <v>118.71</v>
      </c>
      <c r="F69" t="s">
        <v>110</v>
      </c>
      <c r="G69">
        <v>1899.36</v>
      </c>
    </row>
    <row r="70" spans="1:7" x14ac:dyDescent="0.25">
      <c r="A70" s="2">
        <v>45384.84734602242</v>
      </c>
      <c r="B70" t="s">
        <v>75</v>
      </c>
      <c r="C70" t="s">
        <v>107</v>
      </c>
      <c r="E70">
        <v>314.16000000000003</v>
      </c>
      <c r="F70" t="s">
        <v>112</v>
      </c>
      <c r="G70">
        <v>5026.5600000000004</v>
      </c>
    </row>
    <row r="71" spans="1:7" x14ac:dyDescent="0.25">
      <c r="A71" s="2">
        <v>45574.847346022441</v>
      </c>
      <c r="B71" t="s">
        <v>76</v>
      </c>
      <c r="C71" t="s">
        <v>106</v>
      </c>
      <c r="D71">
        <v>15</v>
      </c>
      <c r="E71">
        <v>160.41999999999999</v>
      </c>
      <c r="F71" t="s">
        <v>112</v>
      </c>
      <c r="G71">
        <v>2406.3000000000002</v>
      </c>
    </row>
    <row r="72" spans="1:7" x14ac:dyDescent="0.25">
      <c r="A72" s="2">
        <v>45292.847346022463</v>
      </c>
      <c r="B72" t="s">
        <v>77</v>
      </c>
      <c r="C72" t="s">
        <v>109</v>
      </c>
      <c r="D72">
        <v>8</v>
      </c>
      <c r="E72">
        <v>121.25</v>
      </c>
      <c r="F72" t="s">
        <v>110</v>
      </c>
      <c r="G72">
        <v>970</v>
      </c>
    </row>
    <row r="73" spans="1:7" x14ac:dyDescent="0.25">
      <c r="A73" s="2">
        <v>45261.8473460225</v>
      </c>
      <c r="B73" t="s">
        <v>78</v>
      </c>
      <c r="C73" t="s">
        <v>108</v>
      </c>
      <c r="D73">
        <v>6</v>
      </c>
      <c r="E73">
        <v>116.31</v>
      </c>
      <c r="F73" t="s">
        <v>113</v>
      </c>
      <c r="G73">
        <v>697.86</v>
      </c>
    </row>
    <row r="74" spans="1:7" x14ac:dyDescent="0.25">
      <c r="A74" s="2">
        <v>45455.847346022543</v>
      </c>
      <c r="B74" t="s">
        <v>79</v>
      </c>
      <c r="C74" t="s">
        <v>106</v>
      </c>
      <c r="D74">
        <v>3</v>
      </c>
      <c r="E74">
        <v>382.55</v>
      </c>
      <c r="F74" t="s">
        <v>112</v>
      </c>
      <c r="G74">
        <v>1147.6500000000001</v>
      </c>
    </row>
    <row r="75" spans="1:7" x14ac:dyDescent="0.25">
      <c r="A75" s="2">
        <v>45327.847346022558</v>
      </c>
      <c r="B75" t="s">
        <v>38</v>
      </c>
      <c r="C75" t="s">
        <v>107</v>
      </c>
      <c r="D75">
        <v>4</v>
      </c>
      <c r="E75">
        <v>238.45</v>
      </c>
      <c r="F75" t="s">
        <v>113</v>
      </c>
      <c r="G75">
        <v>953.8</v>
      </c>
    </row>
    <row r="76" spans="1:7" x14ac:dyDescent="0.25">
      <c r="A76" s="2">
        <v>45584.847346022587</v>
      </c>
      <c r="B76" t="s">
        <v>80</v>
      </c>
      <c r="C76" t="s">
        <v>106</v>
      </c>
      <c r="D76">
        <v>13</v>
      </c>
      <c r="E76">
        <v>388.19</v>
      </c>
      <c r="F76" t="s">
        <v>111</v>
      </c>
      <c r="G76">
        <v>5046.47</v>
      </c>
    </row>
    <row r="77" spans="1:7" x14ac:dyDescent="0.25">
      <c r="A77" s="2">
        <v>45308.847346022631</v>
      </c>
      <c r="B77" t="s">
        <v>81</v>
      </c>
      <c r="C77" t="s">
        <v>106</v>
      </c>
      <c r="D77">
        <v>3</v>
      </c>
      <c r="E77">
        <v>178.83</v>
      </c>
      <c r="F77" t="s">
        <v>111</v>
      </c>
      <c r="G77">
        <v>536.49</v>
      </c>
    </row>
    <row r="78" spans="1:7" x14ac:dyDescent="0.25">
      <c r="A78" s="2">
        <v>45308.847346022652</v>
      </c>
      <c r="B78" t="s">
        <v>82</v>
      </c>
      <c r="C78" t="s">
        <v>107</v>
      </c>
      <c r="D78">
        <v>9</v>
      </c>
      <c r="E78">
        <v>187.07</v>
      </c>
      <c r="F78" t="s">
        <v>110</v>
      </c>
      <c r="G78">
        <v>1683.63</v>
      </c>
    </row>
    <row r="79" spans="1:7" x14ac:dyDescent="0.25">
      <c r="A79" s="2">
        <v>45286.847346022703</v>
      </c>
      <c r="B79" t="s">
        <v>83</v>
      </c>
      <c r="C79" t="s">
        <v>108</v>
      </c>
      <c r="D79">
        <v>15</v>
      </c>
      <c r="E79">
        <v>481.52</v>
      </c>
      <c r="F79" t="s">
        <v>113</v>
      </c>
      <c r="G79">
        <v>7222.7999999999993</v>
      </c>
    </row>
    <row r="80" spans="1:7" x14ac:dyDescent="0.25">
      <c r="A80" s="2">
        <v>45555.847346022718</v>
      </c>
      <c r="B80" t="s">
        <v>84</v>
      </c>
      <c r="C80" t="s">
        <v>105</v>
      </c>
      <c r="D80">
        <v>2</v>
      </c>
      <c r="E80">
        <v>354.27</v>
      </c>
      <c r="F80" t="s">
        <v>110</v>
      </c>
      <c r="G80">
        <v>708.54</v>
      </c>
    </row>
    <row r="81" spans="1:7" x14ac:dyDescent="0.25">
      <c r="A81" s="2">
        <v>45261.847346022747</v>
      </c>
      <c r="B81" t="s">
        <v>85</v>
      </c>
      <c r="C81" t="s">
        <v>108</v>
      </c>
      <c r="D81">
        <v>17</v>
      </c>
      <c r="E81">
        <v>175.56</v>
      </c>
      <c r="F81" t="s">
        <v>111</v>
      </c>
      <c r="G81">
        <v>2984.52</v>
      </c>
    </row>
    <row r="82" spans="1:7" x14ac:dyDescent="0.25">
      <c r="A82" s="2">
        <v>45228.847346022791</v>
      </c>
      <c r="B82" t="s">
        <v>86</v>
      </c>
      <c r="C82" t="s">
        <v>108</v>
      </c>
      <c r="D82">
        <v>4</v>
      </c>
      <c r="E82">
        <v>357.15</v>
      </c>
      <c r="F82" t="s">
        <v>113</v>
      </c>
      <c r="G82">
        <v>1428.6</v>
      </c>
    </row>
    <row r="83" spans="1:7" x14ac:dyDescent="0.25">
      <c r="A83" s="2">
        <v>45371.847346022827</v>
      </c>
      <c r="B83" t="s">
        <v>87</v>
      </c>
      <c r="C83" t="s">
        <v>109</v>
      </c>
      <c r="D83">
        <v>19</v>
      </c>
      <c r="E83">
        <v>382.48</v>
      </c>
      <c r="F83" t="s">
        <v>113</v>
      </c>
      <c r="G83">
        <v>7267.1200000000008</v>
      </c>
    </row>
    <row r="84" spans="1:7" x14ac:dyDescent="0.25">
      <c r="A84" s="2">
        <v>45394.847346022849</v>
      </c>
      <c r="B84" t="s">
        <v>88</v>
      </c>
      <c r="C84" t="s">
        <v>105</v>
      </c>
      <c r="D84">
        <v>10</v>
      </c>
      <c r="E84">
        <v>320.13</v>
      </c>
      <c r="F84" t="s">
        <v>110</v>
      </c>
      <c r="G84">
        <v>3201.3</v>
      </c>
    </row>
    <row r="85" spans="1:7" x14ac:dyDescent="0.25">
      <c r="A85" s="2">
        <v>45495.847346022863</v>
      </c>
      <c r="B85" t="s">
        <v>89</v>
      </c>
      <c r="C85" t="s">
        <v>106</v>
      </c>
      <c r="D85">
        <v>4</v>
      </c>
      <c r="E85">
        <v>70.959999999999994</v>
      </c>
      <c r="F85" t="s">
        <v>110</v>
      </c>
      <c r="G85">
        <v>283.83999999999997</v>
      </c>
    </row>
    <row r="86" spans="1:7" x14ac:dyDescent="0.25">
      <c r="A86" s="2">
        <v>45377.847346022892</v>
      </c>
      <c r="B86" t="s">
        <v>90</v>
      </c>
      <c r="C86" t="s">
        <v>105</v>
      </c>
      <c r="D86">
        <v>11</v>
      </c>
      <c r="E86">
        <v>59.94</v>
      </c>
      <c r="F86" t="s">
        <v>111</v>
      </c>
      <c r="G86">
        <v>659.33999999999992</v>
      </c>
    </row>
    <row r="87" spans="1:7" x14ac:dyDescent="0.25">
      <c r="A87" s="2">
        <v>45318.847346022892</v>
      </c>
      <c r="B87" t="s">
        <v>91</v>
      </c>
      <c r="C87" t="s">
        <v>107</v>
      </c>
      <c r="D87">
        <v>2</v>
      </c>
      <c r="E87">
        <v>278.93</v>
      </c>
      <c r="F87" t="s">
        <v>111</v>
      </c>
      <c r="G87">
        <v>557.86</v>
      </c>
    </row>
    <row r="88" spans="1:7" x14ac:dyDescent="0.25">
      <c r="A88" s="2">
        <v>45288.847346022907</v>
      </c>
      <c r="B88" t="s">
        <v>92</v>
      </c>
      <c r="C88" t="s">
        <v>109</v>
      </c>
      <c r="D88">
        <v>1</v>
      </c>
      <c r="E88">
        <v>385.15</v>
      </c>
      <c r="F88" t="s">
        <v>113</v>
      </c>
      <c r="G88">
        <v>385.15</v>
      </c>
    </row>
    <row r="89" spans="1:7" x14ac:dyDescent="0.25">
      <c r="A89" s="2">
        <v>45283.847346022943</v>
      </c>
      <c r="B89" t="s">
        <v>93</v>
      </c>
      <c r="C89" t="s">
        <v>107</v>
      </c>
      <c r="D89">
        <v>3</v>
      </c>
      <c r="E89">
        <v>409.05</v>
      </c>
      <c r="F89" t="s">
        <v>111</v>
      </c>
      <c r="G89">
        <v>1227.1500000000001</v>
      </c>
    </row>
    <row r="90" spans="1:7" x14ac:dyDescent="0.25">
      <c r="A90" s="2">
        <v>45474.847346022951</v>
      </c>
      <c r="B90" t="s">
        <v>67</v>
      </c>
      <c r="C90" t="s">
        <v>108</v>
      </c>
      <c r="D90">
        <v>6</v>
      </c>
      <c r="E90">
        <v>90.77</v>
      </c>
      <c r="F90" t="s">
        <v>113</v>
      </c>
      <c r="G90">
        <v>544.62</v>
      </c>
    </row>
    <row r="91" spans="1:7" x14ac:dyDescent="0.25">
      <c r="A91" s="2">
        <v>45448.847346022972</v>
      </c>
      <c r="B91" t="s">
        <v>94</v>
      </c>
      <c r="C91" t="s">
        <v>106</v>
      </c>
      <c r="D91">
        <v>4</v>
      </c>
      <c r="E91">
        <v>338.3</v>
      </c>
      <c r="F91" t="s">
        <v>113</v>
      </c>
      <c r="G91">
        <v>1353.2</v>
      </c>
    </row>
    <row r="92" spans="1:7" x14ac:dyDescent="0.25">
      <c r="A92" s="2">
        <v>45541.847346022987</v>
      </c>
      <c r="B92" t="s">
        <v>95</v>
      </c>
      <c r="C92" t="s">
        <v>105</v>
      </c>
      <c r="D92">
        <v>10</v>
      </c>
      <c r="E92">
        <v>201.41</v>
      </c>
      <c r="F92" t="s">
        <v>110</v>
      </c>
      <c r="G92">
        <v>2014.1</v>
      </c>
    </row>
    <row r="93" spans="1:7" x14ac:dyDescent="0.25">
      <c r="A93" s="2">
        <v>45323.847346023009</v>
      </c>
      <c r="B93" t="s">
        <v>96</v>
      </c>
      <c r="C93" t="s">
        <v>109</v>
      </c>
      <c r="D93">
        <v>4</v>
      </c>
      <c r="E93">
        <v>263.7</v>
      </c>
      <c r="F93" t="s">
        <v>110</v>
      </c>
      <c r="G93">
        <v>1054.8</v>
      </c>
    </row>
    <row r="94" spans="1:7" x14ac:dyDescent="0.25">
      <c r="A94" s="2">
        <v>45318.847346023023</v>
      </c>
      <c r="B94" t="s">
        <v>97</v>
      </c>
      <c r="C94" t="s">
        <v>107</v>
      </c>
      <c r="D94">
        <v>8</v>
      </c>
      <c r="E94">
        <v>108.15</v>
      </c>
      <c r="F94" t="s">
        <v>112</v>
      </c>
      <c r="G94">
        <v>865.2</v>
      </c>
    </row>
    <row r="95" spans="1:7" x14ac:dyDescent="0.25">
      <c r="A95" s="2">
        <v>45231.847346023053</v>
      </c>
      <c r="B95" t="s">
        <v>98</v>
      </c>
      <c r="C95" t="s">
        <v>109</v>
      </c>
      <c r="D95">
        <v>12</v>
      </c>
      <c r="E95">
        <v>189.13</v>
      </c>
      <c r="F95" t="s">
        <v>112</v>
      </c>
      <c r="G95">
        <v>2269.56</v>
      </c>
    </row>
    <row r="96" spans="1:7" x14ac:dyDescent="0.25">
      <c r="A96" s="2">
        <v>45240.847346023067</v>
      </c>
      <c r="B96" t="s">
        <v>99</v>
      </c>
      <c r="C96" t="s">
        <v>106</v>
      </c>
      <c r="D96">
        <v>20</v>
      </c>
      <c r="E96">
        <v>154.87</v>
      </c>
      <c r="F96" t="s">
        <v>113</v>
      </c>
      <c r="G96">
        <v>3097.4</v>
      </c>
    </row>
    <row r="97" spans="1:7" x14ac:dyDescent="0.25">
      <c r="A97" s="2">
        <v>45575.847346023089</v>
      </c>
      <c r="B97" t="s">
        <v>100</v>
      </c>
      <c r="C97" t="s">
        <v>108</v>
      </c>
      <c r="D97">
        <v>10</v>
      </c>
      <c r="E97">
        <v>67.22</v>
      </c>
      <c r="F97" t="s">
        <v>112</v>
      </c>
      <c r="G97">
        <v>672.2</v>
      </c>
    </row>
    <row r="98" spans="1:7" x14ac:dyDescent="0.25">
      <c r="A98" s="2">
        <v>45563.847346023111</v>
      </c>
      <c r="B98" t="s">
        <v>101</v>
      </c>
      <c r="C98" t="s">
        <v>105</v>
      </c>
      <c r="D98">
        <v>13</v>
      </c>
      <c r="E98">
        <v>210.41</v>
      </c>
      <c r="F98" t="s">
        <v>113</v>
      </c>
      <c r="G98">
        <v>2735.33</v>
      </c>
    </row>
    <row r="99" spans="1:7" x14ac:dyDescent="0.25">
      <c r="A99" s="2">
        <v>45306.847346023147</v>
      </c>
      <c r="B99" t="s">
        <v>102</v>
      </c>
      <c r="C99" t="s">
        <v>108</v>
      </c>
      <c r="D99">
        <v>4</v>
      </c>
      <c r="E99">
        <v>374.86</v>
      </c>
      <c r="F99" t="s">
        <v>110</v>
      </c>
      <c r="G99">
        <v>1499.44</v>
      </c>
    </row>
    <row r="100" spans="1:7" x14ac:dyDescent="0.25">
      <c r="A100" s="2">
        <v>45286.847346023169</v>
      </c>
      <c r="B100" t="s">
        <v>103</v>
      </c>
      <c r="C100" t="s">
        <v>108</v>
      </c>
      <c r="D100">
        <v>7</v>
      </c>
      <c r="E100">
        <v>202.71</v>
      </c>
      <c r="F100" t="s">
        <v>110</v>
      </c>
      <c r="G100">
        <v>1418.97</v>
      </c>
    </row>
    <row r="101" spans="1:7" x14ac:dyDescent="0.25">
      <c r="A101" s="2">
        <v>45419.847346023213</v>
      </c>
      <c r="B101" t="s">
        <v>104</v>
      </c>
      <c r="C101" t="s">
        <v>107</v>
      </c>
      <c r="D101">
        <v>5</v>
      </c>
      <c r="F101" t="s">
        <v>113</v>
      </c>
      <c r="G101">
        <v>1285.5999999999999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B30EB-72F2-41E8-8B1F-0CC22D7F6415}">
  <dimension ref="A1:Q152"/>
  <sheetViews>
    <sheetView tabSelected="1" zoomScale="80" zoomScaleNormal="80" workbookViewId="0">
      <selection activeCell="L21" sqref="L21"/>
    </sheetView>
  </sheetViews>
  <sheetFormatPr defaultColWidth="18.140625" defaultRowHeight="15" x14ac:dyDescent="0.25"/>
  <cols>
    <col min="1" max="2" width="18.140625" style="5"/>
    <col min="3" max="3" width="23.28515625" style="5" customWidth="1"/>
    <col min="4" max="4" width="18.7109375" style="5" customWidth="1"/>
    <col min="5" max="5" width="18.7109375" style="6" customWidth="1"/>
    <col min="6" max="6" width="18.140625" style="5"/>
    <col min="7" max="7" width="18.140625" style="6"/>
    <col min="8" max="8" width="18.140625" customWidth="1"/>
    <col min="12" max="12" width="18.140625" customWidth="1"/>
  </cols>
  <sheetData>
    <row r="1" spans="1:17" ht="26.25" x14ac:dyDescent="0.35">
      <c r="A1" s="46" t="s">
        <v>127</v>
      </c>
      <c r="B1" s="47"/>
      <c r="C1" s="47"/>
      <c r="D1" s="47"/>
      <c r="E1" s="47"/>
      <c r="F1" s="47"/>
      <c r="G1" s="48"/>
      <c r="I1" s="11" t="s">
        <v>114</v>
      </c>
      <c r="J1" s="12"/>
      <c r="M1" s="9" t="s">
        <v>117</v>
      </c>
      <c r="N1" s="10" t="s">
        <v>118</v>
      </c>
    </row>
    <row r="2" spans="1:17" ht="15.75" customHeight="1" x14ac:dyDescent="0.3">
      <c r="A2" s="26" t="s">
        <v>0</v>
      </c>
      <c r="B2" s="27" t="s">
        <v>1</v>
      </c>
      <c r="C2" s="28" t="s">
        <v>2</v>
      </c>
      <c r="D2" s="28" t="s">
        <v>128</v>
      </c>
      <c r="E2" s="29" t="s">
        <v>4</v>
      </c>
      <c r="F2" s="28" t="s">
        <v>5</v>
      </c>
      <c r="G2" s="30" t="s">
        <v>6</v>
      </c>
      <c r="I2" s="12"/>
      <c r="J2" s="12"/>
      <c r="M2" s="44" t="s">
        <v>124</v>
      </c>
      <c r="N2" s="44"/>
      <c r="O2" s="44"/>
      <c r="P2" s="13"/>
      <c r="Q2" s="13"/>
    </row>
    <row r="3" spans="1:17" ht="21" x14ac:dyDescent="0.35">
      <c r="A3" s="23">
        <v>45589.847346021197</v>
      </c>
      <c r="B3" s="18" t="s">
        <v>33</v>
      </c>
      <c r="C3" s="18" t="s">
        <v>107</v>
      </c>
      <c r="D3" s="18">
        <v>17</v>
      </c>
      <c r="E3" s="17">
        <v>222.22</v>
      </c>
      <c r="F3" s="18" t="s">
        <v>112</v>
      </c>
      <c r="G3" s="25">
        <v>3777.74</v>
      </c>
      <c r="I3" s="8"/>
      <c r="J3" s="14" t="s">
        <v>115</v>
      </c>
      <c r="M3" s="19">
        <f>SUMIF(C3:C102,"Electronics",G3:G102)</f>
        <v>37986.470000000008</v>
      </c>
      <c r="N3" s="20" t="s">
        <v>107</v>
      </c>
      <c r="O3" s="20"/>
      <c r="P3" s="13"/>
      <c r="Q3" s="13"/>
    </row>
    <row r="4" spans="1:17" ht="15" customHeight="1" x14ac:dyDescent="0.35">
      <c r="A4" s="23">
        <v>45584.847346022587</v>
      </c>
      <c r="B4" s="18" t="s">
        <v>80</v>
      </c>
      <c r="C4" s="18" t="s">
        <v>106</v>
      </c>
      <c r="D4" s="18">
        <v>13</v>
      </c>
      <c r="E4" s="17">
        <v>388.19</v>
      </c>
      <c r="F4" s="18" t="s">
        <v>111</v>
      </c>
      <c r="G4" s="25">
        <v>5046.47</v>
      </c>
      <c r="I4" s="7"/>
      <c r="J4" s="14" t="s">
        <v>116</v>
      </c>
      <c r="M4" s="21">
        <f>SUMIF(C3:C102,"Books",G3:G102)</f>
        <v>52154.92</v>
      </c>
      <c r="N4" s="20" t="s">
        <v>106</v>
      </c>
      <c r="O4" s="20"/>
      <c r="P4" s="13"/>
      <c r="Q4" s="13"/>
    </row>
    <row r="5" spans="1:17" ht="21" x14ac:dyDescent="0.35">
      <c r="A5" s="23">
        <v>45575.847346023089</v>
      </c>
      <c r="B5" s="18" t="s">
        <v>100</v>
      </c>
      <c r="C5" s="18" t="s">
        <v>108</v>
      </c>
      <c r="D5" s="18">
        <v>10</v>
      </c>
      <c r="E5" s="17">
        <v>67.22</v>
      </c>
      <c r="F5" s="18" t="s">
        <v>112</v>
      </c>
      <c r="G5" s="25">
        <v>672.2</v>
      </c>
      <c r="I5" s="16"/>
      <c r="J5" s="14" t="s">
        <v>119</v>
      </c>
      <c r="M5" s="21">
        <f>SUMIF(C3:C102,"Clothing",G3:G102)</f>
        <v>42973.009999999995</v>
      </c>
      <c r="N5" s="20" t="s">
        <v>108</v>
      </c>
      <c r="O5" s="20"/>
      <c r="P5" s="13"/>
      <c r="Q5" s="13"/>
    </row>
    <row r="6" spans="1:17" ht="21" x14ac:dyDescent="0.35">
      <c r="A6" s="23">
        <v>45574.847346022441</v>
      </c>
      <c r="B6" s="18" t="s">
        <v>76</v>
      </c>
      <c r="C6" s="18" t="s">
        <v>106</v>
      </c>
      <c r="D6" s="18">
        <v>15</v>
      </c>
      <c r="E6" s="17">
        <v>160.41999999999999</v>
      </c>
      <c r="F6" s="18" t="s">
        <v>112</v>
      </c>
      <c r="G6" s="25">
        <v>2406.3000000000002</v>
      </c>
      <c r="I6" s="15"/>
      <c r="J6" s="14" t="s">
        <v>120</v>
      </c>
      <c r="L6" s="3"/>
      <c r="M6" s="21">
        <f>SUMIF(C3:C102,"Sports",G3:G102)</f>
        <v>68118</v>
      </c>
      <c r="N6" s="20" t="s">
        <v>105</v>
      </c>
      <c r="O6" s="20"/>
    </row>
    <row r="7" spans="1:17" ht="21" x14ac:dyDescent="0.35">
      <c r="A7" s="23">
        <v>45574.847346021787</v>
      </c>
      <c r="B7" s="18" t="s">
        <v>51</v>
      </c>
      <c r="C7" s="18" t="s">
        <v>105</v>
      </c>
      <c r="D7" s="18">
        <v>17</v>
      </c>
      <c r="E7" s="17">
        <v>47.8</v>
      </c>
      <c r="F7" s="18" t="s">
        <v>110</v>
      </c>
      <c r="G7" s="25">
        <v>812.59999999999991</v>
      </c>
      <c r="M7" s="21">
        <f>SUMIF(C3:C102,"Home &amp; Kitchen",G3:G102)</f>
        <v>39184.42</v>
      </c>
      <c r="N7" s="20" t="s">
        <v>109</v>
      </c>
      <c r="O7" s="20"/>
    </row>
    <row r="8" spans="1:17" x14ac:dyDescent="0.25">
      <c r="A8" s="23">
        <v>45570.847346020222</v>
      </c>
      <c r="B8" s="18" t="s">
        <v>14</v>
      </c>
      <c r="C8" s="18" t="s">
        <v>107</v>
      </c>
      <c r="D8" s="18">
        <v>7</v>
      </c>
      <c r="E8" s="17">
        <v>44.31</v>
      </c>
      <c r="F8" s="18" t="s">
        <v>110</v>
      </c>
      <c r="G8" s="25">
        <v>310.17</v>
      </c>
    </row>
    <row r="9" spans="1:17" ht="18.75" x14ac:dyDescent="0.3">
      <c r="A9" s="23">
        <v>45567.84734602127</v>
      </c>
      <c r="B9" s="18" t="s">
        <v>35</v>
      </c>
      <c r="C9" s="18" t="s">
        <v>106</v>
      </c>
      <c r="D9" s="18">
        <v>14</v>
      </c>
      <c r="E9" s="17">
        <v>178.29</v>
      </c>
      <c r="F9" s="18" t="s">
        <v>113</v>
      </c>
      <c r="G9" s="25">
        <v>2496.06</v>
      </c>
      <c r="I9" s="54" t="s">
        <v>130</v>
      </c>
      <c r="J9" s="50"/>
      <c r="K9" s="50"/>
      <c r="M9" s="44" t="s">
        <v>122</v>
      </c>
      <c r="N9" s="44"/>
      <c r="O9" s="44"/>
    </row>
    <row r="10" spans="1:17" ht="18.75" x14ac:dyDescent="0.3">
      <c r="A10" s="23">
        <v>45563.847346023111</v>
      </c>
      <c r="B10" s="18" t="s">
        <v>101</v>
      </c>
      <c r="C10" s="18" t="s">
        <v>105</v>
      </c>
      <c r="D10" s="18">
        <v>13</v>
      </c>
      <c r="E10" s="17">
        <v>210.41</v>
      </c>
      <c r="F10" s="18" t="s">
        <v>113</v>
      </c>
      <c r="G10" s="25">
        <v>2735.33</v>
      </c>
      <c r="I10" s="42" t="s">
        <v>0</v>
      </c>
      <c r="J10" s="49">
        <v>45240.847346023067</v>
      </c>
      <c r="K10" s="49"/>
      <c r="M10" s="22">
        <f>SUMIF(F3:F102,"East",G3:G102)</f>
        <v>92094.05</v>
      </c>
      <c r="N10" s="13" t="s">
        <v>112</v>
      </c>
      <c r="O10" s="13"/>
    </row>
    <row r="11" spans="1:17" ht="18.75" x14ac:dyDescent="0.3">
      <c r="A11" s="23">
        <v>45562.847346022092</v>
      </c>
      <c r="B11" s="18" t="s">
        <v>60</v>
      </c>
      <c r="C11" s="18" t="s">
        <v>106</v>
      </c>
      <c r="D11" s="18">
        <v>18</v>
      </c>
      <c r="E11" s="17">
        <v>333.35</v>
      </c>
      <c r="F11" s="18" t="s">
        <v>111</v>
      </c>
      <c r="G11" s="25">
        <v>6000.3</v>
      </c>
      <c r="I11" s="43" t="s">
        <v>1</v>
      </c>
      <c r="J11" s="50" t="str">
        <f>VLOOKUP(J10,mytable,2,FALSE)</f>
        <v>P482</v>
      </c>
      <c r="K11" s="50"/>
      <c r="M11" s="22">
        <f>SUMIF(F3:F102,"west",G3:G102)</f>
        <v>56677.67</v>
      </c>
      <c r="N11" s="13" t="s">
        <v>113</v>
      </c>
      <c r="O11" s="13"/>
      <c r="Q11" s="3"/>
    </row>
    <row r="12" spans="1:17" ht="18.75" x14ac:dyDescent="0.3">
      <c r="A12" s="23">
        <v>45555.847346022718</v>
      </c>
      <c r="B12" s="18" t="s">
        <v>84</v>
      </c>
      <c r="C12" s="18" t="s">
        <v>105</v>
      </c>
      <c r="D12" s="18">
        <v>2</v>
      </c>
      <c r="E12" s="17">
        <v>354.27</v>
      </c>
      <c r="F12" s="18" t="s">
        <v>110</v>
      </c>
      <c r="G12" s="25">
        <v>708.54</v>
      </c>
      <c r="I12" s="43" t="s">
        <v>2</v>
      </c>
      <c r="J12" s="50" t="str">
        <f>VLOOKUP(J10,mytable,3,FALSE)</f>
        <v>Books</v>
      </c>
      <c r="K12" s="50"/>
      <c r="M12" s="22">
        <f>SUMIF(F3:F102,"North",G3:G102)</f>
        <v>33717.96</v>
      </c>
      <c r="N12" s="13" t="s">
        <v>110</v>
      </c>
      <c r="O12" s="13"/>
    </row>
    <row r="13" spans="1:17" ht="18.75" x14ac:dyDescent="0.3">
      <c r="A13" s="23">
        <v>45547.847346022238</v>
      </c>
      <c r="B13" s="18" t="s">
        <v>66</v>
      </c>
      <c r="C13" s="18" t="s">
        <v>108</v>
      </c>
      <c r="D13" s="18">
        <v>11</v>
      </c>
      <c r="E13" s="17">
        <v>211.22</v>
      </c>
      <c r="F13" s="18" t="s">
        <v>112</v>
      </c>
      <c r="G13" s="25">
        <v>2323.42</v>
      </c>
      <c r="I13" s="43" t="s">
        <v>3</v>
      </c>
      <c r="J13" s="50">
        <f>VLOOKUP(J10,mytable,4,FALSE)</f>
        <v>20</v>
      </c>
      <c r="K13" s="50"/>
      <c r="M13" s="22">
        <f>SUMIF(F3:F102,"South",G3:G102)</f>
        <v>57927.140000000014</v>
      </c>
      <c r="N13" s="13" t="s">
        <v>111</v>
      </c>
      <c r="O13" s="13"/>
    </row>
    <row r="14" spans="1:17" x14ac:dyDescent="0.25">
      <c r="A14" s="23">
        <v>45545.847346020048</v>
      </c>
      <c r="B14" s="18" t="s">
        <v>10</v>
      </c>
      <c r="C14" s="18" t="s">
        <v>107</v>
      </c>
      <c r="D14" s="18">
        <v>12</v>
      </c>
      <c r="E14" s="17">
        <v>263.52</v>
      </c>
      <c r="F14" s="18" t="s">
        <v>111</v>
      </c>
      <c r="G14" s="25">
        <v>3162.24</v>
      </c>
      <c r="I14" s="43" t="s">
        <v>129</v>
      </c>
      <c r="J14" s="51">
        <f>VLOOKUP(J10,mytable,5,FALSE)</f>
        <v>154.87</v>
      </c>
      <c r="K14" s="51"/>
    </row>
    <row r="15" spans="1:17" x14ac:dyDescent="0.25">
      <c r="A15" s="23">
        <v>45541.847346022987</v>
      </c>
      <c r="B15" s="18" t="s">
        <v>95</v>
      </c>
      <c r="C15" s="18" t="s">
        <v>105</v>
      </c>
      <c r="D15" s="18">
        <v>10</v>
      </c>
      <c r="E15" s="17">
        <v>201.41</v>
      </c>
      <c r="F15" s="18" t="s">
        <v>110</v>
      </c>
      <c r="G15" s="25">
        <v>2014.1</v>
      </c>
      <c r="I15" s="43" t="s">
        <v>5</v>
      </c>
      <c r="J15" s="52" t="str">
        <f>VLOOKUP(J10,mytable,6,FALSE)</f>
        <v>West</v>
      </c>
      <c r="K15" s="52"/>
      <c r="M15" s="44" t="s">
        <v>123</v>
      </c>
      <c r="N15" s="44"/>
      <c r="O15" s="44"/>
    </row>
    <row r="16" spans="1:17" ht="18.75" x14ac:dyDescent="0.3">
      <c r="A16" s="23">
        <v>45535.847346022281</v>
      </c>
      <c r="B16" s="18" t="s">
        <v>68</v>
      </c>
      <c r="C16" s="18" t="s">
        <v>105</v>
      </c>
      <c r="D16" s="18">
        <v>8</v>
      </c>
      <c r="E16" s="17">
        <v>462.98</v>
      </c>
      <c r="F16" s="18" t="s">
        <v>112</v>
      </c>
      <c r="G16" s="25">
        <v>3703.84</v>
      </c>
      <c r="I16" s="43" t="s">
        <v>6</v>
      </c>
      <c r="J16" s="53">
        <f>VLOOKUP(J10,mytable,7,FALSE)</f>
        <v>3097.4</v>
      </c>
      <c r="K16" s="53"/>
      <c r="M16" s="13">
        <f>SUMIF(C3:C102,"Electronics",D3:D102)</f>
        <v>180</v>
      </c>
      <c r="N16" s="13" t="s">
        <v>121</v>
      </c>
      <c r="O16" s="13"/>
    </row>
    <row r="17" spans="1:16" ht="18.75" x14ac:dyDescent="0.3">
      <c r="A17" s="23">
        <v>45534.847346021721</v>
      </c>
      <c r="B17" s="18" t="s">
        <v>49</v>
      </c>
      <c r="C17" s="18" t="s">
        <v>105</v>
      </c>
      <c r="D17" s="18">
        <v>9</v>
      </c>
      <c r="E17" s="17">
        <v>293.33999999999997</v>
      </c>
      <c r="F17" s="18" t="s">
        <v>112</v>
      </c>
      <c r="G17" s="25">
        <v>2640.06</v>
      </c>
      <c r="M17" s="13">
        <f>SUMIF(C3:C102,"Books",D3:D102)</f>
        <v>236</v>
      </c>
      <c r="N17" s="13" t="s">
        <v>106</v>
      </c>
      <c r="O17" s="13"/>
    </row>
    <row r="18" spans="1:16" ht="18.75" x14ac:dyDescent="0.3">
      <c r="A18" s="23">
        <v>45526.847346020382</v>
      </c>
      <c r="B18" s="18" t="s">
        <v>16</v>
      </c>
      <c r="C18" s="18" t="s">
        <v>108</v>
      </c>
      <c r="D18" s="18">
        <v>5</v>
      </c>
      <c r="E18" s="17">
        <v>166.68</v>
      </c>
      <c r="F18" s="18" t="s">
        <v>113</v>
      </c>
      <c r="G18" s="25">
        <v>833.40000000000009</v>
      </c>
      <c r="M18" s="13">
        <f>SUMIF(C3:C102,"Clothing",D3:D102)</f>
        <v>194</v>
      </c>
      <c r="N18" s="13" t="s">
        <v>108</v>
      </c>
      <c r="O18" s="13"/>
    </row>
    <row r="19" spans="1:16" ht="18.75" x14ac:dyDescent="0.3">
      <c r="A19" s="23">
        <v>45525.847346022398</v>
      </c>
      <c r="B19" s="18" t="s">
        <v>74</v>
      </c>
      <c r="C19" s="18" t="s">
        <v>106</v>
      </c>
      <c r="D19" s="18">
        <v>16</v>
      </c>
      <c r="E19" s="17">
        <v>118.71</v>
      </c>
      <c r="F19" s="18" t="s">
        <v>110</v>
      </c>
      <c r="G19" s="25">
        <v>1899.36</v>
      </c>
      <c r="M19" s="13">
        <f>SUMIF(C3:C102,"Sports",D3:D102)</f>
        <v>273</v>
      </c>
      <c r="N19" s="13" t="s">
        <v>105</v>
      </c>
      <c r="O19" s="13"/>
    </row>
    <row r="20" spans="1:16" ht="18.75" x14ac:dyDescent="0.3">
      <c r="A20" s="23">
        <v>45517.847346021052</v>
      </c>
      <c r="B20" s="18" t="s">
        <v>29</v>
      </c>
      <c r="C20" s="18" t="s">
        <v>106</v>
      </c>
      <c r="D20" s="18">
        <v>5</v>
      </c>
      <c r="E20" s="17">
        <v>179.29</v>
      </c>
      <c r="F20" s="18" t="s">
        <v>110</v>
      </c>
      <c r="G20" s="25">
        <v>896.44999999999993</v>
      </c>
      <c r="M20" s="13">
        <f>SUMIF(C3:C102,"Home &amp; Kitchen",D3:D102)</f>
        <v>145</v>
      </c>
      <c r="N20" s="13" t="s">
        <v>109</v>
      </c>
      <c r="O20" s="13"/>
    </row>
    <row r="21" spans="1:16" x14ac:dyDescent="0.25">
      <c r="A21" s="23">
        <v>45517.847346020681</v>
      </c>
      <c r="B21" s="18" t="s">
        <v>24</v>
      </c>
      <c r="C21" s="18" t="s">
        <v>109</v>
      </c>
      <c r="D21" s="18">
        <v>3</v>
      </c>
      <c r="E21" s="17">
        <v>317.18</v>
      </c>
      <c r="F21" s="18" t="s">
        <v>112</v>
      </c>
      <c r="G21" s="25">
        <v>951.54</v>
      </c>
    </row>
    <row r="22" spans="1:16" x14ac:dyDescent="0.25">
      <c r="A22" s="23">
        <v>45515.847346021466</v>
      </c>
      <c r="B22" s="18" t="s">
        <v>41</v>
      </c>
      <c r="C22" s="18" t="s">
        <v>106</v>
      </c>
      <c r="D22" s="18">
        <v>20</v>
      </c>
      <c r="E22" s="17">
        <v>449.41</v>
      </c>
      <c r="F22" s="18" t="s">
        <v>112</v>
      </c>
      <c r="G22" s="25">
        <v>8988.2000000000007</v>
      </c>
      <c r="M22" s="45" t="s">
        <v>125</v>
      </c>
      <c r="N22" s="45"/>
      <c r="O22" s="45"/>
    </row>
    <row r="23" spans="1:16" ht="18.75" x14ac:dyDescent="0.3">
      <c r="A23" s="23">
        <v>45500.847346021888</v>
      </c>
      <c r="B23" s="18" t="s">
        <v>54</v>
      </c>
      <c r="C23" s="18" t="s">
        <v>108</v>
      </c>
      <c r="D23" s="18">
        <v>20</v>
      </c>
      <c r="E23" s="17">
        <v>411.39</v>
      </c>
      <c r="F23" s="18" t="s">
        <v>112</v>
      </c>
      <c r="G23" s="25">
        <v>8227.7999999999993</v>
      </c>
      <c r="M23" s="13">
        <f>AVERAGEIF(F3:F102,"East",D3:D102)</f>
        <v>12</v>
      </c>
      <c r="N23" s="13" t="s">
        <v>126</v>
      </c>
      <c r="O23" s="13"/>
    </row>
    <row r="24" spans="1:16" ht="18.75" x14ac:dyDescent="0.3">
      <c r="A24" s="23">
        <v>45495.847346022863</v>
      </c>
      <c r="B24" s="18" t="s">
        <v>89</v>
      </c>
      <c r="C24" s="18" t="s">
        <v>106</v>
      </c>
      <c r="D24" s="18">
        <v>4</v>
      </c>
      <c r="E24" s="17">
        <v>70.959999999999994</v>
      </c>
      <c r="F24" s="18" t="s">
        <v>110</v>
      </c>
      <c r="G24" s="25">
        <v>283.83999999999997</v>
      </c>
      <c r="M24" s="13">
        <f>AVERAGEIF(F3:F102,"West",D3:D102)</f>
        <v>9.875</v>
      </c>
      <c r="N24" s="13" t="s">
        <v>113</v>
      </c>
      <c r="O24" s="13"/>
    </row>
    <row r="25" spans="1:16" ht="18.75" x14ac:dyDescent="0.3">
      <c r="A25" s="23">
        <v>45489.847346019953</v>
      </c>
      <c r="B25" s="18" t="s">
        <v>8</v>
      </c>
      <c r="C25" s="18" t="s">
        <v>106</v>
      </c>
      <c r="D25" s="18">
        <v>12</v>
      </c>
      <c r="E25" s="17">
        <v>353.7</v>
      </c>
      <c r="F25" s="18" t="s">
        <v>111</v>
      </c>
      <c r="G25" s="25">
        <v>4244.3999999999996</v>
      </c>
      <c r="M25" s="13">
        <f>AVERAGEIF(F3:F102,"North",D3:D102)</f>
        <v>8.35</v>
      </c>
      <c r="N25" s="13" t="s">
        <v>110</v>
      </c>
      <c r="O25" s="13"/>
    </row>
    <row r="26" spans="1:16" ht="18.75" x14ac:dyDescent="0.3">
      <c r="A26" s="23">
        <v>45485.847346022383</v>
      </c>
      <c r="B26" s="18" t="s">
        <v>73</v>
      </c>
      <c r="C26" s="18" t="s">
        <v>107</v>
      </c>
      <c r="D26" s="18">
        <v>6</v>
      </c>
      <c r="E26" s="17">
        <v>222.18</v>
      </c>
      <c r="F26" s="18" t="s">
        <v>113</v>
      </c>
      <c r="G26" s="25">
        <v>1333.08</v>
      </c>
      <c r="M26" s="13">
        <f>AVERAGEIF(F3:F102,"South",D3:D102)</f>
        <v>10.08</v>
      </c>
      <c r="N26" s="13" t="s">
        <v>111</v>
      </c>
      <c r="O26" s="13"/>
    </row>
    <row r="27" spans="1:16" x14ac:dyDescent="0.25">
      <c r="A27" s="23">
        <v>45482.847346021401</v>
      </c>
      <c r="B27" s="18" t="s">
        <v>39</v>
      </c>
      <c r="C27" s="18" t="s">
        <v>108</v>
      </c>
      <c r="D27" s="18">
        <v>3</v>
      </c>
      <c r="E27" s="17">
        <v>13.12</v>
      </c>
      <c r="F27" s="18" t="s">
        <v>112</v>
      </c>
      <c r="G27" s="25">
        <v>39.36</v>
      </c>
    </row>
    <row r="28" spans="1:16" x14ac:dyDescent="0.25">
      <c r="A28" s="23">
        <v>45482.847346020637</v>
      </c>
      <c r="B28" s="18" t="s">
        <v>23</v>
      </c>
      <c r="C28" s="18" t="s">
        <v>105</v>
      </c>
      <c r="D28" s="18">
        <v>6</v>
      </c>
      <c r="E28" s="17">
        <v>389.73</v>
      </c>
      <c r="F28" s="18" t="s">
        <v>112</v>
      </c>
      <c r="G28" s="25">
        <v>2338.38</v>
      </c>
    </row>
    <row r="29" spans="1:16" x14ac:dyDescent="0.25">
      <c r="A29" s="23">
        <v>45475.847346020433</v>
      </c>
      <c r="B29" s="18" t="s">
        <v>17</v>
      </c>
      <c r="C29" s="18" t="s">
        <v>105</v>
      </c>
      <c r="D29" s="18">
        <v>20</v>
      </c>
      <c r="E29" s="17">
        <v>415.13</v>
      </c>
      <c r="F29" s="18" t="s">
        <v>111</v>
      </c>
      <c r="G29" s="25">
        <v>8302.6</v>
      </c>
    </row>
    <row r="30" spans="1:16" x14ac:dyDescent="0.25">
      <c r="A30" s="23">
        <v>45474.847346022951</v>
      </c>
      <c r="B30" s="18" t="s">
        <v>67</v>
      </c>
      <c r="C30" s="18" t="s">
        <v>108</v>
      </c>
      <c r="D30" s="18">
        <v>6</v>
      </c>
      <c r="E30" s="17">
        <v>90.77</v>
      </c>
      <c r="F30" s="18" t="s">
        <v>113</v>
      </c>
      <c r="G30" s="25">
        <v>544.62</v>
      </c>
      <c r="P30" t="s">
        <v>149</v>
      </c>
    </row>
    <row r="31" spans="1:16" x14ac:dyDescent="0.25">
      <c r="A31" s="23">
        <v>45472.847346022012</v>
      </c>
      <c r="B31" s="18" t="s">
        <v>58</v>
      </c>
      <c r="C31" s="18" t="s">
        <v>107</v>
      </c>
      <c r="D31" s="18">
        <v>9</v>
      </c>
      <c r="E31" s="17">
        <v>25.09</v>
      </c>
      <c r="F31" s="18" t="s">
        <v>111</v>
      </c>
      <c r="G31" s="25">
        <v>225.81</v>
      </c>
    </row>
    <row r="32" spans="1:16" x14ac:dyDescent="0.25">
      <c r="A32" s="23">
        <v>45468.847346022158</v>
      </c>
      <c r="B32" s="18" t="s">
        <v>62</v>
      </c>
      <c r="C32" s="18" t="s">
        <v>109</v>
      </c>
      <c r="D32" s="18">
        <v>18</v>
      </c>
      <c r="E32" s="17">
        <v>280.39999999999998</v>
      </c>
      <c r="F32" s="18" t="s">
        <v>111</v>
      </c>
      <c r="G32" s="25">
        <v>5047.2</v>
      </c>
    </row>
    <row r="33" spans="1:7" x14ac:dyDescent="0.25">
      <c r="A33" s="23">
        <v>45459.847346020077</v>
      </c>
      <c r="B33" s="18" t="s">
        <v>11</v>
      </c>
      <c r="C33" s="18" t="s">
        <v>105</v>
      </c>
      <c r="D33" s="18">
        <v>14</v>
      </c>
      <c r="E33" s="17">
        <v>407.7</v>
      </c>
      <c r="F33" s="18" t="s">
        <v>113</v>
      </c>
      <c r="G33" s="25">
        <v>5707.8</v>
      </c>
    </row>
    <row r="34" spans="1:7" x14ac:dyDescent="0.25">
      <c r="A34" s="23">
        <v>45455.847346022543</v>
      </c>
      <c r="B34" s="18" t="s">
        <v>79</v>
      </c>
      <c r="C34" s="18" t="s">
        <v>106</v>
      </c>
      <c r="D34" s="18">
        <v>3</v>
      </c>
      <c r="E34" s="17">
        <v>382.55</v>
      </c>
      <c r="F34" s="18" t="s">
        <v>112</v>
      </c>
      <c r="G34" s="25">
        <v>1147.6500000000001</v>
      </c>
    </row>
    <row r="35" spans="1:7" x14ac:dyDescent="0.25">
      <c r="A35" s="23">
        <v>45448.847346022972</v>
      </c>
      <c r="B35" s="18" t="s">
        <v>94</v>
      </c>
      <c r="C35" s="18" t="s">
        <v>106</v>
      </c>
      <c r="D35" s="18">
        <v>4</v>
      </c>
      <c r="E35" s="17">
        <v>338.3</v>
      </c>
      <c r="F35" s="18" t="s">
        <v>113</v>
      </c>
      <c r="G35" s="25">
        <v>1353.2</v>
      </c>
    </row>
    <row r="36" spans="1:7" x14ac:dyDescent="0.25">
      <c r="A36" s="23">
        <v>45442.847346022048</v>
      </c>
      <c r="B36" s="18" t="s">
        <v>59</v>
      </c>
      <c r="C36" s="18" t="s">
        <v>108</v>
      </c>
      <c r="D36" s="18">
        <v>20</v>
      </c>
      <c r="E36" s="17">
        <v>18.14</v>
      </c>
      <c r="F36" s="18" t="s">
        <v>111</v>
      </c>
      <c r="G36" s="25">
        <v>362.8</v>
      </c>
    </row>
    <row r="37" spans="1:7" x14ac:dyDescent="0.25">
      <c r="A37" s="23">
        <v>45437.847346022318</v>
      </c>
      <c r="B37" s="18" t="s">
        <v>70</v>
      </c>
      <c r="C37" s="18" t="s">
        <v>106</v>
      </c>
      <c r="D37" s="18">
        <v>15</v>
      </c>
      <c r="E37" s="17">
        <v>61.12</v>
      </c>
      <c r="F37" s="18" t="s">
        <v>113</v>
      </c>
      <c r="G37" s="25">
        <v>916.8</v>
      </c>
    </row>
    <row r="38" spans="1:7" x14ac:dyDescent="0.25">
      <c r="A38" s="23">
        <v>45430.847346021517</v>
      </c>
      <c r="B38" s="18" t="s">
        <v>43</v>
      </c>
      <c r="C38" s="18" t="s">
        <v>108</v>
      </c>
      <c r="D38" s="18">
        <v>3</v>
      </c>
      <c r="E38" s="17">
        <v>92.25</v>
      </c>
      <c r="F38" s="18" t="s">
        <v>110</v>
      </c>
      <c r="G38" s="25">
        <v>276.75</v>
      </c>
    </row>
    <row r="39" spans="1:7" x14ac:dyDescent="0.25">
      <c r="A39" s="23">
        <v>45430.847346021168</v>
      </c>
      <c r="B39" s="18" t="s">
        <v>32</v>
      </c>
      <c r="C39" s="18" t="s">
        <v>105</v>
      </c>
      <c r="D39" s="18">
        <v>14</v>
      </c>
      <c r="E39" s="17">
        <v>286.98</v>
      </c>
      <c r="F39" s="18" t="s">
        <v>112</v>
      </c>
      <c r="G39" s="25">
        <v>4017.72</v>
      </c>
    </row>
    <row r="40" spans="1:7" x14ac:dyDescent="0.25">
      <c r="A40" s="23">
        <v>45425.847346021583</v>
      </c>
      <c r="B40" s="18" t="s">
        <v>45</v>
      </c>
      <c r="C40" s="18" t="s">
        <v>107</v>
      </c>
      <c r="D40" s="18">
        <v>10</v>
      </c>
      <c r="E40" s="17">
        <v>275.95</v>
      </c>
      <c r="F40" s="18" t="s">
        <v>110</v>
      </c>
      <c r="G40" s="25">
        <v>2759.5</v>
      </c>
    </row>
    <row r="41" spans="1:7" x14ac:dyDescent="0.25">
      <c r="A41" s="23">
        <v>45420.847346022201</v>
      </c>
      <c r="B41" s="18" t="s">
        <v>64</v>
      </c>
      <c r="C41" s="18" t="s">
        <v>105</v>
      </c>
      <c r="D41" s="18">
        <v>20</v>
      </c>
      <c r="E41" s="17">
        <v>267.11</v>
      </c>
      <c r="F41" s="18" t="s">
        <v>112</v>
      </c>
      <c r="G41" s="25">
        <v>5342.2000000000007</v>
      </c>
    </row>
    <row r="42" spans="1:7" x14ac:dyDescent="0.25">
      <c r="A42" s="23">
        <v>45419.847346023213</v>
      </c>
      <c r="B42" s="18" t="s">
        <v>104</v>
      </c>
      <c r="C42" s="18" t="s">
        <v>107</v>
      </c>
      <c r="D42" s="18">
        <v>5</v>
      </c>
      <c r="E42" s="17">
        <v>257.12</v>
      </c>
      <c r="F42" s="18" t="s">
        <v>113</v>
      </c>
      <c r="G42" s="25">
        <v>1285.5999999999999</v>
      </c>
    </row>
    <row r="43" spans="1:7" x14ac:dyDescent="0.25">
      <c r="A43" s="23">
        <v>45416.847346020339</v>
      </c>
      <c r="B43" s="18" t="s">
        <v>15</v>
      </c>
      <c r="C43" s="18" t="s">
        <v>106</v>
      </c>
      <c r="D43" s="18">
        <v>9</v>
      </c>
      <c r="E43" s="17">
        <v>88.21</v>
      </c>
      <c r="F43" s="18" t="s">
        <v>112</v>
      </c>
      <c r="G43" s="25">
        <v>793.89</v>
      </c>
    </row>
    <row r="44" spans="1:7" x14ac:dyDescent="0.25">
      <c r="A44" s="23">
        <v>45415.847346021023</v>
      </c>
      <c r="B44" s="18" t="s">
        <v>28</v>
      </c>
      <c r="C44" s="18" t="s">
        <v>108</v>
      </c>
      <c r="D44" s="18">
        <v>7</v>
      </c>
      <c r="E44" s="17">
        <v>233.63</v>
      </c>
      <c r="F44" s="18" t="s">
        <v>111</v>
      </c>
      <c r="G44" s="25">
        <v>1635.41</v>
      </c>
    </row>
    <row r="45" spans="1:7" x14ac:dyDescent="0.25">
      <c r="A45" s="23">
        <v>45413.847346021088</v>
      </c>
      <c r="B45" s="18" t="s">
        <v>30</v>
      </c>
      <c r="C45" s="18" t="s">
        <v>108</v>
      </c>
      <c r="D45" s="18">
        <v>14</v>
      </c>
      <c r="E45" s="17">
        <v>103.1</v>
      </c>
      <c r="F45" s="18" t="s">
        <v>112</v>
      </c>
      <c r="G45" s="25">
        <v>1443.4</v>
      </c>
    </row>
    <row r="46" spans="1:7" x14ac:dyDescent="0.25">
      <c r="A46" s="23">
        <v>45403.847346021314</v>
      </c>
      <c r="B46" s="18" t="s">
        <v>36</v>
      </c>
      <c r="C46" s="18" t="s">
        <v>107</v>
      </c>
      <c r="D46" s="18">
        <v>15</v>
      </c>
      <c r="E46" s="17">
        <v>47.27</v>
      </c>
      <c r="F46" s="18" t="s">
        <v>111</v>
      </c>
      <c r="G46" s="25">
        <v>709.05000000000007</v>
      </c>
    </row>
    <row r="47" spans="1:7" x14ac:dyDescent="0.25">
      <c r="A47" s="23">
        <v>45399.847346021357</v>
      </c>
      <c r="B47" s="18" t="s">
        <v>38</v>
      </c>
      <c r="C47" s="18" t="s">
        <v>107</v>
      </c>
      <c r="D47" s="18">
        <v>2</v>
      </c>
      <c r="E47" s="17">
        <v>51.85</v>
      </c>
      <c r="F47" s="18" t="s">
        <v>113</v>
      </c>
      <c r="G47" s="25">
        <v>103.7</v>
      </c>
    </row>
    <row r="48" spans="1:7" x14ac:dyDescent="0.25">
      <c r="A48" s="23">
        <v>45396.847346020622</v>
      </c>
      <c r="B48" s="18" t="s">
        <v>22</v>
      </c>
      <c r="C48" s="18" t="s">
        <v>109</v>
      </c>
      <c r="D48" s="18">
        <v>9</v>
      </c>
      <c r="E48" s="17">
        <v>285.77999999999997</v>
      </c>
      <c r="F48" s="18" t="s">
        <v>110</v>
      </c>
      <c r="G48" s="25">
        <v>2572.02</v>
      </c>
    </row>
    <row r="49" spans="1:7" x14ac:dyDescent="0.25">
      <c r="A49" s="23">
        <v>45394.847346022849</v>
      </c>
      <c r="B49" s="18" t="s">
        <v>88</v>
      </c>
      <c r="C49" s="18" t="s">
        <v>105</v>
      </c>
      <c r="D49" s="18">
        <v>10</v>
      </c>
      <c r="E49" s="17">
        <v>320.13</v>
      </c>
      <c r="F49" s="18" t="s">
        <v>110</v>
      </c>
      <c r="G49" s="25">
        <v>3201.3</v>
      </c>
    </row>
    <row r="50" spans="1:7" x14ac:dyDescent="0.25">
      <c r="A50" s="23">
        <v>45384.84734602242</v>
      </c>
      <c r="B50" s="18" t="s">
        <v>75</v>
      </c>
      <c r="C50" s="18" t="s">
        <v>107</v>
      </c>
      <c r="D50" s="18">
        <v>16</v>
      </c>
      <c r="E50" s="17">
        <v>314.16000000000003</v>
      </c>
      <c r="F50" s="18" t="s">
        <v>112</v>
      </c>
      <c r="G50" s="25">
        <v>5026.5600000000004</v>
      </c>
    </row>
    <row r="51" spans="1:7" x14ac:dyDescent="0.25">
      <c r="A51" s="23">
        <v>45383.847346021867</v>
      </c>
      <c r="B51" s="18" t="s">
        <v>53</v>
      </c>
      <c r="C51" s="18" t="s">
        <v>105</v>
      </c>
      <c r="D51" s="18">
        <v>9</v>
      </c>
      <c r="E51" s="17">
        <v>106.07</v>
      </c>
      <c r="F51" s="18" t="s">
        <v>112</v>
      </c>
      <c r="G51" s="25">
        <v>954.62999999999988</v>
      </c>
    </row>
    <row r="52" spans="1:7" x14ac:dyDescent="0.25">
      <c r="A52" s="23">
        <v>45379.847346020542</v>
      </c>
      <c r="B52" s="18" t="s">
        <v>20</v>
      </c>
      <c r="C52" s="18" t="s">
        <v>107</v>
      </c>
      <c r="D52" s="18">
        <v>14</v>
      </c>
      <c r="E52" s="17">
        <v>152.94</v>
      </c>
      <c r="F52" s="18" t="s">
        <v>112</v>
      </c>
      <c r="G52" s="25">
        <v>2141.16</v>
      </c>
    </row>
    <row r="53" spans="1:7" x14ac:dyDescent="0.25">
      <c r="A53" s="23">
        <v>45377.847346022892</v>
      </c>
      <c r="B53" s="18" t="s">
        <v>90</v>
      </c>
      <c r="C53" s="18" t="s">
        <v>105</v>
      </c>
      <c r="D53" s="18">
        <v>11</v>
      </c>
      <c r="E53" s="17">
        <v>59.94</v>
      </c>
      <c r="F53" s="18" t="s">
        <v>111</v>
      </c>
      <c r="G53" s="25">
        <v>659.33999999999992</v>
      </c>
    </row>
    <row r="54" spans="1:7" x14ac:dyDescent="0.25">
      <c r="A54" s="23">
        <v>45374.847346019997</v>
      </c>
      <c r="B54" s="18" t="s">
        <v>9</v>
      </c>
      <c r="C54" s="18" t="s">
        <v>106</v>
      </c>
      <c r="D54" s="18">
        <v>13</v>
      </c>
      <c r="E54" s="17">
        <v>222.37</v>
      </c>
      <c r="F54" s="18" t="s">
        <v>112</v>
      </c>
      <c r="G54" s="25">
        <v>2890.81</v>
      </c>
    </row>
    <row r="55" spans="1:7" x14ac:dyDescent="0.25">
      <c r="A55" s="23">
        <v>45371.847346022827</v>
      </c>
      <c r="B55" s="18" t="s">
        <v>87</v>
      </c>
      <c r="C55" s="18" t="s">
        <v>109</v>
      </c>
      <c r="D55" s="18">
        <v>19</v>
      </c>
      <c r="E55" s="17">
        <v>382.48</v>
      </c>
      <c r="F55" s="18" t="s">
        <v>113</v>
      </c>
      <c r="G55" s="25">
        <v>7267.1200000000008</v>
      </c>
    </row>
    <row r="56" spans="1:7" x14ac:dyDescent="0.25">
      <c r="A56" s="23">
        <v>45370.847346021983</v>
      </c>
      <c r="B56" s="18" t="s">
        <v>57</v>
      </c>
      <c r="C56" s="18" t="s">
        <v>109</v>
      </c>
      <c r="D56" s="18">
        <v>20</v>
      </c>
      <c r="E56" s="17">
        <v>184.67</v>
      </c>
      <c r="F56" s="18" t="s">
        <v>112</v>
      </c>
      <c r="G56" s="25">
        <v>3693.4</v>
      </c>
    </row>
    <row r="57" spans="1:7" x14ac:dyDescent="0.25">
      <c r="A57" s="23">
        <v>45367.84734602183</v>
      </c>
      <c r="B57" s="18" t="s">
        <v>52</v>
      </c>
      <c r="C57" s="18" t="s">
        <v>107</v>
      </c>
      <c r="D57" s="18">
        <v>15</v>
      </c>
      <c r="E57" s="17">
        <v>185.06</v>
      </c>
      <c r="F57" s="18" t="s">
        <v>112</v>
      </c>
      <c r="G57" s="25">
        <v>2775.9</v>
      </c>
    </row>
    <row r="58" spans="1:7" x14ac:dyDescent="0.25">
      <c r="A58" s="23">
        <v>45365.847346020579</v>
      </c>
      <c r="B58" s="18" t="s">
        <v>21</v>
      </c>
      <c r="C58" s="18" t="s">
        <v>105</v>
      </c>
      <c r="D58" s="18">
        <v>12</v>
      </c>
      <c r="E58" s="17">
        <v>490.59</v>
      </c>
      <c r="F58" s="18" t="s">
        <v>110</v>
      </c>
      <c r="G58" s="25">
        <v>5887.08</v>
      </c>
    </row>
    <row r="59" spans="1:7" x14ac:dyDescent="0.25">
      <c r="A59" s="23">
        <v>45359.847346021663</v>
      </c>
      <c r="B59" s="18" t="s">
        <v>47</v>
      </c>
      <c r="C59" s="18" t="s">
        <v>109</v>
      </c>
      <c r="D59" s="18">
        <v>6</v>
      </c>
      <c r="E59" s="17">
        <v>336.3</v>
      </c>
      <c r="F59" s="18" t="s">
        <v>112</v>
      </c>
      <c r="G59" s="25">
        <v>2017.8</v>
      </c>
    </row>
    <row r="60" spans="1:7" x14ac:dyDescent="0.25">
      <c r="A60" s="23">
        <v>45359.847346020753</v>
      </c>
      <c r="B60" s="18" t="s">
        <v>26</v>
      </c>
      <c r="C60" s="18" t="s">
        <v>105</v>
      </c>
      <c r="D60" s="18">
        <v>2</v>
      </c>
      <c r="E60" s="17">
        <v>67.540000000000006</v>
      </c>
      <c r="F60" s="18" t="s">
        <v>111</v>
      </c>
      <c r="G60" s="25">
        <v>135.08000000000001</v>
      </c>
    </row>
    <row r="61" spans="1:7" x14ac:dyDescent="0.25">
      <c r="A61" s="23">
        <v>45344.847349537034</v>
      </c>
      <c r="B61" s="18" t="s">
        <v>7</v>
      </c>
      <c r="C61" s="18" t="s">
        <v>105</v>
      </c>
      <c r="D61" s="18">
        <v>14</v>
      </c>
      <c r="E61" s="17">
        <v>10.53</v>
      </c>
      <c r="F61" s="18" t="s">
        <v>110</v>
      </c>
      <c r="G61" s="25">
        <v>147.41999999999999</v>
      </c>
    </row>
    <row r="62" spans="1:7" x14ac:dyDescent="0.25">
      <c r="A62" s="23">
        <v>45334.847346021947</v>
      </c>
      <c r="B62" s="18" t="s">
        <v>56</v>
      </c>
      <c r="C62" s="18" t="s">
        <v>105</v>
      </c>
      <c r="D62" s="18">
        <v>20</v>
      </c>
      <c r="E62" s="17">
        <v>374.32</v>
      </c>
      <c r="F62" s="18" t="s">
        <v>112</v>
      </c>
      <c r="G62" s="25">
        <v>7486.4</v>
      </c>
    </row>
    <row r="63" spans="1:7" x14ac:dyDescent="0.25">
      <c r="A63" s="23">
        <v>45333.847346022259</v>
      </c>
      <c r="B63" s="18" t="s">
        <v>67</v>
      </c>
      <c r="C63" s="18" t="s">
        <v>105</v>
      </c>
      <c r="D63" s="18">
        <v>10</v>
      </c>
      <c r="E63" s="17">
        <v>441.64</v>
      </c>
      <c r="F63" s="18" t="s">
        <v>111</v>
      </c>
      <c r="G63" s="25">
        <v>4416.3999999999996</v>
      </c>
    </row>
    <row r="64" spans="1:7" x14ac:dyDescent="0.25">
      <c r="A64" s="23">
        <v>45333.847346022128</v>
      </c>
      <c r="B64" s="18" t="s">
        <v>61</v>
      </c>
      <c r="C64" s="18" t="s">
        <v>106</v>
      </c>
      <c r="D64" s="18">
        <v>2</v>
      </c>
      <c r="E64" s="17">
        <v>383.38</v>
      </c>
      <c r="F64" s="18" t="s">
        <v>111</v>
      </c>
      <c r="G64" s="25">
        <v>766.76</v>
      </c>
    </row>
    <row r="65" spans="1:7" x14ac:dyDescent="0.25">
      <c r="A65" s="23">
        <v>45327.847346022558</v>
      </c>
      <c r="B65" s="18" t="s">
        <v>38</v>
      </c>
      <c r="C65" s="18" t="s">
        <v>107</v>
      </c>
      <c r="D65" s="18">
        <v>4</v>
      </c>
      <c r="E65" s="17">
        <v>238.45</v>
      </c>
      <c r="F65" s="18" t="s">
        <v>113</v>
      </c>
      <c r="G65" s="25">
        <v>953.8</v>
      </c>
    </row>
    <row r="66" spans="1:7" x14ac:dyDescent="0.25">
      <c r="A66" s="23">
        <v>45323.847346023009</v>
      </c>
      <c r="B66" s="18" t="s">
        <v>96</v>
      </c>
      <c r="C66" s="18" t="s">
        <v>109</v>
      </c>
      <c r="D66" s="18">
        <v>4</v>
      </c>
      <c r="E66" s="17">
        <v>263.7</v>
      </c>
      <c r="F66" s="18" t="s">
        <v>110</v>
      </c>
      <c r="G66" s="25">
        <v>1054.8</v>
      </c>
    </row>
    <row r="67" spans="1:7" x14ac:dyDescent="0.25">
      <c r="A67" s="23">
        <v>45318.847346023023</v>
      </c>
      <c r="B67" s="18" t="s">
        <v>97</v>
      </c>
      <c r="C67" s="18" t="s">
        <v>107</v>
      </c>
      <c r="D67" s="18">
        <v>8</v>
      </c>
      <c r="E67" s="17">
        <v>108.15</v>
      </c>
      <c r="F67" s="18" t="s">
        <v>112</v>
      </c>
      <c r="G67" s="25">
        <v>865.2</v>
      </c>
    </row>
    <row r="68" spans="1:7" x14ac:dyDescent="0.25">
      <c r="A68" s="23">
        <v>45318.847346022892</v>
      </c>
      <c r="B68" s="18" t="s">
        <v>91</v>
      </c>
      <c r="C68" s="18" t="s">
        <v>107</v>
      </c>
      <c r="D68" s="18">
        <v>2</v>
      </c>
      <c r="E68" s="17">
        <v>278.93</v>
      </c>
      <c r="F68" s="18" t="s">
        <v>111</v>
      </c>
      <c r="G68" s="25">
        <v>557.86</v>
      </c>
    </row>
    <row r="69" spans="1:7" x14ac:dyDescent="0.25">
      <c r="A69" s="23">
        <v>45316.847346021757</v>
      </c>
      <c r="B69" s="18" t="s">
        <v>50</v>
      </c>
      <c r="C69" s="18" t="s">
        <v>105</v>
      </c>
      <c r="D69" s="18">
        <v>18</v>
      </c>
      <c r="E69" s="17">
        <v>161.88</v>
      </c>
      <c r="F69" s="18" t="s">
        <v>113</v>
      </c>
      <c r="G69" s="25">
        <v>2913.84</v>
      </c>
    </row>
    <row r="70" spans="1:7" x14ac:dyDescent="0.25">
      <c r="A70" s="23">
        <v>45311.847346022179</v>
      </c>
      <c r="B70" s="18" t="s">
        <v>63</v>
      </c>
      <c r="C70" s="18" t="s">
        <v>109</v>
      </c>
      <c r="D70" s="18">
        <v>13</v>
      </c>
      <c r="E70" s="17">
        <v>38.090000000000003</v>
      </c>
      <c r="F70" s="18" t="s">
        <v>112</v>
      </c>
      <c r="G70" s="25">
        <v>495.17000000000007</v>
      </c>
    </row>
    <row r="71" spans="1:7" x14ac:dyDescent="0.25">
      <c r="A71" s="23">
        <v>45308.847346022652</v>
      </c>
      <c r="B71" s="18" t="s">
        <v>82</v>
      </c>
      <c r="C71" s="18" t="s">
        <v>107</v>
      </c>
      <c r="D71" s="18">
        <v>9</v>
      </c>
      <c r="E71" s="17">
        <v>187.07</v>
      </c>
      <c r="F71" s="18" t="s">
        <v>110</v>
      </c>
      <c r="G71" s="25">
        <v>1683.63</v>
      </c>
    </row>
    <row r="72" spans="1:7" x14ac:dyDescent="0.25">
      <c r="A72" s="23">
        <v>45308.847346022631</v>
      </c>
      <c r="B72" s="18" t="s">
        <v>81</v>
      </c>
      <c r="C72" s="18" t="s">
        <v>106</v>
      </c>
      <c r="D72" s="18">
        <v>3</v>
      </c>
      <c r="E72" s="17">
        <v>178.83</v>
      </c>
      <c r="F72" s="18" t="s">
        <v>111</v>
      </c>
      <c r="G72" s="25">
        <v>536.49</v>
      </c>
    </row>
    <row r="73" spans="1:7" x14ac:dyDescent="0.25">
      <c r="A73" s="23">
        <v>45306.847346023147</v>
      </c>
      <c r="B73" s="18" t="s">
        <v>102</v>
      </c>
      <c r="C73" s="18" t="s">
        <v>108</v>
      </c>
      <c r="D73" s="18">
        <v>4</v>
      </c>
      <c r="E73" s="17">
        <v>374.86</v>
      </c>
      <c r="F73" s="18" t="s">
        <v>110</v>
      </c>
      <c r="G73" s="25">
        <v>1499.44</v>
      </c>
    </row>
    <row r="74" spans="1:7" x14ac:dyDescent="0.25">
      <c r="A74" s="23">
        <v>45306.847346021692</v>
      </c>
      <c r="B74" s="18" t="s">
        <v>48</v>
      </c>
      <c r="C74" s="18" t="s">
        <v>106</v>
      </c>
      <c r="D74" s="18">
        <v>19</v>
      </c>
      <c r="E74" s="17">
        <v>170.44</v>
      </c>
      <c r="F74" s="18" t="s">
        <v>111</v>
      </c>
      <c r="G74" s="25">
        <v>3238.36</v>
      </c>
    </row>
    <row r="75" spans="1:7" x14ac:dyDescent="0.25">
      <c r="A75" s="23">
        <v>45298.847346022339</v>
      </c>
      <c r="B75" s="18" t="s">
        <v>71</v>
      </c>
      <c r="C75" s="18" t="s">
        <v>108</v>
      </c>
      <c r="D75" s="18">
        <v>15</v>
      </c>
      <c r="E75" s="17">
        <v>464.44</v>
      </c>
      <c r="F75" s="18" t="s">
        <v>113</v>
      </c>
      <c r="G75" s="25">
        <v>6966.6</v>
      </c>
    </row>
    <row r="76" spans="1:7" x14ac:dyDescent="0.25">
      <c r="A76" s="23">
        <v>45298.847346021132</v>
      </c>
      <c r="B76" s="18" t="s">
        <v>31</v>
      </c>
      <c r="C76" s="18" t="s">
        <v>107</v>
      </c>
      <c r="D76" s="18">
        <v>11</v>
      </c>
      <c r="E76" s="17">
        <v>364.39</v>
      </c>
      <c r="F76" s="18" t="s">
        <v>110</v>
      </c>
      <c r="G76" s="25">
        <v>4008.29</v>
      </c>
    </row>
    <row r="77" spans="1:7" x14ac:dyDescent="0.25">
      <c r="A77" s="23">
        <v>45296.847346022361</v>
      </c>
      <c r="B77" s="18" t="s">
        <v>72</v>
      </c>
      <c r="C77" s="18" t="s">
        <v>105</v>
      </c>
      <c r="D77" s="18">
        <v>18</v>
      </c>
      <c r="E77" s="17">
        <v>14.09</v>
      </c>
      <c r="F77" s="18" t="s">
        <v>113</v>
      </c>
      <c r="G77" s="25">
        <v>253.62</v>
      </c>
    </row>
    <row r="78" spans="1:7" x14ac:dyDescent="0.25">
      <c r="A78" s="23">
        <v>45294.847346021343</v>
      </c>
      <c r="B78" s="18" t="s">
        <v>37</v>
      </c>
      <c r="C78" s="18" t="s">
        <v>109</v>
      </c>
      <c r="D78" s="18">
        <v>18</v>
      </c>
      <c r="E78" s="17">
        <v>478.44</v>
      </c>
      <c r="F78" s="18" t="s">
        <v>112</v>
      </c>
      <c r="G78" s="25">
        <v>8611.92</v>
      </c>
    </row>
    <row r="79" spans="1:7" x14ac:dyDescent="0.25">
      <c r="A79" s="23">
        <v>45292.847346022463</v>
      </c>
      <c r="B79" s="18" t="s">
        <v>77</v>
      </c>
      <c r="C79" s="18" t="s">
        <v>109</v>
      </c>
      <c r="D79" s="18">
        <v>8</v>
      </c>
      <c r="E79" s="17">
        <v>121.25</v>
      </c>
      <c r="F79" s="18" t="s">
        <v>110</v>
      </c>
      <c r="G79" s="25">
        <v>970</v>
      </c>
    </row>
    <row r="80" spans="1:7" x14ac:dyDescent="0.25">
      <c r="A80" s="24">
        <v>45288.847346022907</v>
      </c>
      <c r="B80" s="18" t="s">
        <v>92</v>
      </c>
      <c r="C80" s="18" t="s">
        <v>109</v>
      </c>
      <c r="D80" s="18">
        <v>1</v>
      </c>
      <c r="E80" s="17">
        <v>385.15</v>
      </c>
      <c r="F80" s="18" t="s">
        <v>113</v>
      </c>
      <c r="G80" s="25">
        <v>385.15</v>
      </c>
    </row>
    <row r="81" spans="1:7" x14ac:dyDescent="0.25">
      <c r="A81" s="24">
        <v>45286.847346023169</v>
      </c>
      <c r="B81" s="18" t="s">
        <v>103</v>
      </c>
      <c r="C81" s="18" t="s">
        <v>108</v>
      </c>
      <c r="D81" s="18">
        <v>7</v>
      </c>
      <c r="E81" s="17">
        <v>202.71</v>
      </c>
      <c r="F81" s="18" t="s">
        <v>110</v>
      </c>
      <c r="G81" s="25">
        <v>1418.97</v>
      </c>
    </row>
    <row r="82" spans="1:7" x14ac:dyDescent="0.25">
      <c r="A82" s="24">
        <v>45286.847346022703</v>
      </c>
      <c r="B82" s="18" t="s">
        <v>83</v>
      </c>
      <c r="C82" s="18" t="s">
        <v>108</v>
      </c>
      <c r="D82" s="18">
        <v>15</v>
      </c>
      <c r="E82" s="17">
        <v>481.52</v>
      </c>
      <c r="F82" s="18" t="s">
        <v>113</v>
      </c>
      <c r="G82" s="25">
        <v>7222.7999999999993</v>
      </c>
    </row>
    <row r="83" spans="1:7" x14ac:dyDescent="0.25">
      <c r="A83" s="24">
        <v>45283.847346022943</v>
      </c>
      <c r="B83" s="18" t="s">
        <v>93</v>
      </c>
      <c r="C83" s="18" t="s">
        <v>107</v>
      </c>
      <c r="D83" s="18">
        <v>3</v>
      </c>
      <c r="E83" s="17">
        <v>409.05</v>
      </c>
      <c r="F83" s="18" t="s">
        <v>111</v>
      </c>
      <c r="G83" s="25">
        <v>1227.1500000000001</v>
      </c>
    </row>
    <row r="84" spans="1:7" x14ac:dyDescent="0.25">
      <c r="A84" s="24">
        <v>45282.847346022289</v>
      </c>
      <c r="B84" s="18" t="s">
        <v>69</v>
      </c>
      <c r="C84" s="18" t="s">
        <v>109</v>
      </c>
      <c r="D84" s="18">
        <v>14</v>
      </c>
      <c r="E84" s="17">
        <v>274.91000000000003</v>
      </c>
      <c r="F84" s="18" t="s">
        <v>113</v>
      </c>
      <c r="G84" s="25">
        <v>3848.74</v>
      </c>
    </row>
    <row r="85" spans="1:7" x14ac:dyDescent="0.25">
      <c r="A85" s="24">
        <v>45274.847346021503</v>
      </c>
      <c r="B85" s="18" t="s">
        <v>42</v>
      </c>
      <c r="C85" s="18" t="s">
        <v>105</v>
      </c>
      <c r="D85" s="18">
        <v>12</v>
      </c>
      <c r="E85" s="17">
        <v>211.8</v>
      </c>
      <c r="F85" s="18" t="s">
        <v>112</v>
      </c>
      <c r="G85" s="25">
        <v>2541.6</v>
      </c>
    </row>
    <row r="86" spans="1:7" x14ac:dyDescent="0.25">
      <c r="A86" s="24">
        <v>45274.847346020993</v>
      </c>
      <c r="B86" s="18" t="s">
        <v>27</v>
      </c>
      <c r="C86" s="18" t="s">
        <v>107</v>
      </c>
      <c r="D86" s="18">
        <v>1</v>
      </c>
      <c r="E86" s="17">
        <v>110.73</v>
      </c>
      <c r="F86" s="18" t="s">
        <v>111</v>
      </c>
      <c r="G86" s="25">
        <v>110.73</v>
      </c>
    </row>
    <row r="87" spans="1:7" x14ac:dyDescent="0.25">
      <c r="A87" s="24">
        <v>45273.847346020513</v>
      </c>
      <c r="B87" s="18" t="s">
        <v>19</v>
      </c>
      <c r="C87" s="18" t="s">
        <v>106</v>
      </c>
      <c r="D87" s="18">
        <v>5</v>
      </c>
      <c r="E87" s="17">
        <v>262.74</v>
      </c>
      <c r="F87" s="18" t="s">
        <v>110</v>
      </c>
      <c r="G87" s="25">
        <v>1313.7</v>
      </c>
    </row>
    <row r="88" spans="1:7" x14ac:dyDescent="0.25">
      <c r="A88" s="24">
        <v>45272.847346020717</v>
      </c>
      <c r="B88" s="18" t="s">
        <v>25</v>
      </c>
      <c r="C88" s="18" t="s">
        <v>106</v>
      </c>
      <c r="D88" s="18">
        <v>6</v>
      </c>
      <c r="E88" s="17">
        <v>106.57</v>
      </c>
      <c r="F88" s="18" t="s">
        <v>113</v>
      </c>
      <c r="G88" s="25">
        <v>639.41999999999996</v>
      </c>
    </row>
    <row r="89" spans="1:7" x14ac:dyDescent="0.25">
      <c r="A89" s="24">
        <v>45264.847346020157</v>
      </c>
      <c r="B89" s="18" t="s">
        <v>13</v>
      </c>
      <c r="C89" s="18" t="s">
        <v>106</v>
      </c>
      <c r="D89" s="18">
        <v>13</v>
      </c>
      <c r="E89" s="17">
        <v>101.29</v>
      </c>
      <c r="F89" s="18" t="s">
        <v>112</v>
      </c>
      <c r="G89" s="25">
        <v>1316.77</v>
      </c>
    </row>
    <row r="90" spans="1:7" x14ac:dyDescent="0.25">
      <c r="A90" s="24">
        <v>45261.847346022747</v>
      </c>
      <c r="B90" s="18" t="s">
        <v>85</v>
      </c>
      <c r="C90" s="18" t="s">
        <v>108</v>
      </c>
      <c r="D90" s="18">
        <v>17</v>
      </c>
      <c r="E90" s="17">
        <v>175.56</v>
      </c>
      <c r="F90" s="18" t="s">
        <v>111</v>
      </c>
      <c r="G90" s="25">
        <v>2984.52</v>
      </c>
    </row>
    <row r="91" spans="1:7" x14ac:dyDescent="0.25">
      <c r="A91" s="24">
        <v>45261.8473460225</v>
      </c>
      <c r="B91" s="18" t="s">
        <v>78</v>
      </c>
      <c r="C91" s="18" t="s">
        <v>108</v>
      </c>
      <c r="D91" s="18">
        <v>6</v>
      </c>
      <c r="E91" s="17">
        <v>116.31</v>
      </c>
      <c r="F91" s="18" t="s">
        <v>113</v>
      </c>
      <c r="G91" s="25">
        <v>697.86</v>
      </c>
    </row>
    <row r="92" spans="1:7" x14ac:dyDescent="0.25">
      <c r="A92" s="24">
        <v>45261.847346021561</v>
      </c>
      <c r="B92" s="18" t="s">
        <v>44</v>
      </c>
      <c r="C92" s="18" t="s">
        <v>106</v>
      </c>
      <c r="D92" s="18">
        <v>6</v>
      </c>
      <c r="E92" s="17">
        <v>281.47000000000003</v>
      </c>
      <c r="F92" s="18" t="s">
        <v>113</v>
      </c>
      <c r="G92" s="25">
        <v>1688.82</v>
      </c>
    </row>
    <row r="93" spans="1:7" x14ac:dyDescent="0.25">
      <c r="A93" s="24">
        <v>45255.847346021917</v>
      </c>
      <c r="B93" s="18" t="s">
        <v>55</v>
      </c>
      <c r="C93" s="18" t="s">
        <v>106</v>
      </c>
      <c r="D93" s="18">
        <v>1</v>
      </c>
      <c r="E93" s="17">
        <v>193.47</v>
      </c>
      <c r="F93" s="18" t="s">
        <v>112</v>
      </c>
      <c r="G93" s="25">
        <v>193.47</v>
      </c>
    </row>
    <row r="94" spans="1:7" x14ac:dyDescent="0.25">
      <c r="A94" s="24">
        <v>45255.847346020477</v>
      </c>
      <c r="B94" s="18" t="s">
        <v>18</v>
      </c>
      <c r="C94" s="18" t="s">
        <v>107</v>
      </c>
      <c r="D94" s="18">
        <v>14</v>
      </c>
      <c r="E94" s="17">
        <v>354.95</v>
      </c>
      <c r="F94" s="18" t="s">
        <v>111</v>
      </c>
      <c r="G94" s="25">
        <v>4969.3</v>
      </c>
    </row>
    <row r="95" spans="1:7" x14ac:dyDescent="0.25">
      <c r="A95" s="24">
        <v>45252.847346021437</v>
      </c>
      <c r="B95" s="18" t="s">
        <v>40</v>
      </c>
      <c r="C95" s="18" t="s">
        <v>108</v>
      </c>
      <c r="D95" s="18">
        <v>6</v>
      </c>
      <c r="E95" s="17">
        <v>261.29000000000002</v>
      </c>
      <c r="F95" s="18" t="s">
        <v>111</v>
      </c>
      <c r="G95" s="25">
        <v>1567.74</v>
      </c>
    </row>
    <row r="96" spans="1:7" x14ac:dyDescent="0.25">
      <c r="A96" s="24">
        <v>45251.847346021619</v>
      </c>
      <c r="B96" s="18" t="s">
        <v>46</v>
      </c>
      <c r="C96" s="18" t="s">
        <v>108</v>
      </c>
      <c r="D96" s="18">
        <v>3</v>
      </c>
      <c r="E96" s="17">
        <v>104.35</v>
      </c>
      <c r="F96" s="18" t="s">
        <v>111</v>
      </c>
      <c r="G96" s="25">
        <v>313.05</v>
      </c>
    </row>
    <row r="97" spans="1:7" x14ac:dyDescent="0.25">
      <c r="A97" s="24">
        <v>45241.847346021241</v>
      </c>
      <c r="B97" s="18" t="s">
        <v>34</v>
      </c>
      <c r="C97" s="18" t="s">
        <v>108</v>
      </c>
      <c r="D97" s="18">
        <v>7</v>
      </c>
      <c r="E97" s="17">
        <v>286.33</v>
      </c>
      <c r="F97" s="18" t="s">
        <v>113</v>
      </c>
      <c r="G97" s="25">
        <v>2004.31</v>
      </c>
    </row>
    <row r="98" spans="1:7" x14ac:dyDescent="0.25">
      <c r="A98" s="24">
        <v>45240.847346023067</v>
      </c>
      <c r="B98" s="18" t="s">
        <v>99</v>
      </c>
      <c r="C98" s="18" t="s">
        <v>106</v>
      </c>
      <c r="D98" s="18">
        <v>20</v>
      </c>
      <c r="E98" s="17">
        <v>154.87</v>
      </c>
      <c r="F98" s="18" t="s">
        <v>113</v>
      </c>
      <c r="G98" s="25">
        <v>3097.4</v>
      </c>
    </row>
    <row r="99" spans="1:7" x14ac:dyDescent="0.25">
      <c r="A99" s="24">
        <v>45240.847346022223</v>
      </c>
      <c r="B99" s="18" t="s">
        <v>65</v>
      </c>
      <c r="C99" s="18" t="s">
        <v>105</v>
      </c>
      <c r="D99" s="18">
        <v>4</v>
      </c>
      <c r="E99" s="17">
        <v>299.52999999999997</v>
      </c>
      <c r="F99" s="18" t="s">
        <v>111</v>
      </c>
      <c r="G99" s="25">
        <v>1198.1199999999999</v>
      </c>
    </row>
    <row r="100" spans="1:7" x14ac:dyDescent="0.25">
      <c r="A100" s="24">
        <v>45239.847346020128</v>
      </c>
      <c r="B100" s="18" t="s">
        <v>12</v>
      </c>
      <c r="C100" s="18" t="s">
        <v>108</v>
      </c>
      <c r="D100" s="18">
        <v>11</v>
      </c>
      <c r="E100" s="17">
        <v>46.36</v>
      </c>
      <c r="F100" s="18" t="s">
        <v>111</v>
      </c>
      <c r="G100" s="25">
        <v>509.96</v>
      </c>
    </row>
    <row r="101" spans="1:7" x14ac:dyDescent="0.25">
      <c r="A101" s="24">
        <v>45231.847346023053</v>
      </c>
      <c r="B101" s="18" t="s">
        <v>98</v>
      </c>
      <c r="C101" s="18" t="s">
        <v>109</v>
      </c>
      <c r="D101" s="18">
        <v>12</v>
      </c>
      <c r="E101" s="17">
        <v>189.13</v>
      </c>
      <c r="F101" s="18" t="s">
        <v>112</v>
      </c>
      <c r="G101" s="25">
        <v>2269.56</v>
      </c>
    </row>
    <row r="102" spans="1:7" x14ac:dyDescent="0.25">
      <c r="A102" s="35">
        <v>45228.847346022791</v>
      </c>
      <c r="B102" s="31" t="s">
        <v>86</v>
      </c>
      <c r="C102" s="31" t="s">
        <v>108</v>
      </c>
      <c r="D102" s="31">
        <v>4</v>
      </c>
      <c r="E102" s="32">
        <v>357.15</v>
      </c>
      <c r="F102" s="31" t="s">
        <v>113</v>
      </c>
      <c r="G102" s="33">
        <v>1428.6</v>
      </c>
    </row>
    <row r="103" spans="1:7" x14ac:dyDescent="0.25">
      <c r="A103" s="4"/>
      <c r="D103" s="5">
        <f>SUM(D1:D95)</f>
        <v>967</v>
      </c>
      <c r="G103" s="34">
        <f>SUM(G1:G95)</f>
        <v>229595.81999999992</v>
      </c>
    </row>
    <row r="104" spans="1:7" x14ac:dyDescent="0.25">
      <c r="A104" s="4"/>
    </row>
    <row r="105" spans="1:7" x14ac:dyDescent="0.25">
      <c r="A105" s="4"/>
    </row>
    <row r="106" spans="1:7" x14ac:dyDescent="0.25">
      <c r="A106" s="4"/>
    </row>
    <row r="107" spans="1:7" x14ac:dyDescent="0.25">
      <c r="A107" s="4"/>
    </row>
    <row r="108" spans="1:7" x14ac:dyDescent="0.25">
      <c r="A108" s="4"/>
    </row>
    <row r="109" spans="1:7" x14ac:dyDescent="0.25">
      <c r="A109" s="4"/>
    </row>
    <row r="110" spans="1:7" x14ac:dyDescent="0.25">
      <c r="A110" s="4"/>
    </row>
    <row r="111" spans="1:7" x14ac:dyDescent="0.25">
      <c r="A111" s="4"/>
    </row>
    <row r="112" spans="1:7"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sheetData>
  <sortState xmlns:xlrd2="http://schemas.microsoft.com/office/spreadsheetml/2017/richdata2" ref="A3:G153">
    <sortCondition descending="1" ref="A2:A153"/>
  </sortState>
  <mergeCells count="13">
    <mergeCell ref="M2:O2"/>
    <mergeCell ref="M9:O9"/>
    <mergeCell ref="M15:O15"/>
    <mergeCell ref="M22:O22"/>
    <mergeCell ref="A1:G1"/>
    <mergeCell ref="J10:K10"/>
    <mergeCell ref="J11:K11"/>
    <mergeCell ref="J12:K12"/>
    <mergeCell ref="J13:K13"/>
    <mergeCell ref="J14:K14"/>
    <mergeCell ref="J15:K15"/>
    <mergeCell ref="J16:K16"/>
    <mergeCell ref="I9:K9"/>
  </mergeCells>
  <conditionalFormatting sqref="F1:F1048576">
    <cfRule type="iconSet" priority="1">
      <iconSet iconSet="4Arrows">
        <cfvo type="percent" val="0"/>
        <cfvo type="percent" val="25"/>
        <cfvo type="percent" val="50"/>
        <cfvo type="percent" val="75"/>
      </iconSet>
    </cfRule>
  </conditionalFormatting>
  <conditionalFormatting sqref="G1:G1048576">
    <cfRule type="cellIs" dxfId="3" priority="6" operator="greaterThan">
      <formula>2000</formula>
    </cfRule>
  </conditionalFormatting>
  <conditionalFormatting sqref="G3:G102">
    <cfRule type="cellIs" dxfId="2" priority="5" operator="lessThan">
      <formula>2000</formula>
    </cfRule>
  </conditionalFormatting>
  <conditionalFormatting sqref="I4">
    <cfRule type="cellIs" dxfId="1" priority="3" operator="lessThan">
      <formula>2000</formula>
    </cfRule>
    <cfRule type="cellIs" dxfId="0" priority="4" operator="greaterThan">
      <formula>2000</formula>
    </cfRule>
  </conditionalFormatting>
  <dataValidations count="1">
    <dataValidation type="list" allowBlank="1" showInputMessage="1" showErrorMessage="1" sqref="J10:K10" xr:uid="{A96D7CBE-1E76-42CD-9C43-2A538C7BF16B}">
      <formula1>$A$3:$A$102</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30120-D403-41A0-B6A3-AF2270180226}">
  <dimension ref="A1:W2"/>
  <sheetViews>
    <sheetView zoomScale="90" zoomScaleNormal="90" workbookViewId="0">
      <selection activeCell="A17" sqref="A17:XFD17"/>
    </sheetView>
  </sheetViews>
  <sheetFormatPr defaultRowHeight="15" x14ac:dyDescent="0.25"/>
  <cols>
    <col min="1" max="16384" width="9.140625" style="40"/>
  </cols>
  <sheetData>
    <row r="1" spans="1:23" ht="15" customHeight="1" x14ac:dyDescent="0.25">
      <c r="A1" s="55" t="s">
        <v>148</v>
      </c>
      <c r="B1" s="55"/>
      <c r="C1" s="55"/>
      <c r="D1" s="55"/>
      <c r="E1" s="55"/>
      <c r="F1" s="55"/>
      <c r="G1" s="55"/>
      <c r="H1" s="55"/>
      <c r="I1" s="55"/>
      <c r="J1" s="55"/>
      <c r="K1" s="55"/>
      <c r="L1" s="55"/>
      <c r="M1" s="55"/>
      <c r="N1" s="55"/>
      <c r="O1" s="55"/>
      <c r="P1" s="55"/>
      <c r="Q1" s="55"/>
      <c r="R1" s="55"/>
      <c r="S1" s="41"/>
      <c r="T1" s="41"/>
      <c r="U1" s="41"/>
      <c r="V1" s="41"/>
      <c r="W1" s="41"/>
    </row>
    <row r="2" spans="1:23" x14ac:dyDescent="0.25">
      <c r="A2" s="55"/>
      <c r="B2" s="55"/>
      <c r="C2" s="55"/>
      <c r="D2" s="55"/>
      <c r="E2" s="55"/>
      <c r="F2" s="55"/>
      <c r="G2" s="55"/>
      <c r="H2" s="55"/>
      <c r="I2" s="55"/>
      <c r="J2" s="55"/>
      <c r="K2" s="55"/>
      <c r="L2" s="55"/>
      <c r="M2" s="55"/>
      <c r="N2" s="55"/>
      <c r="O2" s="55"/>
      <c r="P2" s="55"/>
      <c r="Q2" s="55"/>
      <c r="R2" s="55"/>
      <c r="S2" s="41"/>
      <c r="T2" s="41"/>
      <c r="U2" s="41"/>
      <c r="V2" s="41"/>
      <c r="W2" s="41"/>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D65C7-FACD-49E9-AFD5-78C5921B092C}">
  <dimension ref="A3:B8"/>
  <sheetViews>
    <sheetView workbookViewId="0">
      <selection activeCell="N9" sqref="N9"/>
    </sheetView>
  </sheetViews>
  <sheetFormatPr defaultRowHeight="15" x14ac:dyDescent="0.25"/>
  <cols>
    <col min="1" max="1" width="13.140625" bestFit="1" customWidth="1"/>
    <col min="2" max="2" width="12.7109375" bestFit="1" customWidth="1"/>
  </cols>
  <sheetData>
    <row r="3" spans="1:2" x14ac:dyDescent="0.25">
      <c r="A3" s="37" t="s">
        <v>132</v>
      </c>
      <c r="B3" t="s">
        <v>131</v>
      </c>
    </row>
    <row r="4" spans="1:2" x14ac:dyDescent="0.25">
      <c r="A4" s="38" t="s">
        <v>112</v>
      </c>
      <c r="B4" s="36">
        <v>92094.05</v>
      </c>
    </row>
    <row r="5" spans="1:2" x14ac:dyDescent="0.25">
      <c r="A5" s="38" t="s">
        <v>110</v>
      </c>
      <c r="B5" s="36">
        <v>33717.96</v>
      </c>
    </row>
    <row r="6" spans="1:2" x14ac:dyDescent="0.25">
      <c r="A6" s="38" t="s">
        <v>111</v>
      </c>
      <c r="B6" s="36">
        <v>57927.140000000014</v>
      </c>
    </row>
    <row r="7" spans="1:2" x14ac:dyDescent="0.25">
      <c r="A7" s="38" t="s">
        <v>113</v>
      </c>
      <c r="B7" s="36">
        <v>56677.67</v>
      </c>
    </row>
    <row r="8" spans="1:2" x14ac:dyDescent="0.25">
      <c r="A8" s="38" t="s">
        <v>133</v>
      </c>
      <c r="B8">
        <v>240416.82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AA9DA-BE3A-4E51-8578-B0C958C8EADD}">
  <dimension ref="A3:B8"/>
  <sheetViews>
    <sheetView workbookViewId="0">
      <selection activeCell="L11" sqref="L11"/>
    </sheetView>
  </sheetViews>
  <sheetFormatPr defaultRowHeight="15" x14ac:dyDescent="0.25"/>
  <cols>
    <col min="1" max="1" width="13.140625" bestFit="1" customWidth="1"/>
    <col min="2" max="2" width="16.28515625" bestFit="1" customWidth="1"/>
  </cols>
  <sheetData>
    <row r="3" spans="1:2" x14ac:dyDescent="0.25">
      <c r="A3" s="37" t="s">
        <v>132</v>
      </c>
      <c r="B3" t="s">
        <v>134</v>
      </c>
    </row>
    <row r="4" spans="1:2" x14ac:dyDescent="0.25">
      <c r="A4" s="38" t="s">
        <v>126</v>
      </c>
      <c r="B4">
        <v>12</v>
      </c>
    </row>
    <row r="5" spans="1:2" x14ac:dyDescent="0.25">
      <c r="A5" s="38" t="s">
        <v>110</v>
      </c>
      <c r="B5">
        <v>8.35</v>
      </c>
    </row>
    <row r="6" spans="1:2" x14ac:dyDescent="0.25">
      <c r="A6" s="38" t="s">
        <v>111</v>
      </c>
      <c r="B6">
        <v>10.08</v>
      </c>
    </row>
    <row r="7" spans="1:2" x14ac:dyDescent="0.25">
      <c r="A7" s="38" t="s">
        <v>113</v>
      </c>
      <c r="B7">
        <v>9.875</v>
      </c>
    </row>
    <row r="8" spans="1:2" x14ac:dyDescent="0.25">
      <c r="A8" s="38" t="s">
        <v>133</v>
      </c>
      <c r="B8">
        <v>40.305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0AB96-94B4-4CE8-B2AF-8468AB1881D8}">
  <dimension ref="A3:B16"/>
  <sheetViews>
    <sheetView topLeftCell="C1" workbookViewId="0">
      <selection activeCell="U8" sqref="U8"/>
    </sheetView>
  </sheetViews>
  <sheetFormatPr defaultRowHeight="15" x14ac:dyDescent="0.25"/>
  <cols>
    <col min="1" max="1" width="13.140625" bestFit="1" customWidth="1"/>
    <col min="2" max="2" width="17.28515625" bestFit="1" customWidth="1"/>
  </cols>
  <sheetData>
    <row r="3" spans="1:2" x14ac:dyDescent="0.25">
      <c r="A3" s="37" t="s">
        <v>132</v>
      </c>
      <c r="B3" t="s">
        <v>135</v>
      </c>
    </row>
    <row r="4" spans="1:2" x14ac:dyDescent="0.25">
      <c r="A4" s="38" t="s">
        <v>139</v>
      </c>
      <c r="B4" s="39">
        <v>32600.42</v>
      </c>
    </row>
    <row r="5" spans="1:2" x14ac:dyDescent="0.25">
      <c r="A5" s="38" t="s">
        <v>140</v>
      </c>
      <c r="B5" s="39">
        <v>14825.579999999998</v>
      </c>
    </row>
    <row r="6" spans="1:2" x14ac:dyDescent="0.25">
      <c r="A6" s="38" t="s">
        <v>141</v>
      </c>
      <c r="B6" s="39">
        <v>27467.690000000006</v>
      </c>
    </row>
    <row r="7" spans="1:2" x14ac:dyDescent="0.25">
      <c r="A7" s="38" t="s">
        <v>142</v>
      </c>
      <c r="B7" s="39">
        <v>12567.26</v>
      </c>
    </row>
    <row r="8" spans="1:2" x14ac:dyDescent="0.25">
      <c r="A8" s="38" t="s">
        <v>143</v>
      </c>
      <c r="B8" s="39">
        <v>18834.070000000003</v>
      </c>
    </row>
    <row r="9" spans="1:2" x14ac:dyDescent="0.25">
      <c r="A9" s="38" t="s">
        <v>144</v>
      </c>
      <c r="B9" s="39">
        <v>13481.660000000002</v>
      </c>
    </row>
    <row r="10" spans="1:2" x14ac:dyDescent="0.25">
      <c r="A10" s="38" t="s">
        <v>145</v>
      </c>
      <c r="B10" s="39">
        <v>25314.079999999998</v>
      </c>
    </row>
    <row r="11" spans="1:2" x14ac:dyDescent="0.25">
      <c r="A11" s="38" t="s">
        <v>146</v>
      </c>
      <c r="B11" s="39">
        <v>19912.850000000002</v>
      </c>
    </row>
    <row r="12" spans="1:2" x14ac:dyDescent="0.25">
      <c r="A12" s="38" t="s">
        <v>147</v>
      </c>
      <c r="B12" s="39">
        <v>16943.93</v>
      </c>
    </row>
    <row r="13" spans="1:2" x14ac:dyDescent="0.25">
      <c r="A13" s="38" t="s">
        <v>136</v>
      </c>
      <c r="B13" s="39">
        <v>16950.14</v>
      </c>
    </row>
    <row r="14" spans="1:2" x14ac:dyDescent="0.25">
      <c r="A14" s="38" t="s">
        <v>137</v>
      </c>
      <c r="B14" s="39">
        <v>16122.909999999998</v>
      </c>
    </row>
    <row r="15" spans="1:2" x14ac:dyDescent="0.25">
      <c r="A15" s="38" t="s">
        <v>138</v>
      </c>
      <c r="B15" s="39">
        <v>25396.229999999996</v>
      </c>
    </row>
    <row r="16" spans="1:2" x14ac:dyDescent="0.25">
      <c r="A16" s="38" t="s">
        <v>133</v>
      </c>
      <c r="B16" s="39">
        <v>240416.82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F66FF-6D5C-4818-84E7-42CCE373633A}">
  <dimension ref="A3:B9"/>
  <sheetViews>
    <sheetView workbookViewId="0">
      <selection activeCell="A3" sqref="A3:B8"/>
    </sheetView>
  </sheetViews>
  <sheetFormatPr defaultRowHeight="15" x14ac:dyDescent="0.25"/>
  <cols>
    <col min="1" max="1" width="15.42578125" bestFit="1" customWidth="1"/>
    <col min="2" max="2" width="12.7109375" bestFit="1" customWidth="1"/>
  </cols>
  <sheetData>
    <row r="3" spans="1:2" x14ac:dyDescent="0.25">
      <c r="A3" s="37" t="s">
        <v>132</v>
      </c>
      <c r="B3" t="s">
        <v>131</v>
      </c>
    </row>
    <row r="4" spans="1:2" x14ac:dyDescent="0.25">
      <c r="A4" s="38" t="s">
        <v>105</v>
      </c>
      <c r="B4" s="36">
        <v>68118</v>
      </c>
    </row>
    <row r="5" spans="1:2" x14ac:dyDescent="0.25">
      <c r="A5" s="38" t="s">
        <v>106</v>
      </c>
      <c r="B5" s="36">
        <v>52154.92</v>
      </c>
    </row>
    <row r="6" spans="1:2" x14ac:dyDescent="0.25">
      <c r="A6" s="38" t="s">
        <v>108</v>
      </c>
      <c r="B6" s="36">
        <v>42973.009999999995</v>
      </c>
    </row>
    <row r="7" spans="1:2" x14ac:dyDescent="0.25">
      <c r="A7" s="38" t="s">
        <v>109</v>
      </c>
      <c r="B7" s="36">
        <v>39184.42</v>
      </c>
    </row>
    <row r="8" spans="1:2" x14ac:dyDescent="0.25">
      <c r="A8" s="38" t="s">
        <v>107</v>
      </c>
      <c r="B8" s="36">
        <v>37986.470000000008</v>
      </c>
    </row>
    <row r="9" spans="1:2" x14ac:dyDescent="0.25">
      <c r="A9" s="38" t="s">
        <v>133</v>
      </c>
      <c r="B9" s="36">
        <v>240416.82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SHOPRITE UNCLEAN</vt:lpstr>
      <vt:lpstr>SHOPRITE CLEAN</vt:lpstr>
      <vt:lpstr>DASHBOARD</vt:lpstr>
      <vt:lpstr>SR</vt:lpstr>
      <vt:lpstr>AR</vt:lpstr>
      <vt:lpstr>LSD</vt:lpstr>
      <vt:lpstr>SP</vt:lpstr>
      <vt:lpstr>mysheet</vt:lpstr>
      <vt:lpstr>mytab</vt:lpstr>
      <vt:lpstr>mytable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Musa Durowoju - musa.durowoju@studio.unibo.it</cp:lastModifiedBy>
  <dcterms:created xsi:type="dcterms:W3CDTF">2024-10-28T20:20:10Z</dcterms:created>
  <dcterms:modified xsi:type="dcterms:W3CDTF">2025-01-08T11:22:48Z</dcterms:modified>
</cp:coreProperties>
</file>