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F:\Excel Data Analysis\"/>
    </mc:Choice>
  </mc:AlternateContent>
  <xr:revisionPtr revIDLastSave="0" documentId="13_ncr:1_{4B2D0F2E-9B26-4C92-924B-4C2D0F349147}" xr6:coauthVersionLast="47" xr6:coauthVersionMax="47" xr10:uidLastSave="{00000000-0000-0000-0000-000000000000}"/>
  <bookViews>
    <workbookView xWindow="-120" yWindow="-120" windowWidth="20730" windowHeight="11310" xr2:uid="{D39EE176-0C1D-3441-8EB4-571125E77837}"/>
  </bookViews>
  <sheets>
    <sheet name="Functions" sheetId="8" r:id="rId1"/>
    <sheet name="Forecast by excel" sheetId="6" r:id="rId2"/>
    <sheet name="real data with created" sheetId="3" r:id="rId3"/>
    <sheet name="forcasted STD-V_COR" sheetId="7" r:id="rId4"/>
  </sheets>
  <calcPr calcId="191029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1" i="7" l="1"/>
  <c r="P18" i="7"/>
  <c r="P17" i="7"/>
  <c r="P16" i="7"/>
  <c r="P15" i="7"/>
  <c r="P10" i="7"/>
  <c r="P9" i="7"/>
  <c r="P8" i="7"/>
  <c r="P7" i="7"/>
  <c r="M3" i="7"/>
  <c r="L3" i="7"/>
  <c r="K3" i="7"/>
  <c r="J3" i="7"/>
  <c r="I3" i="7"/>
  <c r="H3" i="7"/>
  <c r="G3" i="7"/>
  <c r="F3" i="7"/>
  <c r="E3" i="7"/>
  <c r="Q6" i="3" l="1"/>
  <c r="P6" i="3"/>
  <c r="O6" i="3"/>
  <c r="N6" i="3"/>
  <c r="M7" i="3" l="1"/>
  <c r="M8" i="3"/>
  <c r="M6" i="3"/>
  <c r="C35" i="6" l="1"/>
  <c r="C34" i="6"/>
  <c r="E35" i="6"/>
  <c r="D35" i="6"/>
  <c r="B34" i="6"/>
  <c r="E34" i="6"/>
  <c r="D34" i="6"/>
  <c r="C30" i="6"/>
  <c r="H2" i="6"/>
  <c r="H6" i="6"/>
  <c r="H5" i="6"/>
  <c r="C31" i="6"/>
  <c r="H3" i="6"/>
  <c r="H7" i="6"/>
  <c r="C32" i="6"/>
  <c r="H4" i="6"/>
  <c r="H8" i="6"/>
  <c r="C33" i="6"/>
  <c r="D33" i="6"/>
  <c r="D31" i="6"/>
  <c r="E33" i="6"/>
  <c r="E31" i="6"/>
  <c r="E30" i="6"/>
  <c r="D32" i="6"/>
  <c r="D30" i="6"/>
  <c r="E32" i="6"/>
  <c r="J8" i="3"/>
  <c r="J7" i="3"/>
  <c r="J6" i="3"/>
  <c r="I7" i="3"/>
  <c r="I8" i="3"/>
  <c r="I6" i="3"/>
  <c r="H7" i="3"/>
  <c r="H8" i="3"/>
  <c r="H6" i="3"/>
  <c r="L7" i="3" l="1"/>
  <c r="L8" i="3"/>
  <c r="L6" i="3"/>
  <c r="K6" i="3" l="1"/>
  <c r="F7" i="3"/>
  <c r="F8" i="3"/>
  <c r="F6" i="3"/>
  <c r="G7" i="3"/>
  <c r="G8" i="3"/>
  <c r="G6" i="3"/>
  <c r="K8" i="3" l="1"/>
  <c r="K7" i="3"/>
</calcChain>
</file>

<file path=xl/sharedStrings.xml><?xml version="1.0" encoding="utf-8"?>
<sst xmlns="http://schemas.openxmlformats.org/spreadsheetml/2006/main" count="99" uniqueCount="81">
  <si>
    <t>Date</t>
  </si>
  <si>
    <t>Hotel Resort Business</t>
  </si>
  <si>
    <t>delivery</t>
  </si>
  <si>
    <t>Linear delivery</t>
  </si>
  <si>
    <t>Seasonal Deli</t>
  </si>
  <si>
    <t>Seasonal time</t>
  </si>
  <si>
    <t>forecasting future values</t>
  </si>
  <si>
    <t>Timeline</t>
  </si>
  <si>
    <t>Values</t>
  </si>
  <si>
    <t>Forecast</t>
  </si>
  <si>
    <t>Lower Confidence Bound</t>
  </si>
  <si>
    <t>Upper Confidence Bound</t>
  </si>
  <si>
    <t>Statistic</t>
  </si>
  <si>
    <t>Value</t>
  </si>
  <si>
    <t>Alpha</t>
  </si>
  <si>
    <t>Beta</t>
  </si>
  <si>
    <t>Gamma</t>
  </si>
  <si>
    <t>MASE</t>
  </si>
  <si>
    <t>SMAPE</t>
  </si>
  <si>
    <t>MAE</t>
  </si>
  <si>
    <t>RMSE</t>
  </si>
  <si>
    <t>SD/value for upper/lower bound/confidence factor</t>
  </si>
  <si>
    <t>upper confidence bound</t>
  </si>
  <si>
    <t>lower confidence bound</t>
  </si>
  <si>
    <t>TREND</t>
  </si>
  <si>
    <t>R2</t>
  </si>
  <si>
    <t>Standard Error</t>
  </si>
  <si>
    <t>LINEST,Y=mx+c</t>
  </si>
  <si>
    <t>Slope(m)</t>
  </si>
  <si>
    <t>Interset©</t>
  </si>
  <si>
    <t>Month</t>
  </si>
  <si>
    <t>Team A Avg. Score</t>
  </si>
  <si>
    <t>Team B Avg. Score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</si>
  <si>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</si>
  <si>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</si>
  <si>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</si>
  <si>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</si>
  <si>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</si>
  <si>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</si>
  <si>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</si>
  <si>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</si>
  <si>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</si>
  <si>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</si>
  <si>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</si>
  <si>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</si>
  <si>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r>
      <t>Population Standard Deviation</t>
    </r>
    <r>
      <rPr>
        <sz val="12"/>
        <color theme="1"/>
        <rFont val="Calibri"/>
        <family val="2"/>
        <scheme val="minor"/>
      </rPr>
      <t>:</t>
    </r>
  </si>
  <si>
    <r>
      <t>Sample Standard Deviation</t>
    </r>
    <r>
      <rPr>
        <sz val="12"/>
        <color theme="1"/>
        <rFont val="Calibri"/>
        <family val="2"/>
        <scheme val="minor"/>
      </rPr>
      <t>:</t>
    </r>
  </si>
  <si>
    <t>Team-B</t>
  </si>
  <si>
    <t>Team-A</t>
  </si>
  <si>
    <r>
      <t>Population Variance</t>
    </r>
    <r>
      <rPr>
        <sz val="12"/>
        <color theme="1"/>
        <rFont val="Calibri"/>
        <family val="2"/>
        <scheme val="minor"/>
      </rPr>
      <t>:</t>
    </r>
  </si>
  <si>
    <t>Sample Variance</t>
  </si>
  <si>
    <r>
      <t>Correlation</t>
    </r>
    <r>
      <rPr>
        <sz val="12"/>
        <color theme="1"/>
        <rFont val="Calibri"/>
        <family val="2"/>
        <scheme val="minor"/>
      </rPr>
      <t>:</t>
    </r>
  </si>
  <si>
    <t>Results in Excel:</t>
  </si>
  <si>
    <r>
      <t>Team A</t>
    </r>
    <r>
      <rPr>
        <sz val="12"/>
        <color theme="1"/>
        <rFont val="Calibri"/>
        <family val="2"/>
        <scheme val="minor"/>
      </rPr>
      <t>:</t>
    </r>
  </si>
  <si>
    <r>
      <t>Team B</t>
    </r>
    <r>
      <rPr>
        <sz val="12"/>
        <color theme="1"/>
        <rFont val="Calibri"/>
        <family val="2"/>
        <scheme val="minor"/>
      </rPr>
      <t>:</t>
    </r>
  </si>
  <si>
    <r>
      <t>STDEV.P</t>
    </r>
    <r>
      <rPr>
        <sz val="12"/>
        <color theme="1"/>
        <rFont val="Calibri"/>
        <family val="2"/>
        <scheme val="minor"/>
      </rPr>
      <t>:</t>
    </r>
  </si>
  <si>
    <r>
      <t>STDEV.S</t>
    </r>
    <r>
      <rPr>
        <sz val="12"/>
        <color theme="1"/>
        <rFont val="Calibri"/>
        <family val="2"/>
        <scheme val="minor"/>
      </rPr>
      <t xml:space="preserve">: </t>
    </r>
  </si>
  <si>
    <r>
      <t>VAR.P</t>
    </r>
    <r>
      <rPr>
        <sz val="12"/>
        <color theme="1"/>
        <rFont val="Calibri"/>
        <family val="2"/>
        <scheme val="minor"/>
      </rPr>
      <t xml:space="preserve">: </t>
    </r>
  </si>
  <si>
    <r>
      <t>VAR.S</t>
    </r>
    <r>
      <rPr>
        <sz val="12"/>
        <color theme="1"/>
        <rFont val="Calibri"/>
        <family val="2"/>
        <scheme val="minor"/>
      </rPr>
      <t>:</t>
    </r>
  </si>
  <si>
    <r>
      <t>STDEV.P</t>
    </r>
    <r>
      <rPr>
        <sz val="12"/>
        <color theme="1"/>
        <rFont val="Calibri"/>
        <family val="2"/>
        <scheme val="minor"/>
      </rPr>
      <t xml:space="preserve">: </t>
    </r>
  </si>
  <si>
    <r>
      <t>VAR.S</t>
    </r>
    <r>
      <rPr>
        <sz val="12"/>
        <color theme="1"/>
        <rFont val="Calibri"/>
        <family val="2"/>
        <scheme val="minor"/>
      </rPr>
      <t xml:space="preserve">: </t>
    </r>
  </si>
  <si>
    <r>
      <t>CORREL(Team A, Team B)</t>
    </r>
    <r>
      <rPr>
        <sz val="12"/>
        <color theme="1"/>
        <rFont val="Calibri"/>
        <family val="2"/>
        <scheme val="minor"/>
      </rPr>
      <t xml:space="preserve"> = </t>
    </r>
  </si>
  <si>
    <t>Std population</t>
  </si>
  <si>
    <t>STDEV.P</t>
  </si>
  <si>
    <t>Std Sample</t>
  </si>
  <si>
    <t>STDEV.S</t>
  </si>
  <si>
    <t>Var population</t>
  </si>
  <si>
    <t>Var Sample</t>
  </si>
  <si>
    <t>VAR.P</t>
  </si>
  <si>
    <t>VAR.S</t>
  </si>
  <si>
    <t>CORREL(two columns)</t>
  </si>
  <si>
    <t>Forecast Linear</t>
  </si>
  <si>
    <t>FORECAST.LINEAR</t>
  </si>
  <si>
    <t>FORECAST.ETS</t>
  </si>
  <si>
    <t>Seasonal Duration</t>
  </si>
  <si>
    <t>FORECAST.ETS.SEASONALITY</t>
  </si>
  <si>
    <t>FORECAST.ETS.CONFINT</t>
  </si>
  <si>
    <t>seasonal deli+SD</t>
  </si>
  <si>
    <t>seasonal deli-SD</t>
  </si>
  <si>
    <t>INDEX(LINEST</t>
  </si>
  <si>
    <t>Linest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</si>
</sst>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3" formatCode="_(* #,##0.00_);_(* \(#,##0.00\);_(* &quot;-&quot;??_);_(@_)"/>
    <numFmt numFmtId="164" formatCode="[$$-C09]#,##0"/>
    <numFmt numFmtId="165" formatCode="dd/mm/yy"/>
    <numFmt numFmtId="166" formatCode="[$$-C09]#,##0.00"/>
    <numFmt numFmtId="167" formatCode="_(* #,##0.000_);_(* \(#,##0.000\);_(* &quot;-&quot;??_);_(@_)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3.5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43" fontId="1" fillId="0" borderId="0" applyFont="0" applyFill="0" applyBorder="0" applyAlignment="0" applyProtection="0"/>
  </cellStyleXfs>
  <cellXfs count="30">
    <xf numFmtId="0" fontId="0" fillId="0" borderId="0" xfId="0"/>
    <xf numFmtId="165" fontId="0" fillId="0" borderId="0" xfId="0" applyNumberFormat="1" applyAlignment="1">
      <alignment horizontal="center"/>
    </xf>
    <xf numFmtId="164" fontId="0" fillId="0" borderId="0" xfId="0" applyNumberFormat="1"/>
    <xf numFmtId="166" fontId="0" fillId="0" borderId="0" xfId="0" applyNumberFormat="1"/>
    <xf numFmtId="0" fontId="0" fillId="0" borderId="1" xfId="0" applyBorder="1"/>
    <xf numFmtId="0" fontId="3" fillId="0" borderId="1" xfId="0" applyFont="1" applyBorder="1"/>
    <xf numFmtId="167" fontId="0" fillId="0" borderId="1" xfId="4" applyNumberFormat="1" applyFont="1" applyBorder="1"/>
    <xf numFmtId="167" fontId="0" fillId="0" borderId="0" xfId="4" applyNumberFormat="1" applyFont="1" applyAlignment="1">
      <alignment horizontal="center"/>
    </xf>
    <xf numFmtId="167" fontId="0" fillId="0" borderId="0" xfId="4" applyNumberFormat="1" applyFont="1"/>
    <xf numFmtId="167" fontId="0" fillId="0" borderId="0" xfId="0" applyNumberFormat="1"/>
    <xf numFmtId="0" fontId="0" fillId="0" borderId="0" xfId="0" applyAlignment="1">
      <alignment wrapText="1"/>
    </xf>
    <xf numFmtId="165" fontId="0" fillId="0" borderId="0" xfId="0" applyNumberFormat="1"/>
    <xf numFmtId="4" fontId="0" fillId="0" borderId="0" xfId="0" applyNumberFormat="1"/>
    <xf numFmtId="0" fontId="2" fillId="2" borderId="0" xfId="0" applyFont="1" applyFill="1" applyAlignment="1">
      <alignment horizontal="center" vertical="center"/>
    </xf>
    <xf numFmtId="167" fontId="2" fillId="2" borderId="0" xfId="4" applyNumberFormat="1" applyFont="1" applyFill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6" fillId="0" borderId="0" xfId="0" applyFont="1" applyAlignment="1">
      <alignment horizontal="center" vertical="center" wrapText="1"/>
    </xf>
    <xf numFmtId="0" fontId="6" fillId="0" borderId="0" xfId="0" applyFont="1"/>
    <xf numFmtId="0" fontId="6" fillId="0" borderId="0" xfId="0" applyFont="1" applyAlignment="1">
      <alignment wrapText="1"/>
    </xf>
    <xf numFmtId="0" fontId="7" fillId="0" borderId="0" xfId="0" applyFont="1" applyAlignment="1">
      <alignment vertical="center"/>
    </xf>
    <xf numFmtId="0" fontId="0" fillId="0" borderId="0" xfId="0" applyAlignment="1">
      <alignment horizontal="left" vertical="center" indent="1"/>
    </xf>
    <xf numFmtId="0" fontId="6" fillId="0" borderId="0" xfId="0" applyFont="1" applyAlignment="1">
      <alignment horizontal="left" vertical="center" indent="1"/>
    </xf>
    <xf numFmtId="0" fontId="6" fillId="0" borderId="0" xfId="0" applyFont="1" applyAlignment="1">
      <alignment horizontal="left" vertical="center" indent="2"/>
    </xf>
    <xf numFmtId="0" fontId="0" fillId="0" borderId="0" xfId="0" applyAlignment="1">
      <alignment horizontal="center"/>
    </xf>
  </cellXfs>
  <cellStyles count="5">
    <cellStyle name="Comma" xfId="4" builtinId="3"/>
    <cellStyle name="Hyperlink 2" xfId="2" xr:uid="{76C7EFDB-D734-E64A-BE2A-5F803D87771B}"/>
    <cellStyle name="Hyperlink 3" xfId="3" xr:uid="{292A2F43-B0A1-494A-A92B-F4FD9D356A3B}"/>
    <cellStyle name="Normal" xfId="0" builtinId="0"/>
    <cellStyle name="Normal 2" xfId="1" xr:uid="{1978511A-B413-FC40-B397-50C346EB00B3}"/>
  </cellStyles>
  <dxfs count="10">
    <dxf>
      <numFmt numFmtId="4" formatCode="#,##0.00"/>
    </dxf>
    <dxf>
      <numFmt numFmtId="167" formatCode="_(* #,##0.000_);_(* \(#,##0.000\);_(* &quot;-&quot;??_);_(@_)"/>
    </dxf>
    <dxf>
      <numFmt numFmtId="167" formatCode="_(* #,##0.000_);_(* \(#,##0.000\);_(* &quot;-&quot;??_);_(@_)"/>
    </dxf>
    <dxf>
      <numFmt numFmtId="167" formatCode="_(* #,##0.000_);_(* \(#,##0.000\);_(* &quot;-&quot;??_);_(@_)"/>
    </dxf>
    <dxf>
      <numFmt numFmtId="167" formatCode="_(* #,##0.000_);_(* \(#,##0.000\);_(* &quot;-&quot;??_);_(@_)"/>
    </dxf>
    <dxf>
      <numFmt numFmtId="167" formatCode="_(* #,##0.000_);_(* \(#,##0.000\);_(* &quot;-&quot;??_);_(@_)"/>
    </dxf>
    <dxf>
      <numFmt numFmtId="167" formatCode="_(* #,##0.000_);_(* \(#,##0.000\);_(* &quot;-&quot;??_);_(@_)"/>
    </dxf>
    <dxf>
      <numFmt numFmtId="167" formatCode="_(* #,##0.000_);_(* \(#,##0.000\);_(* &quot;-&quot;??_);_(@_)"/>
    </dxf>
    <dxf>
      <numFmt numFmtId="165" formatCode="dd/mm/yy"/>
    </dxf>
    <dxf>
      <numFmt numFmtId="165" formatCode="dd/mm/yy"/>
    </dxf>
  </dxfs>
  <tableStyles count="1" defaultTableStyle="TableStyleMedium2" defaultPivotStyle="PivotStyleLight16">
    <tableStyle name="Invisible" pivot="0" table="0" count="0" xr9:uid="{D0770E8C-2CF6-44DB-B366-9B23101A1628}"/>
  </tableStyles>
  <colors>
    <mruColors>
      <color rgb="FF07367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329029523483477"/>
          <c:y val="2.3777141493676927E-2"/>
          <c:w val="0.87670970476516519"/>
          <c:h val="0.65195486927770396"/>
        </c:manualLayout>
      </c:layout>
      <c:lineChart>
        <c:grouping val="standard"/>
        <c:varyColors val="0"/>
        <c:ser>
          <c:idx val="0"/>
          <c:order val="0"/>
          <c:tx>
            <c:strRef>
              <c:f>'Forecast by excel'!$B$1</c:f>
              <c:strCache>
                <c:ptCount val="1"/>
                <c:pt idx="0">
                  <c:v>Values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'Forecast by excel'!$B$2:$B$33</c:f>
              <c:numCache>
                <c:formatCode>_(* #,##0.000_);_(* \(#,##0.000\);_(* "-"??_);_(@_)</c:formatCode>
                <c:ptCount val="32"/>
                <c:pt idx="0">
                  <c:v>43.572000000000003</c:v>
                </c:pt>
                <c:pt idx="1">
                  <c:v>40.143000000000001</c:v>
                </c:pt>
                <c:pt idx="2">
                  <c:v>52.518000000000001</c:v>
                </c:pt>
                <c:pt idx="3">
                  <c:v>38.463000000000001</c:v>
                </c:pt>
                <c:pt idx="4">
                  <c:v>68.978999999999999</c:v>
                </c:pt>
                <c:pt idx="5">
                  <c:v>0</c:v>
                </c:pt>
                <c:pt idx="6">
                  <c:v>85.284000000000006</c:v>
                </c:pt>
                <c:pt idx="7">
                  <c:v>55.023000000000003</c:v>
                </c:pt>
                <c:pt idx="8">
                  <c:v>34.878</c:v>
                </c:pt>
                <c:pt idx="9">
                  <c:v>67.227000000000004</c:v>
                </c:pt>
                <c:pt idx="10">
                  <c:v>57.792000000000002</c:v>
                </c:pt>
                <c:pt idx="11">
                  <c:v>72.045000000000002</c:v>
                </c:pt>
                <c:pt idx="12">
                  <c:v>0</c:v>
                </c:pt>
                <c:pt idx="13">
                  <c:v>75.015000000000001</c:v>
                </c:pt>
                <c:pt idx="14">
                  <c:v>55.790999999999997</c:v>
                </c:pt>
                <c:pt idx="15">
                  <c:v>0</c:v>
                </c:pt>
                <c:pt idx="16">
                  <c:v>87.96</c:v>
                </c:pt>
                <c:pt idx="17">
                  <c:v>63.258000000000003</c:v>
                </c:pt>
                <c:pt idx="18">
                  <c:v>88.653000000000006</c:v>
                </c:pt>
                <c:pt idx="19">
                  <c:v>0</c:v>
                </c:pt>
                <c:pt idx="20">
                  <c:v>86.150999999999996</c:v>
                </c:pt>
                <c:pt idx="21">
                  <c:v>44.091000000000001</c:v>
                </c:pt>
                <c:pt idx="22">
                  <c:v>73.688999999999993</c:v>
                </c:pt>
                <c:pt idx="23">
                  <c:v>70.745999999999995</c:v>
                </c:pt>
                <c:pt idx="24">
                  <c:v>64.442999999999998</c:v>
                </c:pt>
                <c:pt idx="25">
                  <c:v>75.771000000000001</c:v>
                </c:pt>
                <c:pt idx="26">
                  <c:v>0</c:v>
                </c:pt>
                <c:pt idx="27">
                  <c:v>89.102999999999994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BC-4D95-AC41-F3F6605C603C}"/>
            </c:ext>
          </c:extLst>
        </c:ser>
        <c:ser>
          <c:idx val="1"/>
          <c:order val="1"/>
          <c:tx>
            <c:strRef>
              <c:f>'Forecast by excel'!$C$1</c:f>
              <c:strCache>
                <c:ptCount val="1"/>
                <c:pt idx="0">
                  <c:v>Forecast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'Forecast by excel'!$A$2:$A$33</c:f>
              <c:numCache>
                <c:formatCode>dd/mm/yy</c:formatCode>
                <c:ptCount val="32"/>
                <c:pt idx="0">
                  <c:v>45627</c:v>
                </c:pt>
                <c:pt idx="1">
                  <c:v>45628</c:v>
                </c:pt>
                <c:pt idx="2">
                  <c:v>45629</c:v>
                </c:pt>
                <c:pt idx="3">
                  <c:v>45630</c:v>
                </c:pt>
                <c:pt idx="4">
                  <c:v>45631</c:v>
                </c:pt>
                <c:pt idx="5">
                  <c:v>45632</c:v>
                </c:pt>
                <c:pt idx="6">
                  <c:v>45633</c:v>
                </c:pt>
                <c:pt idx="7">
                  <c:v>45634</c:v>
                </c:pt>
                <c:pt idx="8">
                  <c:v>45635</c:v>
                </c:pt>
                <c:pt idx="9">
                  <c:v>45636</c:v>
                </c:pt>
                <c:pt idx="10">
                  <c:v>45637</c:v>
                </c:pt>
                <c:pt idx="11">
                  <c:v>45638</c:v>
                </c:pt>
                <c:pt idx="12">
                  <c:v>45639</c:v>
                </c:pt>
                <c:pt idx="13">
                  <c:v>45640</c:v>
                </c:pt>
                <c:pt idx="14">
                  <c:v>45641</c:v>
                </c:pt>
                <c:pt idx="15">
                  <c:v>45642</c:v>
                </c:pt>
                <c:pt idx="16">
                  <c:v>45643</c:v>
                </c:pt>
                <c:pt idx="17">
                  <c:v>45644</c:v>
                </c:pt>
                <c:pt idx="18">
                  <c:v>45645</c:v>
                </c:pt>
                <c:pt idx="19">
                  <c:v>45646</c:v>
                </c:pt>
                <c:pt idx="20">
                  <c:v>45647</c:v>
                </c:pt>
                <c:pt idx="21">
                  <c:v>45648</c:v>
                </c:pt>
                <c:pt idx="22">
                  <c:v>45649</c:v>
                </c:pt>
                <c:pt idx="23">
                  <c:v>45650</c:v>
                </c:pt>
                <c:pt idx="24">
                  <c:v>45651</c:v>
                </c:pt>
                <c:pt idx="25">
                  <c:v>45652</c:v>
                </c:pt>
                <c:pt idx="26">
                  <c:v>45653</c:v>
                </c:pt>
                <c:pt idx="27">
                  <c:v>45654</c:v>
                </c:pt>
                <c:pt idx="28">
                  <c:v>45655</c:v>
                </c:pt>
                <c:pt idx="29">
                  <c:v>45656</c:v>
                </c:pt>
                <c:pt idx="30">
                  <c:v>45657</c:v>
                </c:pt>
                <c:pt idx="31">
                  <c:v>45658</c:v>
                </c:pt>
              </c:numCache>
            </c:numRef>
          </c:cat>
          <c:val>
            <c:numRef>
              <c:f>'Forecast by excel'!$C$2:$C$33</c:f>
              <c:numCache>
                <c:formatCode>General</c:formatCode>
                <c:ptCount val="32"/>
                <c:pt idx="27" formatCode="_(* #,##0.000_);_(* \(#,##0.000\);_(* &quot;-&quot;??_);_(@_)">
                  <c:v>89.102999999999994</c:v>
                </c:pt>
                <c:pt idx="28" formatCode="_(* #,##0.000_);_(* \(#,##0.000\);_(* &quot;-&quot;??_);_(@_)">
                  <c:v>66.56730985977488</c:v>
                </c:pt>
                <c:pt idx="29" formatCode="_(* #,##0.000_);_(* \(#,##0.000\);_(* &quot;-&quot;??_);_(@_)">
                  <c:v>29.262984701686921</c:v>
                </c:pt>
                <c:pt idx="30" formatCode="_(* #,##0.000_);_(* \(#,##0.000\);_(* &quot;-&quot;??_);_(@_)">
                  <c:v>75.540588965411999</c:v>
                </c:pt>
                <c:pt idx="31" formatCode="_(* #,##0.000_);_(* \(#,##0.000\);_(* &quot;-&quot;??_);_(@_)">
                  <c:v>64.29937886700624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BC-4D95-AC41-F3F6605C603C}"/>
            </c:ext>
          </c:extLst>
        </c:ser>
        <c:ser>
          <c:idx val="2"/>
          <c:order val="2"/>
          <c:tx>
            <c:strRef>
              <c:f>'Forecast by excel'!$D$1</c:f>
              <c:strCache>
                <c:ptCount val="1"/>
                <c:pt idx="0">
                  <c:v>Lower Confidence Bound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'Forecast by excel'!$A$2:$A$33</c:f>
              <c:numCache>
                <c:formatCode>dd/mm/yy</c:formatCode>
                <c:ptCount val="32"/>
                <c:pt idx="0">
                  <c:v>45627</c:v>
                </c:pt>
                <c:pt idx="1">
                  <c:v>45628</c:v>
                </c:pt>
                <c:pt idx="2">
                  <c:v>45629</c:v>
                </c:pt>
                <c:pt idx="3">
                  <c:v>45630</c:v>
                </c:pt>
                <c:pt idx="4">
                  <c:v>45631</c:v>
                </c:pt>
                <c:pt idx="5">
                  <c:v>45632</c:v>
                </c:pt>
                <c:pt idx="6">
                  <c:v>45633</c:v>
                </c:pt>
                <c:pt idx="7">
                  <c:v>45634</c:v>
                </c:pt>
                <c:pt idx="8">
                  <c:v>45635</c:v>
                </c:pt>
                <c:pt idx="9">
                  <c:v>45636</c:v>
                </c:pt>
                <c:pt idx="10">
                  <c:v>45637</c:v>
                </c:pt>
                <c:pt idx="11">
                  <c:v>45638</c:v>
                </c:pt>
                <c:pt idx="12">
                  <c:v>45639</c:v>
                </c:pt>
                <c:pt idx="13">
                  <c:v>45640</c:v>
                </c:pt>
                <c:pt idx="14">
                  <c:v>45641</c:v>
                </c:pt>
                <c:pt idx="15">
                  <c:v>45642</c:v>
                </c:pt>
                <c:pt idx="16">
                  <c:v>45643</c:v>
                </c:pt>
                <c:pt idx="17">
                  <c:v>45644</c:v>
                </c:pt>
                <c:pt idx="18">
                  <c:v>45645</c:v>
                </c:pt>
                <c:pt idx="19">
                  <c:v>45646</c:v>
                </c:pt>
                <c:pt idx="20">
                  <c:v>45647</c:v>
                </c:pt>
                <c:pt idx="21">
                  <c:v>45648</c:v>
                </c:pt>
                <c:pt idx="22">
                  <c:v>45649</c:v>
                </c:pt>
                <c:pt idx="23">
                  <c:v>45650</c:v>
                </c:pt>
                <c:pt idx="24">
                  <c:v>45651</c:v>
                </c:pt>
                <c:pt idx="25">
                  <c:v>45652</c:v>
                </c:pt>
                <c:pt idx="26">
                  <c:v>45653</c:v>
                </c:pt>
                <c:pt idx="27">
                  <c:v>45654</c:v>
                </c:pt>
                <c:pt idx="28">
                  <c:v>45655</c:v>
                </c:pt>
                <c:pt idx="29">
                  <c:v>45656</c:v>
                </c:pt>
                <c:pt idx="30">
                  <c:v>45657</c:v>
                </c:pt>
                <c:pt idx="31">
                  <c:v>45658</c:v>
                </c:pt>
              </c:numCache>
            </c:numRef>
          </c:cat>
          <c:val>
            <c:numRef>
              <c:f>'Forecast by excel'!$D$2:$D$33</c:f>
              <c:numCache>
                <c:formatCode>General</c:formatCode>
                <c:ptCount val="32"/>
                <c:pt idx="27" formatCode="_(* #,##0.000_);_(* \(#,##0.000\);_(* &quot;-&quot;??_);_(@_)">
                  <c:v>89.102999999999994</c:v>
                </c:pt>
                <c:pt idx="28" formatCode="_(* #,##0.000_);_(* \(#,##0.000\);_(* &quot;-&quot;??_);_(@_)">
                  <c:v>36.976430550153538</c:v>
                </c:pt>
                <c:pt idx="29" formatCode="_(* #,##0.000_);_(* \(#,##0.000\);_(* &quot;-&quot;??_);_(@_)">
                  <c:v>-0.56557569816282793</c:v>
                </c:pt>
                <c:pt idx="30" formatCode="_(* #,##0.000_);_(* \(#,##0.000\);_(* &quot;-&quot;??_);_(@_)">
                  <c:v>45.472513272516998</c:v>
                </c:pt>
                <c:pt idx="31" formatCode="_(* #,##0.000_);_(* \(#,##0.000\);_(* &quot;-&quot;??_);_(@_)">
                  <c:v>33.989968272351163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BC-4D95-AC41-F3F6605C603C}"/>
            </c:ext>
          </c:extLst>
        </c:ser>
        <c:ser>
          <c:idx val="3"/>
          <c:order val="3"/>
          <c:tx>
            <c:strRef>
              <c:f>'Forecast by excel'!$E$1</c:f>
              <c:strCache>
                <c:ptCount val="1"/>
                <c:pt idx="0">
                  <c:v>Upper Confidence Bound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'Forecast by excel'!$A$2:$A$33</c:f>
              <c:numCache>
                <c:formatCode>dd/mm/yy</c:formatCode>
                <c:ptCount val="32"/>
                <c:pt idx="0">
                  <c:v>45627</c:v>
                </c:pt>
                <c:pt idx="1">
                  <c:v>45628</c:v>
                </c:pt>
                <c:pt idx="2">
                  <c:v>45629</c:v>
                </c:pt>
                <c:pt idx="3">
                  <c:v>45630</c:v>
                </c:pt>
                <c:pt idx="4">
                  <c:v>45631</c:v>
                </c:pt>
                <c:pt idx="5">
                  <c:v>45632</c:v>
                </c:pt>
                <c:pt idx="6">
                  <c:v>45633</c:v>
                </c:pt>
                <c:pt idx="7">
                  <c:v>45634</c:v>
                </c:pt>
                <c:pt idx="8">
                  <c:v>45635</c:v>
                </c:pt>
                <c:pt idx="9">
                  <c:v>45636</c:v>
                </c:pt>
                <c:pt idx="10">
                  <c:v>45637</c:v>
                </c:pt>
                <c:pt idx="11">
                  <c:v>45638</c:v>
                </c:pt>
                <c:pt idx="12">
                  <c:v>45639</c:v>
                </c:pt>
                <c:pt idx="13">
                  <c:v>45640</c:v>
                </c:pt>
                <c:pt idx="14">
                  <c:v>45641</c:v>
                </c:pt>
                <c:pt idx="15">
                  <c:v>45642</c:v>
                </c:pt>
                <c:pt idx="16">
                  <c:v>45643</c:v>
                </c:pt>
                <c:pt idx="17">
                  <c:v>45644</c:v>
                </c:pt>
                <c:pt idx="18">
                  <c:v>45645</c:v>
                </c:pt>
                <c:pt idx="19">
                  <c:v>45646</c:v>
                </c:pt>
                <c:pt idx="20">
                  <c:v>45647</c:v>
                </c:pt>
                <c:pt idx="21">
                  <c:v>45648</c:v>
                </c:pt>
                <c:pt idx="22">
                  <c:v>45649</c:v>
                </c:pt>
                <c:pt idx="23">
                  <c:v>45650</c:v>
                </c:pt>
                <c:pt idx="24">
                  <c:v>45651</c:v>
                </c:pt>
                <c:pt idx="25">
                  <c:v>45652</c:v>
                </c:pt>
                <c:pt idx="26">
                  <c:v>45653</c:v>
                </c:pt>
                <c:pt idx="27">
                  <c:v>45654</c:v>
                </c:pt>
                <c:pt idx="28">
                  <c:v>45655</c:v>
                </c:pt>
                <c:pt idx="29">
                  <c:v>45656</c:v>
                </c:pt>
                <c:pt idx="30">
                  <c:v>45657</c:v>
                </c:pt>
                <c:pt idx="31">
                  <c:v>45658</c:v>
                </c:pt>
              </c:numCache>
            </c:numRef>
          </c:cat>
          <c:val>
            <c:numRef>
              <c:f>'Forecast by excel'!$E$2:$E$33</c:f>
              <c:numCache>
                <c:formatCode>General</c:formatCode>
                <c:ptCount val="32"/>
                <c:pt idx="27" formatCode="_(* #,##0.000_);_(* \(#,##0.000\);_(* &quot;-&quot;??_);_(@_)">
                  <c:v>89.102999999999994</c:v>
                </c:pt>
                <c:pt idx="28" formatCode="_(* #,##0.000_);_(* \(#,##0.000\);_(* &quot;-&quot;??_);_(@_)">
                  <c:v>96.158189169396223</c:v>
                </c:pt>
                <c:pt idx="29" formatCode="_(* #,##0.000_);_(* \(#,##0.000\);_(* &quot;-&quot;??_);_(@_)">
                  <c:v>59.091545101536667</c:v>
                </c:pt>
                <c:pt idx="30" formatCode="_(* #,##0.000_);_(* \(#,##0.000\);_(* &quot;-&quot;??_);_(@_)">
                  <c:v>105.60866465830699</c:v>
                </c:pt>
                <c:pt idx="31" formatCode="_(* #,##0.000_);_(* \(#,##0.000\);_(* &quot;-&quot;??_);_(@_)">
                  <c:v>94.608789461661317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5BC-4D95-AC41-F3F6605C60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7947888"/>
        <c:axId val="1297948848"/>
      </c:lineChart>
      <c:catAx>
        <c:axId val="1297947888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7948848"/>
        <c:crosses val="autoZero"/>
        <c:auto val="1"/>
        <c:lblAlgn val="ctr"/>
        <c:lblOffset val="100"/>
        <c:noMultiLvlLbl val="0"/>
      </c:catAx>
      <c:valAx>
        <c:axId val="129794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0_);_(* \(#,##0.0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7947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7136482939632549E-2"/>
          <c:y val="0.16708333333333336"/>
          <c:w val="0.90286351706036749"/>
          <c:h val="0.61498432487605714"/>
        </c:manualLayout>
      </c:layout>
      <c:lineChart>
        <c:grouping val="standard"/>
        <c:varyColors val="0"/>
        <c:ser>
          <c:idx val="0"/>
          <c:order val="0"/>
          <c:tx>
            <c:strRef>
              <c:f>'real data with created'!$F$4</c:f>
              <c:strCache>
                <c:ptCount val="1"/>
                <c:pt idx="0">
                  <c:v>Linear delivery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'real data with created'!$E$5:$E$8</c:f>
              <c:numCache>
                <c:formatCode>dd/mm/yy</c:formatCode>
                <c:ptCount val="4"/>
                <c:pt idx="1">
                  <c:v>45655</c:v>
                </c:pt>
                <c:pt idx="2">
                  <c:v>45656</c:v>
                </c:pt>
                <c:pt idx="3">
                  <c:v>45657</c:v>
                </c:pt>
              </c:numCache>
            </c:numRef>
          </c:cat>
          <c:val>
            <c:numRef>
              <c:f>'real data with created'!$F$5:$F$8</c:f>
              <c:numCache>
                <c:formatCode>General</c:formatCode>
                <c:ptCount val="4"/>
                <c:pt idx="1">
                  <c:v>81.627515609325201</c:v>
                </c:pt>
                <c:pt idx="2">
                  <c:v>82.755322778459231</c:v>
                </c:pt>
                <c:pt idx="3">
                  <c:v>83.883129947600537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9F-4F4E-9C21-76312C402E39}"/>
            </c:ext>
          </c:extLst>
        </c:ser>
        <c:ser>
          <c:idx val="1"/>
          <c:order val="1"/>
          <c:tx>
            <c:strRef>
              <c:f>'real data with created'!$G$4</c:f>
              <c:strCache>
                <c:ptCount val="1"/>
                <c:pt idx="0">
                  <c:v>Seasonal Deli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'real data with created'!$E$5:$E$8</c:f>
              <c:numCache>
                <c:formatCode>dd/mm/yy</c:formatCode>
                <c:ptCount val="4"/>
                <c:pt idx="1">
                  <c:v>45655</c:v>
                </c:pt>
                <c:pt idx="2">
                  <c:v>45656</c:v>
                </c:pt>
                <c:pt idx="3">
                  <c:v>45657</c:v>
                </c:pt>
              </c:numCache>
            </c:numRef>
          </c:cat>
          <c:val>
            <c:numRef>
              <c:f>'real data with created'!$G$5:$G$8</c:f>
              <c:numCache>
                <c:formatCode>General</c:formatCode>
                <c:ptCount val="4"/>
                <c:pt idx="1">
                  <c:v>67.353076233435246</c:v>
                </c:pt>
                <c:pt idx="2">
                  <c:v>65.476724958298519</c:v>
                </c:pt>
                <c:pt idx="3">
                  <c:v>79.380223108232073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9F-4F4E-9C21-76312C402E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2946576"/>
        <c:axId val="612952336"/>
      </c:lineChart>
      <c:dateAx>
        <c:axId val="612946576"/>
        <c:scaling>
          <c:orientation val="minMax"/>
        </c:scaling>
        <c:delete val="0"/>
        <c:axPos val="b"/>
        <c:numFmt formatCode="dd/mm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952336"/>
        <c:crosses val="autoZero"/>
        <c:auto val="1"/>
        <c:lblOffset val="100"/>
        <c:baseTimeUnit val="days"/>
      </c:dateAx>
      <c:valAx>
        <c:axId val="61295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946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4217262748468804E-3"/>
                  <c:y val="-0.3235489877825042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'real data with created'!$B$5:$B$27</c:f>
              <c:numCache>
                <c:formatCode>dd/mm/yy</c:formatCode>
                <c:ptCount val="23"/>
                <c:pt idx="0">
                  <c:v>45627</c:v>
                </c:pt>
                <c:pt idx="1">
                  <c:v>45628</c:v>
                </c:pt>
                <c:pt idx="2">
                  <c:v>45629</c:v>
                </c:pt>
                <c:pt idx="3">
                  <c:v>45630</c:v>
                </c:pt>
                <c:pt idx="4">
                  <c:v>45631</c:v>
                </c:pt>
                <c:pt idx="5">
                  <c:v>45633</c:v>
                </c:pt>
                <c:pt idx="6">
                  <c:v>45634</c:v>
                </c:pt>
                <c:pt idx="7">
                  <c:v>45635</c:v>
                </c:pt>
                <c:pt idx="8">
                  <c:v>45636</c:v>
                </c:pt>
                <c:pt idx="9">
                  <c:v>45637</c:v>
                </c:pt>
                <c:pt idx="10">
                  <c:v>45638</c:v>
                </c:pt>
                <c:pt idx="11">
                  <c:v>45640</c:v>
                </c:pt>
                <c:pt idx="12">
                  <c:v>45641</c:v>
                </c:pt>
                <c:pt idx="13">
                  <c:v>45643</c:v>
                </c:pt>
                <c:pt idx="14">
                  <c:v>45644</c:v>
                </c:pt>
                <c:pt idx="15">
                  <c:v>45645</c:v>
                </c:pt>
                <c:pt idx="16">
                  <c:v>45647</c:v>
                </c:pt>
                <c:pt idx="17">
                  <c:v>45648</c:v>
                </c:pt>
                <c:pt idx="18">
                  <c:v>45649</c:v>
                </c:pt>
                <c:pt idx="19">
                  <c:v>45650</c:v>
                </c:pt>
                <c:pt idx="20">
                  <c:v>45651</c:v>
                </c:pt>
                <c:pt idx="21">
                  <c:v>45652</c:v>
                </c:pt>
                <c:pt idx="22">
                  <c:v>45654</c:v>
                </c:pt>
              </c:numCache>
            </c:numRef>
          </c:cat>
          <c:val>
            <c:numRef>
              <c:f>'real data with created'!$C$5:$C$27</c:f>
              <c:numCache>
                <c:formatCode>_(* #,##0.000_);_(* \(#,##0.000\);_(* "-"??_);_(@_)</c:formatCode>
                <c:ptCount val="23"/>
                <c:pt idx="0">
                  <c:v>43.572000000000003</c:v>
                </c:pt>
                <c:pt idx="1">
                  <c:v>40.143000000000001</c:v>
                </c:pt>
                <c:pt idx="2">
                  <c:v>52.518000000000001</c:v>
                </c:pt>
                <c:pt idx="3">
                  <c:v>38.463000000000001</c:v>
                </c:pt>
                <c:pt idx="4">
                  <c:v>68.978999999999999</c:v>
                </c:pt>
                <c:pt idx="5">
                  <c:v>85.284000000000006</c:v>
                </c:pt>
                <c:pt idx="6">
                  <c:v>55.023000000000003</c:v>
                </c:pt>
                <c:pt idx="7">
                  <c:v>34.878</c:v>
                </c:pt>
                <c:pt idx="8">
                  <c:v>67.227000000000004</c:v>
                </c:pt>
                <c:pt idx="9">
                  <c:v>57.792000000000002</c:v>
                </c:pt>
                <c:pt idx="10">
                  <c:v>72.045000000000002</c:v>
                </c:pt>
                <c:pt idx="11">
                  <c:v>75.015000000000001</c:v>
                </c:pt>
                <c:pt idx="12">
                  <c:v>55.790999999999997</c:v>
                </c:pt>
                <c:pt idx="13">
                  <c:v>87.96</c:v>
                </c:pt>
                <c:pt idx="14">
                  <c:v>63.258000000000003</c:v>
                </c:pt>
                <c:pt idx="15">
                  <c:v>88.653000000000006</c:v>
                </c:pt>
                <c:pt idx="16">
                  <c:v>86.150999999999996</c:v>
                </c:pt>
                <c:pt idx="17">
                  <c:v>44.091000000000001</c:v>
                </c:pt>
                <c:pt idx="18">
                  <c:v>73.688999999999993</c:v>
                </c:pt>
                <c:pt idx="19">
                  <c:v>70.745999999999995</c:v>
                </c:pt>
                <c:pt idx="20">
                  <c:v>64.442999999999998</c:v>
                </c:pt>
                <c:pt idx="21">
                  <c:v>75.771000000000001</c:v>
                </c:pt>
                <c:pt idx="22">
                  <c:v>89.102999999999994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8C-486D-972A-4C7F8CAD07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2957136"/>
        <c:axId val="612947056"/>
      </c:lineChart>
      <c:dateAx>
        <c:axId val="612957136"/>
        <c:scaling>
          <c:orientation val="minMax"/>
        </c:scaling>
        <c:delete val="0"/>
        <c:axPos val="b"/>
        <c:numFmt formatCode="dd/mm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947056"/>
        <c:crosses val="autoZero"/>
        <c:auto val="1"/>
        <c:lblOffset val="100"/>
        <c:baseTimeUnit val="days"/>
      </c:dateAx>
      <c:valAx>
        <c:axId val="61294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0_);_(* \(#,##0.0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957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71437</xdr:colOff>
      <xdr:row>8</xdr:row>
      <xdr:rowOff>190500</xdr:rowOff>
    </xdr:from>
    <xdr:to>
      <xdr:col>15</xdr:col>
      <xdr:colOff>100012</xdr:colOff>
      <xdr:row>23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F8F5F8-0AFC-A2B2-374F-396E324976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215098</xdr:colOff>
      <xdr:row>13</xdr:row>
      <xdr:rowOff>103335</xdr:rowOff>
    </xdr:from>
    <xdr:to>
      <xdr:col>7</xdr:col>
      <xdr:colOff>603293</xdr:colOff>
      <xdr:row>26</xdr:row>
      <xdr:rowOff>11382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920010-3D5A-B15B-B290-7239503CD4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877270</xdr:colOff>
      <xdr:row>13</xdr:row>
      <xdr:rowOff>202771</xdr:rowOff>
    </xdr:from>
    <xdr:to>
      <xdr:col>11</xdr:col>
      <xdr:colOff>518773</xdr:colOff>
      <xdr:row>21</xdr:row>
      <xdr:rowOff>25776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4DE2EC-152B-4583-A36F-EF640A7761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E75E270-9022-40FA-ACC2-29C8E71EAB31}" name="Table3" displayName="Table3" ref="A1:E34" totalsRowCount="1">
  <autoFilter ref="A1:E33" xr:uid="{9E75E270-9022-40FA-ACC2-29C8E71EAB31}"/>
  <tableColumns count="5">
    <tableColumn id="1" xr3:uid="{7313B1C0-2EE0-4B18-B3A6-FBA89451BC8C}" name="Timeline" dataDxfId="9" totalsRowDxfId="8"/>
    <tableColumn id="2" xr3:uid="{F7B9BAAC-2647-42FB-859A-A99A7C1AAA26}" name="Values" totalsRowFunction="custom" totalsRowDxfId="7">
      <totalsRowFormula>SUM(B2:B33)</totalsRowFormula>
    </tableColumn>
    <tableColumn id="3" xr3:uid="{B6CA8855-227B-4DEA-8379-88D654DF2982}" name="Forecast" totalsRowFunction="custom" dataDxfId="6" totalsRowDxfId="5">
      <calculatedColumnFormula>_xlfn.FORECAST.ETS(A2,$B$2:$B$29,$A$2:$A$29,7,0)</calculatedColumnFormula>
      <totalsRowFormula>171.317</totalsRowFormula>
    </tableColumn>
    <tableColumn id="4" xr3:uid="{F4E91780-4C02-4EAF-9181-7FAD9B452F4A}" name="Lower Confidence Bound" totalsRowFunction="custom" dataDxfId="4" totalsRowDxfId="3">
      <calculatedColumnFormula>C2-_xlfn.FORECAST.ETS.CONFINT(A2,$B$2:$B$29,$A$2:$A$29,0.95,7,0)</calculatedColumnFormula>
      <totalsRowFormula>81.838</totalsRowFormula>
    </tableColumn>
    <tableColumn id="5" xr3:uid="{20BE0160-7BEF-451F-9601-E3B352B50CB0}" name="Upper Confidence Bound" totalsRowFunction="custom" dataDxfId="2" totalsRowDxfId="1">
      <calculatedColumnFormula>C2+_xlfn.FORECAST.ETS.CONFINT(A2,$B$2:$B$29,$A$2:$A$29,0.95,7,0)</calculatedColumnFormula>
      <totalsRowFormula>260.858</totalsRow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EB6A76D-853C-4FE4-ADF4-CDF46AE0FFA6}" name="Table4" displayName="Table4" ref="G1:H8" totalsRowShown="0">
  <autoFilter ref="G1:H8" xr:uid="{2EB6A76D-853C-4FE4-ADF4-CDF46AE0FFA6}"/>
  <tableColumns count="2">
    <tableColumn id="1" xr3:uid="{AABC4A7E-4AC3-4EB6-B1A2-049476DD2402}" name="Statistic"/>
    <tableColumn id="2" xr3:uid="{927446A2-5B0E-49AF-9FCC-3E3D8A7916D3}" name="Valu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49B7C-1E15-4DEB-A470-6FC7A2371DAA}">
  <dimension ref="B2:C15"/>
  <sheetViews>
    <sheetView tabSelected="1" workbookViewId="0">
      <selection activeCell="H14" sqref="H14"/>
    </sheetView>
  </sheetViews>
  <sheetFormatPr defaultRowHeight="15.75" x14ac:dyDescent="0.25"/>
  <cols>
    <col min="2" max="2" width="21.5" customWidth="1"/>
    <col min="3" max="3" width="26.875" customWidth="1"/>
  </cols>
  <sheetData>
    <row r="2" spans="2:3" x14ac:dyDescent="0.25">
      <c r="B2" t="s">
        <v>62</v>
      </c>
      <c r="C2" t="s">
        <v>63</v>
      </c>
    </row>
    <row r="3" spans="2:3" x14ac:dyDescent="0.25">
      <c r="B3" t="s">
        <v>64</v>
      </c>
      <c r="C3" t="s">
        <v>65</v>
      </c>
    </row>
    <row r="4" spans="2:3" x14ac:dyDescent="0.25">
      <c r="B4" t="s">
        <v>66</v>
      </c>
      <c r="C4" t="s">
        <v>68</v>
      </c>
    </row>
    <row r="5" spans="2:3" x14ac:dyDescent="0.25">
      <c r="B5" t="s">
        <v>67</v>
      </c>
      <c r="C5" t="s">
        <v>69</v>
      </c>
    </row>
    <row r="6" spans="2:3" x14ac:dyDescent="0.25">
      <c r="C6" t="s">
        <v>70</v>
      </c>
    </row>
    <row r="7" spans="2:3" x14ac:dyDescent="0.25">
      <c r="B7" t="s">
        <v>71</v>
      </c>
      <c r="C7" t="s">
        <v>72</v>
      </c>
    </row>
    <row r="8" spans="2:3" x14ac:dyDescent="0.25">
      <c r="B8" t="s">
        <v>4</v>
      </c>
      <c r="C8" t="s">
        <v>73</v>
      </c>
    </row>
    <row r="9" spans="2:3" x14ac:dyDescent="0.25">
      <c r="B9" t="s">
        <v>74</v>
      </c>
      <c r="C9" t="s">
        <v>75</v>
      </c>
    </row>
    <row r="10" spans="2:3" x14ac:dyDescent="0.25">
      <c r="B10" t="s">
        <v>6</v>
      </c>
      <c r="C10" t="s">
        <v>73</v>
      </c>
    </row>
    <row r="11" spans="2:3" ht="47.25" x14ac:dyDescent="0.25">
      <c r="B11" s="10" t="s">
        <v>21</v>
      </c>
      <c r="C11" t="s">
        <v>76</v>
      </c>
    </row>
    <row r="12" spans="2:3" x14ac:dyDescent="0.25">
      <c r="B12" s="16" t="s">
        <v>22</v>
      </c>
      <c r="C12" t="s">
        <v>77</v>
      </c>
    </row>
    <row r="13" spans="2:3" x14ac:dyDescent="0.25">
      <c r="B13" s="16" t="s">
        <v>23</v>
      </c>
      <c r="C13" t="s">
        <v>78</v>
      </c>
    </row>
    <row r="14" spans="2:3" x14ac:dyDescent="0.25">
      <c r="B14" s="15" t="s">
        <v>24</v>
      </c>
      <c r="C14" t="s">
        <v>24</v>
      </c>
    </row>
    <row r="15" spans="2:3" x14ac:dyDescent="0.25">
      <c r="B15" t="s">
        <v>80</v>
      </c>
      <c r="C15" t="s">
        <v>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9D443-C1E1-464E-8B21-B97AD2856065}">
  <sheetPr codeName="Sheet1"/>
  <dimension ref="A1:H35"/>
  <sheetViews>
    <sheetView topLeftCell="A14" workbookViewId="0">
      <selection activeCell="K30" sqref="K30"/>
    </sheetView>
  </sheetViews>
  <sheetFormatPr defaultRowHeight="15.75" x14ac:dyDescent="0.25"/>
  <cols>
    <col min="1" max="1" width="10" customWidth="1"/>
    <col min="2" max="2" width="11.625" customWidth="1"/>
    <col min="3" max="3" width="9.875" customWidth="1"/>
    <col min="4" max="5" width="24.125" customWidth="1"/>
    <col min="7" max="7" width="9.625" customWidth="1"/>
    <col min="8" max="8" width="7.5" customWidth="1"/>
  </cols>
  <sheetData>
    <row r="1" spans="1:8" x14ac:dyDescent="0.25">
      <c r="A1" t="s">
        <v>7</v>
      </c>
      <c r="B1" t="s">
        <v>8</v>
      </c>
      <c r="C1" t="s">
        <v>9</v>
      </c>
      <c r="D1" t="s">
        <v>10</v>
      </c>
      <c r="E1" t="s">
        <v>11</v>
      </c>
      <c r="G1" t="s">
        <v>12</v>
      </c>
      <c r="H1" t="s">
        <v>13</v>
      </c>
    </row>
    <row r="2" spans="1:8" x14ac:dyDescent="0.25">
      <c r="A2" s="11">
        <v>45627</v>
      </c>
      <c r="B2" s="9">
        <v>43.572000000000003</v>
      </c>
      <c r="G2" t="s">
        <v>14</v>
      </c>
      <c r="H2" s="12">
        <f>_xlfn.FORECAST.ETS.STAT($B$2:$B$29,$A$2:$A$29,1,7,0)</f>
        <v>0.126</v>
      </c>
    </row>
    <row r="3" spans="1:8" x14ac:dyDescent="0.25">
      <c r="A3" s="11">
        <v>45628</v>
      </c>
      <c r="B3" s="9">
        <v>40.143000000000001</v>
      </c>
      <c r="G3" t="s">
        <v>15</v>
      </c>
      <c r="H3" s="12">
        <f>_xlfn.FORECAST.ETS.STAT($B$2:$B$29,$A$2:$A$29,2,7,0)</f>
        <v>1E-3</v>
      </c>
    </row>
    <row r="4" spans="1:8" x14ac:dyDescent="0.25">
      <c r="A4" s="11">
        <v>45629</v>
      </c>
      <c r="B4" s="9">
        <v>52.518000000000001</v>
      </c>
      <c r="G4" t="s">
        <v>16</v>
      </c>
      <c r="H4" s="12">
        <f>_xlfn.FORECAST.ETS.STAT($B$2:$B$29,$A$2:$A$29,3,7,0)</f>
        <v>1E-3</v>
      </c>
    </row>
    <row r="5" spans="1:8" x14ac:dyDescent="0.25">
      <c r="A5" s="11">
        <v>45630</v>
      </c>
      <c r="B5" s="9">
        <v>38.463000000000001</v>
      </c>
      <c r="G5" t="s">
        <v>17</v>
      </c>
      <c r="H5" s="12">
        <f>_xlfn.FORECAST.ETS.STAT($B$2:$B$29,$A$2:$A$29,4,7,0)</f>
        <v>0.3012889454423614</v>
      </c>
    </row>
    <row r="6" spans="1:8" x14ac:dyDescent="0.25">
      <c r="A6" s="11">
        <v>45631</v>
      </c>
      <c r="B6" s="9">
        <v>68.978999999999999</v>
      </c>
      <c r="G6" t="s">
        <v>18</v>
      </c>
      <c r="H6" s="12">
        <f>_xlfn.FORECAST.ETS.STAT($B$2:$B$29,$A$2:$A$29,5,7,0)</f>
        <v>0.53645896991945397</v>
      </c>
    </row>
    <row r="7" spans="1:8" x14ac:dyDescent="0.25">
      <c r="A7" s="11">
        <v>45632</v>
      </c>
      <c r="B7" s="9">
        <v>0</v>
      </c>
      <c r="G7" t="s">
        <v>19</v>
      </c>
      <c r="H7" s="12">
        <f>_xlfn.FORECAST.ETS.STAT($B$2:$B$29,$A$2:$A$29,6,7,0)</f>
        <v>11.884267130737584</v>
      </c>
    </row>
    <row r="8" spans="1:8" x14ac:dyDescent="0.25">
      <c r="A8" s="11">
        <v>45633</v>
      </c>
      <c r="B8" s="9">
        <v>85.284000000000006</v>
      </c>
      <c r="G8" t="s">
        <v>20</v>
      </c>
      <c r="H8" s="12">
        <f>_xlfn.FORECAST.ETS.STAT($B$2:$B$29,$A$2:$A$29,7,7,0)</f>
        <v>17.875279240622909</v>
      </c>
    </row>
    <row r="9" spans="1:8" x14ac:dyDescent="0.25">
      <c r="A9" s="11">
        <v>45634</v>
      </c>
      <c r="B9" s="9">
        <v>55.023000000000003</v>
      </c>
    </row>
    <row r="10" spans="1:8" x14ac:dyDescent="0.25">
      <c r="A10" s="11">
        <v>45635</v>
      </c>
      <c r="B10" s="9">
        <v>34.878</v>
      </c>
    </row>
    <row r="11" spans="1:8" x14ac:dyDescent="0.25">
      <c r="A11" s="11">
        <v>45636</v>
      </c>
      <c r="B11" s="9">
        <v>67.227000000000004</v>
      </c>
    </row>
    <row r="12" spans="1:8" x14ac:dyDescent="0.25">
      <c r="A12" s="11">
        <v>45637</v>
      </c>
      <c r="B12" s="9">
        <v>57.792000000000002</v>
      </c>
    </row>
    <row r="13" spans="1:8" x14ac:dyDescent="0.25">
      <c r="A13" s="11">
        <v>45638</v>
      </c>
      <c r="B13" s="9">
        <v>72.045000000000002</v>
      </c>
    </row>
    <row r="14" spans="1:8" x14ac:dyDescent="0.25">
      <c r="A14" s="11">
        <v>45639</v>
      </c>
      <c r="B14" s="9">
        <v>0</v>
      </c>
    </row>
    <row r="15" spans="1:8" x14ac:dyDescent="0.25">
      <c r="A15" s="11">
        <v>45640</v>
      </c>
      <c r="B15" s="9">
        <v>75.015000000000001</v>
      </c>
    </row>
    <row r="16" spans="1:8" x14ac:dyDescent="0.25">
      <c r="A16" s="11">
        <v>45641</v>
      </c>
      <c r="B16" s="9">
        <v>55.790999999999997</v>
      </c>
    </row>
    <row r="17" spans="1:5" x14ac:dyDescent="0.25">
      <c r="A17" s="11">
        <v>45642</v>
      </c>
      <c r="B17" s="9">
        <v>0</v>
      </c>
    </row>
    <row r="18" spans="1:5" x14ac:dyDescent="0.25">
      <c r="A18" s="11">
        <v>45643</v>
      </c>
      <c r="B18" s="9">
        <v>87.96</v>
      </c>
    </row>
    <row r="19" spans="1:5" x14ac:dyDescent="0.25">
      <c r="A19" s="11">
        <v>45644</v>
      </c>
      <c r="B19" s="9">
        <v>63.258000000000003</v>
      </c>
    </row>
    <row r="20" spans="1:5" x14ac:dyDescent="0.25">
      <c r="A20" s="11">
        <v>45645</v>
      </c>
      <c r="B20" s="9">
        <v>88.653000000000006</v>
      </c>
    </row>
    <row r="21" spans="1:5" x14ac:dyDescent="0.25">
      <c r="A21" s="11">
        <v>45646</v>
      </c>
      <c r="B21" s="9">
        <v>0</v>
      </c>
    </row>
    <row r="22" spans="1:5" x14ac:dyDescent="0.25">
      <c r="A22" s="11">
        <v>45647</v>
      </c>
      <c r="B22" s="9">
        <v>86.150999999999996</v>
      </c>
    </row>
    <row r="23" spans="1:5" x14ac:dyDescent="0.25">
      <c r="A23" s="11">
        <v>45648</v>
      </c>
      <c r="B23" s="9">
        <v>44.091000000000001</v>
      </c>
    </row>
    <row r="24" spans="1:5" x14ac:dyDescent="0.25">
      <c r="A24" s="11">
        <v>45649</v>
      </c>
      <c r="B24" s="9">
        <v>73.688999999999993</v>
      </c>
    </row>
    <row r="25" spans="1:5" x14ac:dyDescent="0.25">
      <c r="A25" s="11">
        <v>45650</v>
      </c>
      <c r="B25" s="9">
        <v>70.745999999999995</v>
      </c>
    </row>
    <row r="26" spans="1:5" x14ac:dyDescent="0.25">
      <c r="A26" s="11">
        <v>45651</v>
      </c>
      <c r="B26" s="9">
        <v>64.442999999999998</v>
      </c>
    </row>
    <row r="27" spans="1:5" x14ac:dyDescent="0.25">
      <c r="A27" s="11">
        <v>45652</v>
      </c>
      <c r="B27" s="9">
        <v>75.771000000000001</v>
      </c>
    </row>
    <row r="28" spans="1:5" x14ac:dyDescent="0.25">
      <c r="A28" s="11">
        <v>45653</v>
      </c>
      <c r="B28" s="9">
        <v>0</v>
      </c>
    </row>
    <row r="29" spans="1:5" x14ac:dyDescent="0.25">
      <c r="A29" s="11">
        <v>45654</v>
      </c>
      <c r="B29" s="9">
        <v>89.102999999999994</v>
      </c>
      <c r="C29" s="9">
        <v>89.102999999999994</v>
      </c>
      <c r="D29" s="9">
        <v>89.102999999999994</v>
      </c>
      <c r="E29" s="9">
        <v>89.102999999999994</v>
      </c>
    </row>
    <row r="30" spans="1:5" x14ac:dyDescent="0.25">
      <c r="A30" s="11">
        <v>45655</v>
      </c>
      <c r="C30" s="9">
        <f>_xlfn.FORECAST.ETS(A30,$B$2:$B$29,$A$2:$A$29,7,0)</f>
        <v>66.56730985977488</v>
      </c>
      <c r="D30" s="9">
        <f>C30-_xlfn.FORECAST.ETS.CONFINT(A30,$B$2:$B$29,$A$2:$A$29,0.95,7,0)</f>
        <v>36.976430550153538</v>
      </c>
      <c r="E30" s="9">
        <f>C30+_xlfn.FORECAST.ETS.CONFINT(A30,$B$2:$B$29,$A$2:$A$29,0.95,7,0)</f>
        <v>96.158189169396223</v>
      </c>
    </row>
    <row r="31" spans="1:5" x14ac:dyDescent="0.25">
      <c r="A31" s="11">
        <v>45656</v>
      </c>
      <c r="C31" s="9">
        <f>_xlfn.FORECAST.ETS(A31,$B$2:$B$29,$A$2:$A$29,7,0)</f>
        <v>29.262984701686921</v>
      </c>
      <c r="D31" s="9">
        <f>C31-_xlfn.FORECAST.ETS.CONFINT(A31,$B$2:$B$29,$A$2:$A$29,0.95,7,0)</f>
        <v>-0.56557569816282793</v>
      </c>
      <c r="E31" s="9">
        <f>C31+_xlfn.FORECAST.ETS.CONFINT(A31,$B$2:$B$29,$A$2:$A$29,0.95,7,0)</f>
        <v>59.091545101536667</v>
      </c>
    </row>
    <row r="32" spans="1:5" x14ac:dyDescent="0.25">
      <c r="A32" s="11">
        <v>45657</v>
      </c>
      <c r="C32" s="9">
        <f>_xlfn.FORECAST.ETS(A32,$B$2:$B$29,$A$2:$A$29,7,0)</f>
        <v>75.540588965411999</v>
      </c>
      <c r="D32" s="9">
        <f>C32-_xlfn.FORECAST.ETS.CONFINT(A32,$B$2:$B$29,$A$2:$A$29,0.95,7,0)</f>
        <v>45.472513272516998</v>
      </c>
      <c r="E32" s="9">
        <f>C32+_xlfn.FORECAST.ETS.CONFINT(A32,$B$2:$B$29,$A$2:$A$29,0.95,7,0)</f>
        <v>105.60866465830699</v>
      </c>
    </row>
    <row r="33" spans="1:5" x14ac:dyDescent="0.25">
      <c r="A33" s="11">
        <v>45658</v>
      </c>
      <c r="C33" s="9">
        <f>_xlfn.FORECAST.ETS(A33,$B$2:$B$29,$A$2:$A$29,7,0)</f>
        <v>64.29937886700624</v>
      </c>
      <c r="D33" s="9">
        <f>C33-_xlfn.FORECAST.ETS.CONFINT(A33,$B$2:$B$29,$A$2:$A$29,0.95,7,0)</f>
        <v>33.989968272351163</v>
      </c>
      <c r="E33" s="9">
        <f>C33+_xlfn.FORECAST.ETS.CONFINT(A33,$B$2:$B$29,$A$2:$A$29,0.95,7,0)</f>
        <v>94.608789461661317</v>
      </c>
    </row>
    <row r="34" spans="1:5" x14ac:dyDescent="0.25">
      <c r="A34" s="11"/>
      <c r="B34" s="9">
        <f>SUM(B2:B33)</f>
        <v>1490.5950000000003</v>
      </c>
      <c r="C34" s="9">
        <f>171.317</f>
        <v>171.31700000000001</v>
      </c>
      <c r="D34" s="9">
        <f>81.838</f>
        <v>81.837999999999994</v>
      </c>
      <c r="E34" s="9">
        <f>260.858</f>
        <v>260.858</v>
      </c>
    </row>
    <row r="35" spans="1:5" x14ac:dyDescent="0.25">
      <c r="C35" s="9">
        <f>Table3[[#Totals],[Values]]+Table3[[#Totals],[Forecast]]</f>
        <v>1661.9120000000003</v>
      </c>
      <c r="D35" s="9">
        <f>Table3[[#Totals],[Values]]+Table3[[#Totals],[Lower Confidence Bound]]</f>
        <v>1572.4330000000002</v>
      </c>
      <c r="E35" s="9">
        <f>Table3[[#Totals],[Values]]+Table3[[#Totals],[Upper Confidence Bound]]</f>
        <v>1751.4530000000002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A8157-8DEF-F841-8EFA-010A8C2D9551}">
  <sheetPr codeName="Sheet2"/>
  <dimension ref="B2:Q30"/>
  <sheetViews>
    <sheetView topLeftCell="C9" zoomScale="112" zoomScaleNormal="112" workbookViewId="0">
      <selection activeCell="K25" sqref="K25"/>
    </sheetView>
  </sheetViews>
  <sheetFormatPr defaultColWidth="11.125" defaultRowHeight="15.75" x14ac:dyDescent="0.25"/>
  <cols>
    <col min="1" max="1" width="3.625" customWidth="1"/>
    <col min="3" max="3" width="11.375" style="8" customWidth="1"/>
    <col min="4" max="4" width="7.125" customWidth="1"/>
    <col min="6" max="6" width="12.875" customWidth="1"/>
    <col min="7" max="7" width="12.25" customWidth="1"/>
    <col min="8" max="8" width="12.375" customWidth="1"/>
    <col min="10" max="10" width="12.75" customWidth="1"/>
    <col min="14" max="14" width="14.625" style="17" customWidth="1"/>
    <col min="15" max="16" width="11.125" style="17"/>
    <col min="17" max="17" width="13.125" customWidth="1"/>
  </cols>
  <sheetData>
    <row r="2" spans="2:17" ht="23.25" x14ac:dyDescent="0.35">
      <c r="B2" s="5" t="s">
        <v>1</v>
      </c>
      <c r="C2" s="6"/>
      <c r="D2" s="4"/>
      <c r="E2" s="4"/>
    </row>
    <row r="4" spans="2:17" s="15" customFormat="1" ht="63" x14ac:dyDescent="0.25">
      <c r="B4" s="13" t="s">
        <v>0</v>
      </c>
      <c r="C4" s="14" t="s">
        <v>2</v>
      </c>
      <c r="E4" s="13" t="s">
        <v>0</v>
      </c>
      <c r="F4" s="15" t="s">
        <v>3</v>
      </c>
      <c r="G4" s="15" t="s">
        <v>4</v>
      </c>
      <c r="H4" s="15" t="s">
        <v>5</v>
      </c>
      <c r="I4" s="16" t="s">
        <v>6</v>
      </c>
      <c r="J4" s="16" t="s">
        <v>21</v>
      </c>
      <c r="K4" s="16" t="s">
        <v>22</v>
      </c>
      <c r="L4" s="16" t="s">
        <v>23</v>
      </c>
      <c r="M4" s="15" t="s">
        <v>24</v>
      </c>
      <c r="N4" s="18" t="s">
        <v>27</v>
      </c>
      <c r="O4" s="18"/>
      <c r="P4" s="18"/>
      <c r="Q4" s="19"/>
    </row>
    <row r="5" spans="2:17" x14ac:dyDescent="0.25">
      <c r="B5" s="1">
        <v>45627</v>
      </c>
      <c r="C5" s="7">
        <v>43.572000000000003</v>
      </c>
      <c r="E5" s="1"/>
      <c r="I5" s="10"/>
      <c r="N5" s="20" t="s">
        <v>28</v>
      </c>
      <c r="O5" s="20" t="s">
        <v>29</v>
      </c>
      <c r="P5" s="20" t="s">
        <v>25</v>
      </c>
      <c r="Q5" s="20" t="s">
        <v>26</v>
      </c>
    </row>
    <row r="6" spans="2:17" x14ac:dyDescent="0.25">
      <c r="B6" s="1">
        <v>45628</v>
      </c>
      <c r="C6" s="7">
        <v>40.143000000000001</v>
      </c>
      <c r="E6" s="1">
        <v>45655</v>
      </c>
      <c r="F6">
        <f>_xlfn.FORECAST.LINEAR(E6,$C$5:$C$27,$B$5:$B$27)</f>
        <v>81.627515609325201</v>
      </c>
      <c r="G6">
        <f>_xlfn.FORECAST.ETS(E6,$C$5:$C$27,$B$5:$B$27)</f>
        <v>67.353076233435246</v>
      </c>
      <c r="H6">
        <f>_xlfn.FORECAST.ETS.SEASONALITY($C$5:$C$27,$B$5:$B$27)</f>
        <v>7</v>
      </c>
      <c r="I6">
        <f>_xlfn.FORECAST.ETS($E6,$C$5:$C$27,$B$5:$B$27,$H6)</f>
        <v>67.353076233435246</v>
      </c>
      <c r="J6">
        <f>_xlfn.FORECAST.ETS.CONFINT($E6,$C$5:$C$27,$B$5:$B$27,95%)</f>
        <v>17.32661570489099</v>
      </c>
      <c r="K6">
        <f>G6+J6</f>
        <v>84.679691938326243</v>
      </c>
      <c r="L6">
        <f>G6-J6</f>
        <v>50.026460528544256</v>
      </c>
      <c r="M6">
        <f>TREND($C$5:$C$27,$B$5:$B$27,$E6,TRUE)</f>
        <v>81.627515609332477</v>
      </c>
      <c r="N6" s="20">
        <f>INDEX(LINEST($C$5:$C$27,$B$5:$B$27,TRUE,TRUE),1,1)</f>
        <v>1.1278071691381424</v>
      </c>
      <c r="O6" s="20">
        <f>INDEX(LINEST($C$5:$C$27,$B$5:$B$27,TRUE,TRUE),1,2)</f>
        <v>-51408.408791392561</v>
      </c>
      <c r="P6" s="20">
        <f>INDEX(LINEST($C$5:$C$27,$B$5:$B$27,TRUE,TRUE),3,1)</f>
        <v>0.30798158495338024</v>
      </c>
      <c r="Q6" s="21">
        <f>INDEX(LINEST($C$5:$C$27,$B$5:$B$27,TRUE,TRUE),4,1)</f>
        <v>9.3460132612009712</v>
      </c>
    </row>
    <row r="7" spans="2:17" x14ac:dyDescent="0.25">
      <c r="B7" s="1">
        <v>45629</v>
      </c>
      <c r="C7" s="7">
        <v>52.518000000000001</v>
      </c>
      <c r="E7" s="1">
        <v>45656</v>
      </c>
      <c r="F7">
        <f>_xlfn.FORECAST.LINEAR(E7,$C$5:$C$27,$B$5:$B$27)</f>
        <v>82.755322778459231</v>
      </c>
      <c r="G7">
        <f>_xlfn.FORECAST.ETS(E7,$C$5:$C$27,$B$5:$B$27)</f>
        <v>65.476724958298519</v>
      </c>
      <c r="H7">
        <f t="shared" ref="H7:H8" si="0">_xlfn.FORECAST.ETS.SEASONALITY($C$5:$C$27,$B$5:$B$27)</f>
        <v>7</v>
      </c>
      <c r="I7">
        <f t="shared" ref="I7:I8" si="1">_xlfn.FORECAST.ETS($E7,$C$5:$C$27,$B$5:$B$27,$H7)</f>
        <v>65.476724958298519</v>
      </c>
      <c r="J7">
        <f>_xlfn.FORECAST.ETS.CONFINT($E7,$C$5:$C$27,$B$5:$B$27,95%)</f>
        <v>17.465787267439591</v>
      </c>
      <c r="K7">
        <f t="shared" ref="K7:K8" si="2">G7+J7</f>
        <v>82.942512225738113</v>
      </c>
      <c r="L7">
        <f t="shared" ref="L7:L8" si="3">G7-J7</f>
        <v>48.010937690858924</v>
      </c>
      <c r="M7">
        <f t="shared" ref="M7:M8" si="4">TREND($C$5:$C$27,$B$5:$B$27,$E7,TRUE)</f>
        <v>82.755322778466507</v>
      </c>
    </row>
    <row r="8" spans="2:17" x14ac:dyDescent="0.25">
      <c r="B8" s="1">
        <v>45630</v>
      </c>
      <c r="C8" s="7">
        <v>38.463000000000001</v>
      </c>
      <c r="E8" s="1">
        <v>45657</v>
      </c>
      <c r="F8">
        <f>_xlfn.FORECAST.LINEAR(E8,$C$5:$C$27,$B$5:$B$27)</f>
        <v>83.883129947600537</v>
      </c>
      <c r="G8">
        <f>_xlfn.FORECAST.ETS(E8,$C$5:$C$27,$B$5:$B$27)</f>
        <v>79.380223108232073</v>
      </c>
      <c r="H8">
        <f t="shared" si="0"/>
        <v>7</v>
      </c>
      <c r="I8">
        <f t="shared" si="1"/>
        <v>79.380223108232073</v>
      </c>
      <c r="J8">
        <f>_xlfn.FORECAST.ETS.CONFINT($E8,$C$5:$C$27,$B$5:$B$27,95%)</f>
        <v>17.606032827384482</v>
      </c>
      <c r="K8">
        <f t="shared" si="2"/>
        <v>96.986255935616555</v>
      </c>
      <c r="L8">
        <f t="shared" si="3"/>
        <v>61.774190280847591</v>
      </c>
      <c r="M8">
        <f t="shared" si="4"/>
        <v>83.883129947607813</v>
      </c>
    </row>
    <row r="9" spans="2:17" x14ac:dyDescent="0.25">
      <c r="B9" s="1">
        <v>45631</v>
      </c>
      <c r="C9" s="7">
        <v>68.978999999999999</v>
      </c>
      <c r="E9" s="1"/>
      <c r="F9" s="9"/>
    </row>
    <row r="10" spans="2:17" x14ac:dyDescent="0.25">
      <c r="B10" s="1">
        <v>45633</v>
      </c>
      <c r="C10" s="7">
        <v>85.284000000000006</v>
      </c>
      <c r="D10" s="3"/>
      <c r="E10" s="1"/>
    </row>
    <row r="11" spans="2:17" x14ac:dyDescent="0.25">
      <c r="B11" s="1">
        <v>45634</v>
      </c>
      <c r="C11" s="7">
        <v>55.023000000000003</v>
      </c>
      <c r="D11" s="3"/>
      <c r="E11" s="1"/>
    </row>
    <row r="12" spans="2:17" x14ac:dyDescent="0.25">
      <c r="B12" s="1">
        <v>45635</v>
      </c>
      <c r="C12" s="7">
        <v>34.878</v>
      </c>
      <c r="D12" s="3"/>
    </row>
    <row r="13" spans="2:17" x14ac:dyDescent="0.25">
      <c r="B13" s="1">
        <v>45636</v>
      </c>
      <c r="C13" s="7">
        <v>67.227000000000004</v>
      </c>
      <c r="D13" s="3"/>
    </row>
    <row r="14" spans="2:17" x14ac:dyDescent="0.25">
      <c r="B14" s="1">
        <v>45637</v>
      </c>
      <c r="C14" s="7">
        <v>57.792000000000002</v>
      </c>
      <c r="D14" s="3"/>
    </row>
    <row r="15" spans="2:17" x14ac:dyDescent="0.25">
      <c r="B15" s="1">
        <v>45638</v>
      </c>
      <c r="C15" s="7">
        <v>72.045000000000002</v>
      </c>
      <c r="D15" s="3"/>
    </row>
    <row r="16" spans="2:17" x14ac:dyDescent="0.25">
      <c r="B16" s="1">
        <v>45640</v>
      </c>
      <c r="C16" s="7">
        <v>75.015000000000001</v>
      </c>
      <c r="D16" s="3"/>
    </row>
    <row r="17" spans="2:4" x14ac:dyDescent="0.25">
      <c r="B17" s="1">
        <v>45641</v>
      </c>
      <c r="C17" s="7">
        <v>55.790999999999997</v>
      </c>
      <c r="D17" s="3"/>
    </row>
    <row r="18" spans="2:4" x14ac:dyDescent="0.25">
      <c r="B18" s="1">
        <v>45643</v>
      </c>
      <c r="C18" s="7">
        <v>87.96</v>
      </c>
      <c r="D18" s="2"/>
    </row>
    <row r="19" spans="2:4" x14ac:dyDescent="0.25">
      <c r="B19" s="1">
        <v>45644</v>
      </c>
      <c r="C19" s="7">
        <v>63.258000000000003</v>
      </c>
      <c r="D19" s="2"/>
    </row>
    <row r="20" spans="2:4" x14ac:dyDescent="0.25">
      <c r="B20" s="1">
        <v>45645</v>
      </c>
      <c r="C20" s="7">
        <v>88.653000000000006</v>
      </c>
      <c r="D20" s="2"/>
    </row>
    <row r="21" spans="2:4" x14ac:dyDescent="0.25">
      <c r="B21" s="1">
        <v>45647</v>
      </c>
      <c r="C21" s="7">
        <v>86.150999999999996</v>
      </c>
      <c r="D21" s="2"/>
    </row>
    <row r="22" spans="2:4" x14ac:dyDescent="0.25">
      <c r="B22" s="1">
        <v>45648</v>
      </c>
      <c r="C22" s="7">
        <v>44.091000000000001</v>
      </c>
      <c r="D22" s="2"/>
    </row>
    <row r="23" spans="2:4" x14ac:dyDescent="0.25">
      <c r="B23" s="1">
        <v>45649</v>
      </c>
      <c r="C23" s="7">
        <v>73.688999999999993</v>
      </c>
      <c r="D23" s="2"/>
    </row>
    <row r="24" spans="2:4" x14ac:dyDescent="0.25">
      <c r="B24" s="1">
        <v>45650</v>
      </c>
      <c r="C24" s="7">
        <v>70.745999999999995</v>
      </c>
      <c r="D24" s="2"/>
    </row>
    <row r="25" spans="2:4" x14ac:dyDescent="0.25">
      <c r="B25" s="1">
        <v>45651</v>
      </c>
      <c r="C25" s="7">
        <v>64.442999999999998</v>
      </c>
      <c r="D25" s="2"/>
    </row>
    <row r="26" spans="2:4" x14ac:dyDescent="0.25">
      <c r="B26" s="1">
        <v>45652</v>
      </c>
      <c r="C26" s="7">
        <v>75.771000000000001</v>
      </c>
      <c r="D26" s="2"/>
    </row>
    <row r="27" spans="2:4" x14ac:dyDescent="0.25">
      <c r="B27" s="1">
        <v>45654</v>
      </c>
      <c r="C27" s="7">
        <v>89.102999999999994</v>
      </c>
      <c r="D27" s="2"/>
    </row>
    <row r="28" spans="2:4" x14ac:dyDescent="0.25">
      <c r="B28" s="1"/>
      <c r="D28" s="2"/>
    </row>
    <row r="29" spans="2:4" x14ac:dyDescent="0.25">
      <c r="B29" s="1"/>
      <c r="D29" s="2"/>
    </row>
    <row r="30" spans="2:4" x14ac:dyDescent="0.25">
      <c r="B30" s="1"/>
      <c r="D30" s="2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06355-6CF3-40AA-9546-33FAADCB99BF}">
  <dimension ref="B1:P21"/>
  <sheetViews>
    <sheetView zoomScale="82" zoomScaleNormal="82" workbookViewId="0">
      <selection activeCell="K16" sqref="K16"/>
    </sheetView>
  </sheetViews>
  <sheetFormatPr defaultRowHeight="15.75" x14ac:dyDescent="0.25"/>
  <cols>
    <col min="15" max="15" width="26.375" customWidth="1"/>
  </cols>
  <sheetData>
    <row r="1" spans="2:16" x14ac:dyDescent="0.25">
      <c r="E1" s="29" t="s">
        <v>47</v>
      </c>
      <c r="F1" s="29"/>
      <c r="G1" s="29" t="s">
        <v>48</v>
      </c>
      <c r="H1" s="29"/>
      <c r="I1" s="29" t="s">
        <v>48</v>
      </c>
      <c r="J1" s="29"/>
      <c r="K1" s="29" t="s">
        <v>47</v>
      </c>
      <c r="L1" s="29"/>
    </row>
    <row r="2" spans="2:16" ht="78.75" x14ac:dyDescent="0.25">
      <c r="B2" s="22" t="s">
        <v>30</v>
      </c>
      <c r="C2" s="22" t="s">
        <v>31</v>
      </c>
      <c r="D2" s="22" t="s">
        <v>32</v>
      </c>
      <c r="E2" s="24" t="s">
        <v>45</v>
      </c>
      <c r="F2" s="24" t="s">
        <v>46</v>
      </c>
      <c r="G2" s="24" t="s">
        <v>45</v>
      </c>
      <c r="H2" s="24" t="s">
        <v>46</v>
      </c>
      <c r="I2" s="24" t="s">
        <v>49</v>
      </c>
      <c r="J2" s="10" t="s">
        <v>50</v>
      </c>
      <c r="K2" s="24" t="s">
        <v>49</v>
      </c>
      <c r="L2" s="10" t="s">
        <v>50</v>
      </c>
      <c r="M2" s="23" t="s">
        <v>51</v>
      </c>
      <c r="O2" s="25" t="s">
        <v>52</v>
      </c>
    </row>
    <row r="3" spans="2:16" x14ac:dyDescent="0.25">
      <c r="B3" s="16" t="s">
        <v>33</v>
      </c>
      <c r="C3" s="16">
        <v>85</v>
      </c>
      <c r="D3" s="16">
        <v>88</v>
      </c>
      <c r="E3">
        <f>_xlfn.STDEV.P(D3:D14)</f>
        <v>1.707825127659933</v>
      </c>
      <c r="F3">
        <f>_xlfn.STDEV.S(D3:D14)</f>
        <v>1.7837651700316894</v>
      </c>
      <c r="G3">
        <f>_xlfn.STDEV.P(C3:C14)</f>
        <v>1.5343293866268306</v>
      </c>
      <c r="H3">
        <f>_xlfn.STDEV.S(C3:C14)</f>
        <v>1.6025547785276542</v>
      </c>
      <c r="I3">
        <f>_xlfn.VAR.P(C3:C14)</f>
        <v>2.3541666666666665</v>
      </c>
      <c r="J3">
        <f>_xlfn.VAR.S(C3:C14)</f>
        <v>2.5681818181818183</v>
      </c>
      <c r="K3">
        <f>_xlfn.VAR.P(D3:D14)</f>
        <v>2.9166666666666665</v>
      </c>
      <c r="L3">
        <f>_xlfn.VAR.S(D3:D14)</f>
        <v>3.1818181818181817</v>
      </c>
      <c r="M3">
        <f>CORREL(C3:C14,D3:D14)</f>
        <v>0.77915315953777609</v>
      </c>
      <c r="O3" s="26"/>
    </row>
    <row r="4" spans="2:16" x14ac:dyDescent="0.25">
      <c r="B4" s="16" t="s">
        <v>34</v>
      </c>
      <c r="C4" s="16">
        <v>83</v>
      </c>
      <c r="D4" s="16">
        <v>86</v>
      </c>
      <c r="O4" s="27" t="s">
        <v>53</v>
      </c>
    </row>
    <row r="5" spans="2:16" x14ac:dyDescent="0.25">
      <c r="B5" s="16" t="s">
        <v>35</v>
      </c>
      <c r="C5" s="16">
        <v>87</v>
      </c>
      <c r="D5" s="16">
        <v>89</v>
      </c>
      <c r="O5" s="26"/>
    </row>
    <row r="6" spans="2:16" x14ac:dyDescent="0.25">
      <c r="B6" s="16" t="s">
        <v>36</v>
      </c>
      <c r="C6" s="16">
        <v>84</v>
      </c>
      <c r="D6" s="16">
        <v>85</v>
      </c>
      <c r="O6" s="26"/>
    </row>
    <row r="7" spans="2:16" x14ac:dyDescent="0.25">
      <c r="B7" s="16" t="s">
        <v>37</v>
      </c>
      <c r="C7" s="16">
        <v>86</v>
      </c>
      <c r="D7" s="16">
        <v>87</v>
      </c>
      <c r="O7" s="28" t="s">
        <v>55</v>
      </c>
      <c r="P7">
        <f>G3</f>
        <v>1.5343293866268306</v>
      </c>
    </row>
    <row r="8" spans="2:16" x14ac:dyDescent="0.25">
      <c r="B8" s="16" t="s">
        <v>38</v>
      </c>
      <c r="C8" s="16">
        <v>88</v>
      </c>
      <c r="D8" s="16">
        <v>90</v>
      </c>
      <c r="O8" s="28" t="s">
        <v>56</v>
      </c>
      <c r="P8">
        <f>H3</f>
        <v>1.6025547785276542</v>
      </c>
    </row>
    <row r="9" spans="2:16" x14ac:dyDescent="0.25">
      <c r="B9" s="16" t="s">
        <v>39</v>
      </c>
      <c r="C9" s="16">
        <v>83</v>
      </c>
      <c r="D9" s="16">
        <v>85</v>
      </c>
      <c r="O9" s="28" t="s">
        <v>57</v>
      </c>
      <c r="P9">
        <f>I3</f>
        <v>2.3541666666666665</v>
      </c>
    </row>
    <row r="10" spans="2:16" x14ac:dyDescent="0.25">
      <c r="B10" s="16" t="s">
        <v>40</v>
      </c>
      <c r="C10" s="16">
        <v>85</v>
      </c>
      <c r="D10" s="16">
        <v>86</v>
      </c>
      <c r="O10" s="28" t="s">
        <v>58</v>
      </c>
      <c r="P10">
        <f>J3</f>
        <v>2.5681818181818183</v>
      </c>
    </row>
    <row r="11" spans="2:16" x14ac:dyDescent="0.25">
      <c r="B11" s="16" t="s">
        <v>41</v>
      </c>
      <c r="C11" s="16">
        <v>84</v>
      </c>
      <c r="D11" s="16">
        <v>88</v>
      </c>
      <c r="O11" s="26"/>
    </row>
    <row r="12" spans="2:16" x14ac:dyDescent="0.25">
      <c r="B12" s="16" t="s">
        <v>42</v>
      </c>
      <c r="C12" s="16">
        <v>86</v>
      </c>
      <c r="D12" s="16">
        <v>87</v>
      </c>
      <c r="O12" s="27" t="s">
        <v>54</v>
      </c>
    </row>
    <row r="13" spans="2:16" x14ac:dyDescent="0.25">
      <c r="B13" s="16" t="s">
        <v>43</v>
      </c>
      <c r="C13" s="16">
        <v>85</v>
      </c>
      <c r="D13" s="16">
        <v>89</v>
      </c>
      <c r="O13" s="26"/>
    </row>
    <row r="14" spans="2:16" x14ac:dyDescent="0.25">
      <c r="B14" s="16" t="s">
        <v>44</v>
      </c>
      <c r="C14" s="16">
        <v>87</v>
      </c>
      <c r="D14" s="16">
        <v>90</v>
      </c>
      <c r="O14" s="26"/>
    </row>
    <row r="15" spans="2:16" x14ac:dyDescent="0.25">
      <c r="O15" s="28" t="s">
        <v>59</v>
      </c>
      <c r="P15">
        <f>E3</f>
        <v>1.707825127659933</v>
      </c>
    </row>
    <row r="16" spans="2:16" x14ac:dyDescent="0.25">
      <c r="O16" s="28" t="s">
        <v>56</v>
      </c>
      <c r="P16">
        <f>F3</f>
        <v>1.7837651700316894</v>
      </c>
    </row>
    <row r="17" spans="15:16" x14ac:dyDescent="0.25">
      <c r="O17" s="28" t="s">
        <v>57</v>
      </c>
      <c r="P17">
        <f>K3</f>
        <v>2.9166666666666665</v>
      </c>
    </row>
    <row r="18" spans="15:16" x14ac:dyDescent="0.25">
      <c r="O18" s="28" t="s">
        <v>60</v>
      </c>
      <c r="P18">
        <f>L3</f>
        <v>3.1818181818181817</v>
      </c>
    </row>
    <row r="19" spans="15:16" x14ac:dyDescent="0.25">
      <c r="O19" s="26"/>
    </row>
    <row r="20" spans="15:16" x14ac:dyDescent="0.25">
      <c r="O20" s="27" t="s">
        <v>51</v>
      </c>
    </row>
    <row r="21" spans="15:16" x14ac:dyDescent="0.25">
      <c r="O21" s="27" t="s">
        <v>61</v>
      </c>
      <c r="P21">
        <f>M3</f>
        <v>0.77915315953777609</v>
      </c>
    </row>
  </sheetData>
  <mergeCells count="4">
    <mergeCell ref="E1:F1"/>
    <mergeCell ref="G1:H1"/>
    <mergeCell ref="I1:J1"/>
    <mergeCell ref="K1:L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Functions</vt:lpstr>
      <vt:lpstr>Forecast by excel</vt:lpstr>
      <vt:lpstr>real data with created</vt:lpstr>
      <vt:lpstr>forcasted STD-V_COR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Jahangir Alam</cp:lastModifiedBy>
  <dcterms:created xsi:type="dcterms:W3CDTF">2023-03-06T12:19:00Z</dcterms:created>
  <dcterms:modified xsi:type="dcterms:W3CDTF">2025-01-04T17:34:31Z</dcterms:modified>
</cp:coreProperties>
</file>