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firstSheet="3" activeTab="7"/>
  </bookViews>
  <sheets>
    <sheet name="Total " sheetId="12" r:id="rId1"/>
    <sheet name="Cumilla-10" sheetId="1" r:id="rId2"/>
    <sheet name="Laksum-80" sheetId="2" r:id="rId3"/>
    <sheet name="Debidwar-70" sheetId="3" r:id="rId4"/>
    <sheet name="Gouripur-60" sheetId="4" r:id="rId5"/>
    <sheet name="Ashuganj-90" sheetId="5" r:id="rId6"/>
    <sheet name="BBaria-90" sheetId="6" r:id="rId7"/>
    <sheet name="Chadpur-40" sheetId="7" r:id="rId8"/>
    <sheet name="Laxmipur-50" sheetId="8" r:id="rId9"/>
    <sheet name="NKL-30" sheetId="9" r:id="rId10"/>
    <sheet name="Feni-20" sheetId="10" r:id="rId11"/>
    <sheet name="Ashuganj-Bulk" sheetId="11" r:id="rId12"/>
    <sheet name="Sheet1" sheetId="13" r:id="rId13"/>
  </sheets>
  <definedNames>
    <definedName name="_xlnm.Print_Area" localSheetId="1">'Cumilla-10'!$A$1:$P$36</definedName>
    <definedName name="_xlnm.Print_Area" localSheetId="0">'Total '!$A$1:$P$45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J13" i="7"/>
  <c r="K13" i="7"/>
  <c r="L13" i="7"/>
  <c r="M13" i="7"/>
  <c r="C13" i="7"/>
  <c r="D13" i="7"/>
  <c r="E13" i="7"/>
  <c r="F13" i="7"/>
  <c r="G13" i="7"/>
  <c r="H13" i="7"/>
  <c r="I13" i="7"/>
  <c r="B13" i="7"/>
  <c r="C18" i="3" l="1"/>
  <c r="D18" i="3"/>
  <c r="E18" i="3"/>
  <c r="F18" i="3"/>
  <c r="C17" i="3"/>
  <c r="D17" i="3"/>
  <c r="E17" i="3"/>
  <c r="F17" i="3"/>
  <c r="G17" i="3"/>
  <c r="H17" i="3"/>
  <c r="I17" i="3"/>
  <c r="J17" i="3"/>
  <c r="K17" i="3"/>
  <c r="L17" i="3"/>
  <c r="B18" i="3"/>
  <c r="B17" i="3"/>
  <c r="C13" i="3"/>
  <c r="D13" i="3"/>
  <c r="E13" i="3"/>
  <c r="F13" i="3"/>
  <c r="G13" i="3"/>
  <c r="H13" i="3"/>
  <c r="I13" i="3"/>
  <c r="J13" i="3"/>
  <c r="K13" i="3"/>
  <c r="L13" i="3"/>
  <c r="M13" i="3"/>
  <c r="B13" i="3"/>
  <c r="N19" i="2"/>
  <c r="N20" i="2"/>
  <c r="L20" i="2"/>
  <c r="M20" i="2"/>
  <c r="C20" i="2"/>
  <c r="D20" i="2"/>
  <c r="E20" i="2"/>
  <c r="F20" i="2"/>
  <c r="G20" i="2"/>
  <c r="H20" i="2"/>
  <c r="I20" i="2"/>
  <c r="J20" i="2"/>
  <c r="K20" i="2"/>
  <c r="B20" i="2"/>
  <c r="N10" i="2"/>
  <c r="N11" i="2"/>
  <c r="N12" i="2"/>
  <c r="N13" i="2"/>
  <c r="N14" i="2"/>
  <c r="N15" i="2"/>
  <c r="N16" i="2"/>
  <c r="N17" i="2"/>
  <c r="N18" i="2"/>
  <c r="N9" i="2"/>
  <c r="M13" i="2"/>
  <c r="M18" i="2"/>
  <c r="L18" i="2"/>
  <c r="L13" i="2"/>
  <c r="I13" i="2"/>
  <c r="J13" i="2"/>
  <c r="K13" i="2"/>
  <c r="G13" i="2"/>
  <c r="H13" i="2"/>
  <c r="C18" i="2"/>
  <c r="D18" i="2"/>
  <c r="E18" i="2"/>
  <c r="F18" i="2"/>
  <c r="G18" i="2"/>
  <c r="H18" i="2"/>
  <c r="I18" i="2"/>
  <c r="J18" i="2"/>
  <c r="K18" i="2"/>
  <c r="B18" i="2"/>
  <c r="B17" i="2"/>
  <c r="F13" i="2"/>
  <c r="E13" i="2"/>
  <c r="C13" i="2"/>
  <c r="B13" i="2"/>
  <c r="D13" i="2"/>
  <c r="D17" i="2"/>
  <c r="E17" i="2"/>
  <c r="F17" i="2"/>
  <c r="G17" i="2"/>
  <c r="H17" i="2"/>
  <c r="I17" i="2"/>
  <c r="J17" i="2"/>
  <c r="K17" i="2"/>
  <c r="L17" i="2"/>
  <c r="M17" i="2"/>
  <c r="C17" i="2"/>
  <c r="N13" i="1"/>
  <c r="O13" i="1"/>
  <c r="P13" i="1"/>
  <c r="C27" i="1" l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B28" i="1"/>
  <c r="B27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B22" i="1"/>
  <c r="B21" i="1"/>
  <c r="E59" i="1" l="1"/>
  <c r="E20" i="1" s="1"/>
  <c r="F59" i="1"/>
  <c r="F20" i="1" s="1"/>
  <c r="H59" i="1"/>
  <c r="H20" i="1" s="1"/>
  <c r="I59" i="1"/>
  <c r="I20" i="1" s="1"/>
  <c r="M59" i="1"/>
  <c r="M20" i="1" s="1"/>
  <c r="B59" i="1"/>
  <c r="B20" i="1" s="1"/>
  <c r="F55" i="1"/>
  <c r="F19" i="1" s="1"/>
  <c r="N56" i="1"/>
  <c r="C57" i="1"/>
  <c r="C59" i="1" s="1"/>
  <c r="C20" i="1" s="1"/>
  <c r="D57" i="1"/>
  <c r="D59" i="1" s="1"/>
  <c r="D20" i="1" s="1"/>
  <c r="E57" i="1"/>
  <c r="F57" i="1"/>
  <c r="G57" i="1"/>
  <c r="G59" i="1" s="1"/>
  <c r="G20" i="1" s="1"/>
  <c r="H57" i="1"/>
  <c r="I57" i="1"/>
  <c r="J57" i="1"/>
  <c r="J59" i="1" s="1"/>
  <c r="J20" i="1" s="1"/>
  <c r="K57" i="1"/>
  <c r="K59" i="1" s="1"/>
  <c r="K20" i="1" s="1"/>
  <c r="L57" i="1"/>
  <c r="L59" i="1" s="1"/>
  <c r="L20" i="1" s="1"/>
  <c r="M57" i="1"/>
  <c r="B57" i="1"/>
  <c r="N18" i="1"/>
  <c r="J17" i="1"/>
  <c r="I17" i="1"/>
  <c r="C17" i="1"/>
  <c r="B17" i="1"/>
  <c r="C48" i="1"/>
  <c r="C3" i="1" s="1"/>
  <c r="D48" i="1"/>
  <c r="D3" i="1" s="1"/>
  <c r="E48" i="1"/>
  <c r="E3" i="1" s="1"/>
  <c r="F48" i="1"/>
  <c r="F3" i="1" s="1"/>
  <c r="G48" i="1"/>
  <c r="G3" i="1" s="1"/>
  <c r="H48" i="1"/>
  <c r="H3" i="1" s="1"/>
  <c r="I48" i="1"/>
  <c r="I3" i="1" s="1"/>
  <c r="J48" i="1"/>
  <c r="J3" i="1" s="1"/>
  <c r="K48" i="1"/>
  <c r="K3" i="1" s="1"/>
  <c r="L48" i="1"/>
  <c r="L3" i="1" s="1"/>
  <c r="M48" i="1"/>
  <c r="M3" i="1" s="1"/>
  <c r="B48" i="1"/>
  <c r="B3" i="1" s="1"/>
  <c r="N20" i="1" l="1"/>
  <c r="O20" i="1" s="1"/>
  <c r="P20" i="1" s="1"/>
  <c r="N57" i="1"/>
  <c r="N59" i="1" s="1"/>
  <c r="C40" i="12"/>
  <c r="N33" i="12"/>
  <c r="N29" i="12"/>
  <c r="N31" i="12" s="1"/>
  <c r="N28" i="12"/>
  <c r="A32" i="12"/>
  <c r="B30" i="12"/>
  <c r="N30" i="12" s="1"/>
  <c r="C30" i="12"/>
  <c r="D30" i="12"/>
  <c r="E30" i="12"/>
  <c r="F30" i="12"/>
  <c r="G30" i="12"/>
  <c r="H30" i="12"/>
  <c r="I30" i="12"/>
  <c r="J30" i="12"/>
  <c r="K30" i="12"/>
  <c r="L30" i="12"/>
  <c r="M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C17" i="11"/>
  <c r="D17" i="11"/>
  <c r="E17" i="11"/>
  <c r="F17" i="11"/>
  <c r="G17" i="11"/>
  <c r="H17" i="11"/>
  <c r="I17" i="11"/>
  <c r="J17" i="11"/>
  <c r="K17" i="11"/>
  <c r="L17" i="11"/>
  <c r="M17" i="11"/>
  <c r="B17" i="11"/>
  <c r="C66" i="11"/>
  <c r="D66" i="11"/>
  <c r="E66" i="11"/>
  <c r="F66" i="11"/>
  <c r="G66" i="11"/>
  <c r="H66" i="11"/>
  <c r="I66" i="11"/>
  <c r="J66" i="11"/>
  <c r="K66" i="11"/>
  <c r="L66" i="11"/>
  <c r="M66" i="11"/>
  <c r="B66" i="11"/>
  <c r="C59" i="11"/>
  <c r="D59" i="11"/>
  <c r="E59" i="11"/>
  <c r="F59" i="11"/>
  <c r="G59" i="11"/>
  <c r="H59" i="11"/>
  <c r="I59" i="11"/>
  <c r="J59" i="11"/>
  <c r="K59" i="11"/>
  <c r="L59" i="11"/>
  <c r="M59" i="11"/>
  <c r="B59" i="11"/>
  <c r="N18" i="10"/>
  <c r="N18" i="9"/>
  <c r="C18" i="9"/>
  <c r="D18" i="9"/>
  <c r="E18" i="9"/>
  <c r="F18" i="9"/>
  <c r="G18" i="9"/>
  <c r="H18" i="9"/>
  <c r="I18" i="9"/>
  <c r="J18" i="9"/>
  <c r="K18" i="9"/>
  <c r="L18" i="9"/>
  <c r="M18" i="9"/>
  <c r="B18" i="9"/>
  <c r="N41" i="9"/>
  <c r="G41" i="9"/>
  <c r="H41" i="9"/>
  <c r="I41" i="9"/>
  <c r="J41" i="9"/>
  <c r="K41" i="9"/>
  <c r="L41" i="9"/>
  <c r="M41" i="9"/>
  <c r="N18" i="8"/>
  <c r="C18" i="8"/>
  <c r="D18" i="8"/>
  <c r="E18" i="8"/>
  <c r="F18" i="8"/>
  <c r="G18" i="8"/>
  <c r="H18" i="8"/>
  <c r="I18" i="8"/>
  <c r="J18" i="8"/>
  <c r="K18" i="8"/>
  <c r="L18" i="8"/>
  <c r="M18" i="8"/>
  <c r="B18" i="8"/>
  <c r="N39" i="8"/>
  <c r="N4" i="7"/>
  <c r="N61" i="7"/>
  <c r="N19" i="7" s="1"/>
  <c r="C65" i="7"/>
  <c r="D65" i="7"/>
  <c r="E65" i="7"/>
  <c r="F65" i="7"/>
  <c r="G65" i="7"/>
  <c r="H65" i="7"/>
  <c r="I65" i="7"/>
  <c r="J65" i="7"/>
  <c r="K65" i="7"/>
  <c r="L65" i="7"/>
  <c r="M65" i="7"/>
  <c r="B65" i="7"/>
  <c r="C20" i="6"/>
  <c r="C21" i="6" s="1"/>
  <c r="C32" i="6" s="1"/>
  <c r="D20" i="6"/>
  <c r="E20" i="6"/>
  <c r="F20" i="6"/>
  <c r="F21" i="6" s="1"/>
  <c r="F32" i="6" s="1"/>
  <c r="G20" i="6"/>
  <c r="G21" i="6" s="1"/>
  <c r="G32" i="6" s="1"/>
  <c r="H20" i="6"/>
  <c r="I20" i="6"/>
  <c r="J20" i="6"/>
  <c r="J21" i="6" s="1"/>
  <c r="J32" i="6" s="1"/>
  <c r="K20" i="6"/>
  <c r="K21" i="6" s="1"/>
  <c r="K32" i="6" s="1"/>
  <c r="L20" i="6"/>
  <c r="M20" i="6"/>
  <c r="D21" i="6"/>
  <c r="D32" i="6" s="1"/>
  <c r="E21" i="6"/>
  <c r="H21" i="6"/>
  <c r="H32" i="6" s="1"/>
  <c r="I21" i="6"/>
  <c r="L21" i="6"/>
  <c r="L32" i="6" s="1"/>
  <c r="M21" i="6"/>
  <c r="C19" i="6"/>
  <c r="D19" i="6"/>
  <c r="E19" i="6"/>
  <c r="F19" i="6"/>
  <c r="G19" i="6"/>
  <c r="H19" i="6"/>
  <c r="I19" i="6"/>
  <c r="J19" i="6"/>
  <c r="K19" i="6"/>
  <c r="L19" i="6"/>
  <c r="M19" i="6"/>
  <c r="C30" i="6"/>
  <c r="C31" i="6" s="1"/>
  <c r="D30" i="6"/>
  <c r="D31" i="6" s="1"/>
  <c r="E30" i="6"/>
  <c r="F30" i="6"/>
  <c r="G30" i="6"/>
  <c r="G31" i="6" s="1"/>
  <c r="H30" i="6"/>
  <c r="H31" i="6" s="1"/>
  <c r="I30" i="6"/>
  <c r="J30" i="6"/>
  <c r="K30" i="6"/>
  <c r="K31" i="6" s="1"/>
  <c r="L30" i="6"/>
  <c r="L31" i="6" s="1"/>
  <c r="M30" i="6"/>
  <c r="E31" i="6"/>
  <c r="F31" i="6"/>
  <c r="I31" i="6"/>
  <c r="J31" i="6"/>
  <c r="M31" i="6"/>
  <c r="E32" i="6"/>
  <c r="I32" i="6"/>
  <c r="M32" i="6"/>
  <c r="B19" i="6"/>
  <c r="B31" i="6"/>
  <c r="B30" i="6"/>
  <c r="N18" i="6"/>
  <c r="C18" i="6"/>
  <c r="D18" i="6"/>
  <c r="E18" i="6"/>
  <c r="F18" i="6"/>
  <c r="G18" i="6"/>
  <c r="H18" i="6"/>
  <c r="I18" i="6"/>
  <c r="J18" i="6"/>
  <c r="K18" i="6"/>
  <c r="L18" i="6"/>
  <c r="M18" i="6"/>
  <c r="B18" i="6"/>
  <c r="C53" i="6"/>
  <c r="D53" i="6"/>
  <c r="E53" i="6"/>
  <c r="F53" i="6"/>
  <c r="G53" i="6"/>
  <c r="H53" i="6"/>
  <c r="I53" i="6"/>
  <c r="J53" i="6"/>
  <c r="K53" i="6"/>
  <c r="L53" i="6"/>
  <c r="M53" i="6"/>
  <c r="B53" i="6"/>
  <c r="N53" i="6" s="1"/>
  <c r="N52" i="5"/>
  <c r="C52" i="5"/>
  <c r="D52" i="5"/>
  <c r="E52" i="5"/>
  <c r="F52" i="5"/>
  <c r="G52" i="5"/>
  <c r="H52" i="5"/>
  <c r="I52" i="5"/>
  <c r="J52" i="5"/>
  <c r="K52" i="5"/>
  <c r="L52" i="5"/>
  <c r="M52" i="5"/>
  <c r="B52" i="5"/>
  <c r="N22" i="1" l="1"/>
  <c r="O22" i="1" s="1"/>
  <c r="P22" i="1" s="1"/>
  <c r="N18" i="5"/>
  <c r="N19" i="4"/>
  <c r="N18" i="4"/>
  <c r="N59" i="4"/>
  <c r="D19" i="4"/>
  <c r="E19" i="4"/>
  <c r="F19" i="4"/>
  <c r="G19" i="4"/>
  <c r="H19" i="4"/>
  <c r="I19" i="4"/>
  <c r="J19" i="4"/>
  <c r="K19" i="4"/>
  <c r="L19" i="4"/>
  <c r="M19" i="4"/>
  <c r="C19" i="4"/>
  <c r="B19" i="4"/>
  <c r="C33" i="3"/>
  <c r="D33" i="3"/>
  <c r="E33" i="3"/>
  <c r="E34" i="3" s="1"/>
  <c r="F33" i="3"/>
  <c r="F34" i="3" s="1"/>
  <c r="G33" i="3"/>
  <c r="G34" i="3" s="1"/>
  <c r="H33" i="3"/>
  <c r="I33" i="3"/>
  <c r="J33" i="3"/>
  <c r="J34" i="3" s="1"/>
  <c r="K33" i="3"/>
  <c r="K34" i="3" s="1"/>
  <c r="L33" i="3"/>
  <c r="L34" i="3" s="1"/>
  <c r="M33" i="3"/>
  <c r="M34" i="3" s="1"/>
  <c r="C34" i="3"/>
  <c r="D34" i="3"/>
  <c r="H34" i="3"/>
  <c r="I34" i="3"/>
  <c r="B33" i="3"/>
  <c r="B34" i="3" s="1"/>
  <c r="C35" i="2"/>
  <c r="C36" i="2" s="1"/>
  <c r="D35" i="2"/>
  <c r="D36" i="2" s="1"/>
  <c r="E35" i="2"/>
  <c r="E36" i="2" s="1"/>
  <c r="F35" i="2"/>
  <c r="F36" i="2" s="1"/>
  <c r="G35" i="2"/>
  <c r="G36" i="2" s="1"/>
  <c r="H35" i="2"/>
  <c r="I35" i="2"/>
  <c r="J35" i="2"/>
  <c r="J36" i="2" s="1"/>
  <c r="K35" i="2"/>
  <c r="K36" i="2" s="1"/>
  <c r="L35" i="2"/>
  <c r="L36" i="2" s="1"/>
  <c r="M35" i="2"/>
  <c r="M36" i="2" s="1"/>
  <c r="H36" i="2"/>
  <c r="I36" i="2"/>
  <c r="B35" i="2"/>
  <c r="B36" i="2" s="1"/>
  <c r="N55" i="2"/>
  <c r="N23" i="2" s="1"/>
  <c r="I50" i="1"/>
  <c r="K50" i="1"/>
  <c r="H34" i="1"/>
  <c r="H35" i="1" s="1"/>
  <c r="I34" i="1"/>
  <c r="I35" i="1" s="1"/>
  <c r="J34" i="1"/>
  <c r="J35" i="1" s="1"/>
  <c r="K34" i="1"/>
  <c r="K35" i="1" s="1"/>
  <c r="L34" i="1"/>
  <c r="M34" i="1"/>
  <c r="L35" i="1"/>
  <c r="M35" i="1"/>
  <c r="E34" i="1"/>
  <c r="E35" i="1" s="1"/>
  <c r="F34" i="1"/>
  <c r="F35" i="1" s="1"/>
  <c r="G34" i="1"/>
  <c r="G35" i="1"/>
  <c r="C34" i="1"/>
  <c r="D34" i="1"/>
  <c r="C35" i="1"/>
  <c r="D35" i="1"/>
  <c r="F50" i="1"/>
  <c r="G50" i="1"/>
  <c r="C49" i="1"/>
  <c r="D49" i="1"/>
  <c r="F49" i="1"/>
  <c r="G49" i="1"/>
  <c r="H49" i="1"/>
  <c r="H50" i="1" s="1"/>
  <c r="I49" i="1"/>
  <c r="J49" i="1"/>
  <c r="K49" i="1"/>
  <c r="L49" i="1"/>
  <c r="L50" i="1" s="1"/>
  <c r="M49" i="1"/>
  <c r="M50" i="1" s="1"/>
  <c r="O6" i="1"/>
  <c r="B34" i="1"/>
  <c r="B35" i="1" s="1"/>
  <c r="E46" i="1"/>
  <c r="E49" i="1" s="1"/>
  <c r="N46" i="1"/>
  <c r="N44" i="1"/>
  <c r="O44" i="1" s="1"/>
  <c r="P44" i="1" s="1"/>
  <c r="N41" i="10"/>
  <c r="J4" i="12"/>
  <c r="J16" i="12"/>
  <c r="J15" i="12"/>
  <c r="J14" i="12"/>
  <c r="J13" i="12"/>
  <c r="J12" i="12"/>
  <c r="J11" i="12"/>
  <c r="J10" i="12"/>
  <c r="J9" i="12"/>
  <c r="K4" i="12"/>
  <c r="L4" i="12"/>
  <c r="M4" i="12"/>
  <c r="E50" i="1" l="1"/>
  <c r="J50" i="1"/>
  <c r="D50" i="1"/>
  <c r="C50" i="1"/>
  <c r="B49" i="1"/>
  <c r="K5" i="7"/>
  <c r="K6" i="7" s="1"/>
  <c r="K7" i="7" s="1"/>
  <c r="L5" i="7"/>
  <c r="L6" i="7" s="1"/>
  <c r="L7" i="7" s="1"/>
  <c r="M5" i="7"/>
  <c r="M6" i="7" s="1"/>
  <c r="M7" i="7" s="1"/>
  <c r="J5" i="7"/>
  <c r="J6" i="7" l="1"/>
  <c r="N5" i="7"/>
  <c r="B50" i="1"/>
  <c r="G23" i="12"/>
  <c r="G16" i="12"/>
  <c r="J7" i="7" l="1"/>
  <c r="N7" i="7" s="1"/>
  <c r="N6" i="7"/>
  <c r="B5" i="11"/>
  <c r="C5" i="11"/>
  <c r="D5" i="11"/>
  <c r="D6" i="11" s="1"/>
  <c r="D7" i="11" s="1"/>
  <c r="E5" i="11"/>
  <c r="E6" i="11" s="1"/>
  <c r="E7" i="11" s="1"/>
  <c r="F5" i="11"/>
  <c r="G5" i="11"/>
  <c r="B6" i="11"/>
  <c r="C6" i="11"/>
  <c r="C7" i="11" s="1"/>
  <c r="F6" i="11"/>
  <c r="G6" i="11"/>
  <c r="B7" i="11"/>
  <c r="F7" i="11"/>
  <c r="G7" i="11"/>
  <c r="B19" i="11"/>
  <c r="B20" i="11" s="1"/>
  <c r="B21" i="11" s="1"/>
  <c r="C19" i="11"/>
  <c r="C20" i="11" s="1"/>
  <c r="C21" i="11" s="1"/>
  <c r="D19" i="11"/>
  <c r="D24" i="11" s="1"/>
  <c r="D25" i="11" s="1"/>
  <c r="D26" i="11" s="1"/>
  <c r="E19" i="11"/>
  <c r="F19" i="11"/>
  <c r="F20" i="11" s="1"/>
  <c r="F21" i="11" s="1"/>
  <c r="G19" i="11"/>
  <c r="G20" i="11" s="1"/>
  <c r="G21" i="11" s="1"/>
  <c r="E20" i="11"/>
  <c r="E21" i="11" s="1"/>
  <c r="C24" i="11"/>
  <c r="C25" i="11" s="1"/>
  <c r="C26" i="11" s="1"/>
  <c r="F24" i="11"/>
  <c r="F25" i="11" s="1"/>
  <c r="F26" i="11" s="1"/>
  <c r="G24" i="11"/>
  <c r="G25" i="11"/>
  <c r="G26" i="11"/>
  <c r="E8" i="13"/>
  <c r="D20" i="11" l="1"/>
  <c r="D21" i="11" s="1"/>
  <c r="B24" i="11"/>
  <c r="B25" i="11" s="1"/>
  <c r="B26" i="11" s="1"/>
  <c r="E24" i="11"/>
  <c r="E25" i="11" s="1"/>
  <c r="E26" i="11" s="1"/>
  <c r="H4" i="12"/>
  <c r="I4" i="12"/>
  <c r="H8" i="12"/>
  <c r="I8" i="12"/>
  <c r="J8" i="12"/>
  <c r="K8" i="12"/>
  <c r="L8" i="12"/>
  <c r="M8" i="12"/>
  <c r="H9" i="12"/>
  <c r="I9" i="12"/>
  <c r="K9" i="12"/>
  <c r="L9" i="12"/>
  <c r="M9" i="12"/>
  <c r="H10" i="12"/>
  <c r="I10" i="12"/>
  <c r="K10" i="12"/>
  <c r="L10" i="12"/>
  <c r="M10" i="12"/>
  <c r="H11" i="12"/>
  <c r="I11" i="12"/>
  <c r="K11" i="12"/>
  <c r="L11" i="12"/>
  <c r="M11" i="12"/>
  <c r="H12" i="12"/>
  <c r="I12" i="12"/>
  <c r="K12" i="12"/>
  <c r="L12" i="12"/>
  <c r="M12" i="12"/>
  <c r="H13" i="12"/>
  <c r="I13" i="12"/>
  <c r="K13" i="12"/>
  <c r="L13" i="12"/>
  <c r="M13" i="12"/>
  <c r="H14" i="12"/>
  <c r="I14" i="12"/>
  <c r="K14" i="12"/>
  <c r="L14" i="12"/>
  <c r="M14" i="12"/>
  <c r="H15" i="12"/>
  <c r="I15" i="12"/>
  <c r="K15" i="12"/>
  <c r="L15" i="12"/>
  <c r="M15" i="12"/>
  <c r="H16" i="12"/>
  <c r="I16" i="12"/>
  <c r="K16" i="12"/>
  <c r="L16" i="12"/>
  <c r="H22" i="12"/>
  <c r="I22" i="12"/>
  <c r="J22" i="12"/>
  <c r="K22" i="12"/>
  <c r="L22" i="12"/>
  <c r="M22" i="12"/>
  <c r="H23" i="12"/>
  <c r="I23" i="12"/>
  <c r="J23" i="12"/>
  <c r="K23" i="12"/>
  <c r="L23" i="12"/>
  <c r="M23" i="12"/>
  <c r="H3" i="12"/>
  <c r="I3" i="12"/>
  <c r="C4" i="12"/>
  <c r="D4" i="12"/>
  <c r="E4" i="12"/>
  <c r="F4" i="12"/>
  <c r="G4" i="12"/>
  <c r="C8" i="12"/>
  <c r="D8" i="12"/>
  <c r="E8" i="12"/>
  <c r="F8" i="12"/>
  <c r="G8" i="12"/>
  <c r="C9" i="12"/>
  <c r="D9" i="12"/>
  <c r="E9" i="12"/>
  <c r="F9" i="12"/>
  <c r="G9" i="12"/>
  <c r="C10" i="12"/>
  <c r="D10" i="12"/>
  <c r="E10" i="12"/>
  <c r="F10" i="12"/>
  <c r="G10" i="12"/>
  <c r="C11" i="12"/>
  <c r="D11" i="12"/>
  <c r="E11" i="12"/>
  <c r="F11" i="12"/>
  <c r="G11" i="12"/>
  <c r="C12" i="12"/>
  <c r="D12" i="12"/>
  <c r="E12" i="12"/>
  <c r="F12" i="12"/>
  <c r="G12" i="12"/>
  <c r="C13" i="12"/>
  <c r="D13" i="12"/>
  <c r="E13" i="12"/>
  <c r="F13" i="12"/>
  <c r="G13" i="12"/>
  <c r="C14" i="12"/>
  <c r="D14" i="12"/>
  <c r="E14" i="12"/>
  <c r="F14" i="12"/>
  <c r="G14" i="12"/>
  <c r="C15" i="12"/>
  <c r="D15" i="12"/>
  <c r="E15" i="12"/>
  <c r="F15" i="12"/>
  <c r="G15" i="12"/>
  <c r="C16" i="12"/>
  <c r="D16" i="12"/>
  <c r="E16" i="12"/>
  <c r="F16" i="12"/>
  <c r="C22" i="12"/>
  <c r="D22" i="12"/>
  <c r="E22" i="12"/>
  <c r="F22" i="12"/>
  <c r="G22" i="12"/>
  <c r="C23" i="12"/>
  <c r="D23" i="12"/>
  <c r="E23" i="12"/>
  <c r="F23" i="12"/>
  <c r="C3" i="12"/>
  <c r="D3" i="12"/>
  <c r="E3" i="12"/>
  <c r="F3" i="12"/>
  <c r="G3" i="12"/>
  <c r="B4" i="12"/>
  <c r="B8" i="12"/>
  <c r="B9" i="12"/>
  <c r="B10" i="12"/>
  <c r="B11" i="12"/>
  <c r="B12" i="12"/>
  <c r="B13" i="12"/>
  <c r="B14" i="12"/>
  <c r="B15" i="12"/>
  <c r="B16" i="12"/>
  <c r="B22" i="12"/>
  <c r="B23" i="12"/>
  <c r="B3" i="12"/>
  <c r="O37" i="12"/>
  <c r="P37" i="12" s="1"/>
  <c r="N26" i="12"/>
  <c r="N7" i="12"/>
  <c r="H19" i="9"/>
  <c r="H26" i="9" s="1"/>
  <c r="C6" i="9"/>
  <c r="C7" i="9" s="1"/>
  <c r="G6" i="9"/>
  <c r="G7" i="9" s="1"/>
  <c r="H5" i="9"/>
  <c r="H6" i="9" s="1"/>
  <c r="H7" i="9" s="1"/>
  <c r="I5" i="9"/>
  <c r="I6" i="9" s="1"/>
  <c r="I7" i="9" s="1"/>
  <c r="J5" i="9"/>
  <c r="J6" i="9" s="1"/>
  <c r="J7" i="9" s="1"/>
  <c r="K5" i="9"/>
  <c r="K6" i="9" s="1"/>
  <c r="K7" i="9" s="1"/>
  <c r="L5" i="9"/>
  <c r="M5" i="9"/>
  <c r="C5" i="9"/>
  <c r="D5" i="9"/>
  <c r="D6" i="9" s="1"/>
  <c r="D7" i="9" s="1"/>
  <c r="E5" i="9"/>
  <c r="E6" i="9" s="1"/>
  <c r="E7" i="9" s="1"/>
  <c r="F5" i="9"/>
  <c r="F6" i="9" s="1"/>
  <c r="F7" i="9" s="1"/>
  <c r="G5" i="9"/>
  <c r="B5" i="9"/>
  <c r="B6" i="9" s="1"/>
  <c r="B7" i="9" s="1"/>
  <c r="N3" i="9"/>
  <c r="N5" i="9" s="1"/>
  <c r="N6" i="9" s="1"/>
  <c r="N7" i="9" s="1"/>
  <c r="H5" i="11"/>
  <c r="H6" i="11" s="1"/>
  <c r="H7" i="11" s="1"/>
  <c r="I5" i="11"/>
  <c r="I6" i="11" s="1"/>
  <c r="I7" i="11" s="1"/>
  <c r="J5" i="11"/>
  <c r="J6" i="11" s="1"/>
  <c r="J7" i="11" s="1"/>
  <c r="K5" i="11"/>
  <c r="K6" i="11" s="1"/>
  <c r="K7" i="11" s="1"/>
  <c r="L5" i="11"/>
  <c r="L6" i="11" s="1"/>
  <c r="L7" i="11" s="1"/>
  <c r="M5" i="11"/>
  <c r="M6" i="11" s="1"/>
  <c r="M7" i="11" s="1"/>
  <c r="N4" i="11"/>
  <c r="O4" i="11" s="1"/>
  <c r="P4" i="11" s="1"/>
  <c r="N3" i="11"/>
  <c r="O3" i="11" s="1"/>
  <c r="P3" i="11" s="1"/>
  <c r="O33" i="11"/>
  <c r="P33" i="11" s="1"/>
  <c r="N26" i="11"/>
  <c r="N64" i="11"/>
  <c r="O64" i="11" s="1"/>
  <c r="P64" i="11" s="1"/>
  <c r="O63" i="11"/>
  <c r="P63" i="11" s="1"/>
  <c r="O62" i="11"/>
  <c r="P62" i="11" s="1"/>
  <c r="O61" i="11"/>
  <c r="P61" i="11" s="1"/>
  <c r="O60" i="11"/>
  <c r="P60" i="11" s="1"/>
  <c r="O59" i="11"/>
  <c r="P59" i="11" s="1"/>
  <c r="M64" i="11"/>
  <c r="L64" i="11"/>
  <c r="K64" i="11"/>
  <c r="J64" i="11"/>
  <c r="I64" i="11"/>
  <c r="H64" i="11"/>
  <c r="G64" i="11"/>
  <c r="F64" i="11"/>
  <c r="E64" i="11"/>
  <c r="D64" i="11"/>
  <c r="C64" i="11"/>
  <c r="B64" i="11"/>
  <c r="O58" i="11"/>
  <c r="P58" i="11" s="1"/>
  <c r="O57" i="11"/>
  <c r="P57" i="11" s="1"/>
  <c r="O56" i="11"/>
  <c r="P56" i="11" s="1"/>
  <c r="M55" i="11"/>
  <c r="M35" i="11" s="1"/>
  <c r="M36" i="11" s="1"/>
  <c r="M37" i="11" s="1"/>
  <c r="M38" i="11" s="1"/>
  <c r="L55" i="11"/>
  <c r="L35" i="11" s="1"/>
  <c r="L36" i="11" s="1"/>
  <c r="L37" i="11" s="1"/>
  <c r="L38" i="11" s="1"/>
  <c r="K55" i="11"/>
  <c r="K35" i="11" s="1"/>
  <c r="K36" i="11" s="1"/>
  <c r="K37" i="11" s="1"/>
  <c r="K38" i="11" s="1"/>
  <c r="J55" i="11"/>
  <c r="J35" i="11" s="1"/>
  <c r="J36" i="11" s="1"/>
  <c r="J37" i="11" s="1"/>
  <c r="J38" i="11" s="1"/>
  <c r="I55" i="11"/>
  <c r="I35" i="11" s="1"/>
  <c r="I36" i="11" s="1"/>
  <c r="I37" i="11" s="1"/>
  <c r="I38" i="11" s="1"/>
  <c r="H55" i="11"/>
  <c r="H35" i="11" s="1"/>
  <c r="H36" i="11" s="1"/>
  <c r="H37" i="11" s="1"/>
  <c r="H38" i="11" s="1"/>
  <c r="G55" i="11"/>
  <c r="G35" i="11" s="1"/>
  <c r="G36" i="11" s="1"/>
  <c r="G37" i="11" s="1"/>
  <c r="G38" i="11" s="1"/>
  <c r="F55" i="11"/>
  <c r="F35" i="11" s="1"/>
  <c r="F36" i="11" s="1"/>
  <c r="F37" i="11" s="1"/>
  <c r="F38" i="11" s="1"/>
  <c r="E55" i="11"/>
  <c r="E35" i="11" s="1"/>
  <c r="E36" i="11" s="1"/>
  <c r="E37" i="11" s="1"/>
  <c r="E38" i="11" s="1"/>
  <c r="D55" i="11"/>
  <c r="D35" i="11" s="1"/>
  <c r="D36" i="11" s="1"/>
  <c r="D37" i="11" s="1"/>
  <c r="D38" i="11" s="1"/>
  <c r="C55" i="11"/>
  <c r="C35" i="11" s="1"/>
  <c r="C36" i="11" s="1"/>
  <c r="C37" i="11" s="1"/>
  <c r="C38" i="11" s="1"/>
  <c r="B55" i="11"/>
  <c r="B35" i="11" s="1"/>
  <c r="B36" i="11" s="1"/>
  <c r="B37" i="11" s="1"/>
  <c r="B38" i="11" s="1"/>
  <c r="O54" i="11"/>
  <c r="P54" i="11" s="1"/>
  <c r="N53" i="11"/>
  <c r="O53" i="11" s="1"/>
  <c r="P53" i="11" s="1"/>
  <c r="O52" i="11"/>
  <c r="P52" i="11" s="1"/>
  <c r="O51" i="11"/>
  <c r="P51" i="11" s="1"/>
  <c r="M50" i="11"/>
  <c r="L50" i="11"/>
  <c r="K50" i="11"/>
  <c r="J50" i="11"/>
  <c r="I50" i="11"/>
  <c r="H50" i="11"/>
  <c r="G50" i="11"/>
  <c r="F50" i="11"/>
  <c r="E50" i="11"/>
  <c r="D50" i="11"/>
  <c r="C50" i="11"/>
  <c r="B50" i="11"/>
  <c r="O49" i="11"/>
  <c r="P49" i="11" s="1"/>
  <c r="O48" i="11"/>
  <c r="P48" i="11" s="1"/>
  <c r="O47" i="11"/>
  <c r="P47" i="11" s="1"/>
  <c r="O46" i="11"/>
  <c r="P46" i="11" s="1"/>
  <c r="O45" i="11"/>
  <c r="P45" i="11" s="1"/>
  <c r="O39" i="11"/>
  <c r="P39" i="11" s="1"/>
  <c r="N34" i="11"/>
  <c r="O34" i="11" s="1"/>
  <c r="P34" i="11" s="1"/>
  <c r="N70" i="7"/>
  <c r="O70" i="7" s="1"/>
  <c r="P70" i="7" s="1"/>
  <c r="M70" i="7"/>
  <c r="M18" i="7" s="1"/>
  <c r="M21" i="7" s="1"/>
  <c r="M26" i="7" s="1"/>
  <c r="O69" i="7"/>
  <c r="P69" i="7" s="1"/>
  <c r="O68" i="7"/>
  <c r="P68" i="7" s="1"/>
  <c r="O67" i="7"/>
  <c r="P67" i="7" s="1"/>
  <c r="O66" i="7"/>
  <c r="P66" i="7" s="1"/>
  <c r="P65" i="7"/>
  <c r="O65" i="7"/>
  <c r="L70" i="7"/>
  <c r="L18" i="7" s="1"/>
  <c r="K70" i="7"/>
  <c r="K18" i="7" s="1"/>
  <c r="J70" i="7"/>
  <c r="J18" i="7" s="1"/>
  <c r="J21" i="7" s="1"/>
  <c r="J26" i="7" s="1"/>
  <c r="I70" i="7"/>
  <c r="I18" i="7" s="1"/>
  <c r="I21" i="7" s="1"/>
  <c r="I26" i="7" s="1"/>
  <c r="H70" i="7"/>
  <c r="H18" i="7" s="1"/>
  <c r="G70" i="7"/>
  <c r="G18" i="7" s="1"/>
  <c r="F70" i="7"/>
  <c r="F18" i="7" s="1"/>
  <c r="F21" i="7" s="1"/>
  <c r="F26" i="7" s="1"/>
  <c r="E70" i="7"/>
  <c r="E18" i="7" s="1"/>
  <c r="E21" i="7" s="1"/>
  <c r="E26" i="7" s="1"/>
  <c r="D70" i="7"/>
  <c r="D18" i="7" s="1"/>
  <c r="C70" i="7"/>
  <c r="C18" i="7" s="1"/>
  <c r="B70" i="7"/>
  <c r="B18" i="7" s="1"/>
  <c r="B21" i="7" s="1"/>
  <c r="B22" i="7" s="1"/>
  <c r="B23" i="7" s="1"/>
  <c r="O64" i="7"/>
  <c r="P64" i="7" s="1"/>
  <c r="P63" i="7"/>
  <c r="O63" i="7"/>
  <c r="O62" i="7"/>
  <c r="P62" i="7" s="1"/>
  <c r="M61" i="7"/>
  <c r="M37" i="7" s="1"/>
  <c r="M38" i="7" s="1"/>
  <c r="M39" i="7" s="1"/>
  <c r="M40" i="7" s="1"/>
  <c r="L61" i="7"/>
  <c r="L37" i="7" s="1"/>
  <c r="L38" i="7" s="1"/>
  <c r="L39" i="7" s="1"/>
  <c r="L40" i="7" s="1"/>
  <c r="K61" i="7"/>
  <c r="J61" i="7"/>
  <c r="J37" i="7" s="1"/>
  <c r="J38" i="7" s="1"/>
  <c r="J39" i="7" s="1"/>
  <c r="J40" i="7" s="1"/>
  <c r="I61" i="7"/>
  <c r="H61" i="7"/>
  <c r="H37" i="7" s="1"/>
  <c r="H38" i="7" s="1"/>
  <c r="H39" i="7" s="1"/>
  <c r="H40" i="7" s="1"/>
  <c r="G61" i="7"/>
  <c r="F61" i="7"/>
  <c r="F37" i="7" s="1"/>
  <c r="F38" i="7" s="1"/>
  <c r="F39" i="7" s="1"/>
  <c r="F40" i="7" s="1"/>
  <c r="E61" i="7"/>
  <c r="E37" i="7" s="1"/>
  <c r="E38" i="7" s="1"/>
  <c r="E39" i="7" s="1"/>
  <c r="E40" i="7" s="1"/>
  <c r="D61" i="7"/>
  <c r="D37" i="7" s="1"/>
  <c r="D38" i="7" s="1"/>
  <c r="D39" i="7" s="1"/>
  <c r="D40" i="7" s="1"/>
  <c r="C61" i="7"/>
  <c r="B61" i="7"/>
  <c r="O60" i="7"/>
  <c r="P60" i="7" s="1"/>
  <c r="O59" i="7"/>
  <c r="P59" i="7" s="1"/>
  <c r="O58" i="7"/>
  <c r="P58" i="7" s="1"/>
  <c r="P57" i="7"/>
  <c r="O57" i="7"/>
  <c r="M56" i="7"/>
  <c r="L56" i="7"/>
  <c r="K56" i="7"/>
  <c r="J56" i="7"/>
  <c r="I56" i="7"/>
  <c r="H56" i="7"/>
  <c r="G56" i="7"/>
  <c r="F56" i="7"/>
  <c r="E56" i="7"/>
  <c r="D56" i="7"/>
  <c r="C56" i="7"/>
  <c r="B56" i="7"/>
  <c r="O55" i="7"/>
  <c r="P55" i="7" s="1"/>
  <c r="O54" i="7"/>
  <c r="P54" i="7" s="1"/>
  <c r="O53" i="7"/>
  <c r="P53" i="7" s="1"/>
  <c r="O52" i="7"/>
  <c r="P52" i="7" s="1"/>
  <c r="O51" i="7"/>
  <c r="P51" i="7" s="1"/>
  <c r="O41" i="7"/>
  <c r="P41" i="7" s="1"/>
  <c r="K37" i="7"/>
  <c r="K38" i="7" s="1"/>
  <c r="K39" i="7" s="1"/>
  <c r="K40" i="7" s="1"/>
  <c r="I37" i="7"/>
  <c r="I38" i="7" s="1"/>
  <c r="I39" i="7" s="1"/>
  <c r="I40" i="7" s="1"/>
  <c r="G37" i="7"/>
  <c r="G38" i="7" s="1"/>
  <c r="G39" i="7" s="1"/>
  <c r="G40" i="7" s="1"/>
  <c r="C37" i="7"/>
  <c r="C38" i="7" s="1"/>
  <c r="C39" i="7" s="1"/>
  <c r="C40" i="7" s="1"/>
  <c r="B37" i="7"/>
  <c r="B38" i="7" s="1"/>
  <c r="B39" i="7" s="1"/>
  <c r="B40" i="7" s="1"/>
  <c r="N36" i="7"/>
  <c r="O35" i="7"/>
  <c r="P35" i="7" s="1"/>
  <c r="N28" i="7"/>
  <c r="N58" i="6"/>
  <c r="M58" i="6"/>
  <c r="M17" i="6" s="1"/>
  <c r="L58" i="6"/>
  <c r="L17" i="6" s="1"/>
  <c r="E58" i="6"/>
  <c r="E17" i="6" s="1"/>
  <c r="D58" i="6"/>
  <c r="D17" i="6" s="1"/>
  <c r="O57" i="6"/>
  <c r="P57" i="6" s="1"/>
  <c r="O56" i="6"/>
  <c r="P56" i="6" s="1"/>
  <c r="O55" i="6"/>
  <c r="P55" i="6" s="1"/>
  <c r="O54" i="6"/>
  <c r="P54" i="6" s="1"/>
  <c r="O53" i="6"/>
  <c r="P53" i="6" s="1"/>
  <c r="K58" i="6"/>
  <c r="K17" i="6" s="1"/>
  <c r="J58" i="6"/>
  <c r="J17" i="6" s="1"/>
  <c r="I58" i="6"/>
  <c r="I17" i="6" s="1"/>
  <c r="H58" i="6"/>
  <c r="H17" i="6" s="1"/>
  <c r="G58" i="6"/>
  <c r="G17" i="6" s="1"/>
  <c r="F58" i="6"/>
  <c r="F17" i="6" s="1"/>
  <c r="C58" i="6"/>
  <c r="C17" i="6" s="1"/>
  <c r="B58" i="6"/>
  <c r="B17" i="6" s="1"/>
  <c r="P52" i="6"/>
  <c r="O52" i="6"/>
  <c r="O51" i="6"/>
  <c r="P51" i="6" s="1"/>
  <c r="P50" i="6"/>
  <c r="O50" i="6"/>
  <c r="O48" i="6"/>
  <c r="P48" i="6" s="1"/>
  <c r="N47" i="6"/>
  <c r="O47" i="6" s="1"/>
  <c r="P47" i="6" s="1"/>
  <c r="O46" i="6"/>
  <c r="P46" i="6" s="1"/>
  <c r="O45" i="6"/>
  <c r="P45" i="6" s="1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P43" i="6" s="1"/>
  <c r="O42" i="6"/>
  <c r="P42" i="6" s="1"/>
  <c r="O41" i="6"/>
  <c r="P41" i="6" s="1"/>
  <c r="P40" i="6"/>
  <c r="O40" i="6"/>
  <c r="O39" i="6"/>
  <c r="P39" i="6" s="1"/>
  <c r="P33" i="6"/>
  <c r="O33" i="6"/>
  <c r="N26" i="6"/>
  <c r="N57" i="5"/>
  <c r="O57" i="5" s="1"/>
  <c r="P57" i="5" s="1"/>
  <c r="P56" i="5"/>
  <c r="O56" i="5"/>
  <c r="O55" i="5"/>
  <c r="P55" i="5" s="1"/>
  <c r="O54" i="5"/>
  <c r="P54" i="5" s="1"/>
  <c r="O53" i="5"/>
  <c r="P53" i="5" s="1"/>
  <c r="O52" i="5"/>
  <c r="P52" i="5" s="1"/>
  <c r="M57" i="5"/>
  <c r="M17" i="5" s="1"/>
  <c r="M19" i="5" s="1"/>
  <c r="L57" i="5"/>
  <c r="L17" i="5" s="1"/>
  <c r="L19" i="5" s="1"/>
  <c r="K57" i="5"/>
  <c r="K17" i="5" s="1"/>
  <c r="K19" i="5" s="1"/>
  <c r="J57" i="5"/>
  <c r="J17" i="5" s="1"/>
  <c r="J19" i="5" s="1"/>
  <c r="I57" i="5"/>
  <c r="I17" i="5" s="1"/>
  <c r="I19" i="5" s="1"/>
  <c r="H57" i="5"/>
  <c r="H17" i="5" s="1"/>
  <c r="H19" i="5" s="1"/>
  <c r="G57" i="5"/>
  <c r="G17" i="5" s="1"/>
  <c r="G19" i="5" s="1"/>
  <c r="F57" i="5"/>
  <c r="F17" i="5" s="1"/>
  <c r="F19" i="5" s="1"/>
  <c r="E57" i="5"/>
  <c r="E17" i="5" s="1"/>
  <c r="E19" i="5" s="1"/>
  <c r="D57" i="5"/>
  <c r="D17" i="5" s="1"/>
  <c r="D19" i="5" s="1"/>
  <c r="C57" i="5"/>
  <c r="C17" i="5" s="1"/>
  <c r="C19" i="5" s="1"/>
  <c r="B57" i="5"/>
  <c r="B17" i="5" s="1"/>
  <c r="O51" i="5"/>
  <c r="P51" i="5" s="1"/>
  <c r="O50" i="5"/>
  <c r="P50" i="5" s="1"/>
  <c r="O49" i="5"/>
  <c r="P49" i="5" s="1"/>
  <c r="M48" i="5"/>
  <c r="L48" i="5"/>
  <c r="K48" i="5"/>
  <c r="J48" i="5"/>
  <c r="I48" i="5"/>
  <c r="H48" i="5"/>
  <c r="G48" i="5"/>
  <c r="F48" i="5"/>
  <c r="E48" i="5"/>
  <c r="D48" i="5"/>
  <c r="C48" i="5"/>
  <c r="B48" i="5"/>
  <c r="O47" i="5"/>
  <c r="P47" i="5" s="1"/>
  <c r="N46" i="5"/>
  <c r="O46" i="5" s="1"/>
  <c r="P46" i="5" s="1"/>
  <c r="O45" i="5"/>
  <c r="P45" i="5" s="1"/>
  <c r="O44" i="5"/>
  <c r="P44" i="5" s="1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P42" i="5" s="1"/>
  <c r="O41" i="5"/>
  <c r="P41" i="5" s="1"/>
  <c r="O40" i="5"/>
  <c r="P40" i="5" s="1"/>
  <c r="O39" i="5"/>
  <c r="P39" i="5" s="1"/>
  <c r="O38" i="5"/>
  <c r="P38" i="5" s="1"/>
  <c r="O33" i="5"/>
  <c r="P33" i="5" s="1"/>
  <c r="N26" i="5"/>
  <c r="M17" i="8"/>
  <c r="M48" i="8"/>
  <c r="L48" i="8"/>
  <c r="L17" i="8" s="1"/>
  <c r="K48" i="8"/>
  <c r="K17" i="8" s="1"/>
  <c r="J48" i="8"/>
  <c r="J17" i="8" s="1"/>
  <c r="I48" i="8"/>
  <c r="I17" i="8" s="1"/>
  <c r="H48" i="8"/>
  <c r="H17" i="8" s="1"/>
  <c r="G48" i="8"/>
  <c r="G17" i="8" s="1"/>
  <c r="F48" i="8"/>
  <c r="F17" i="8" s="1"/>
  <c r="E48" i="8"/>
  <c r="E17" i="8" s="1"/>
  <c r="D48" i="8"/>
  <c r="D17" i="8" s="1"/>
  <c r="C48" i="8"/>
  <c r="C17" i="8" s="1"/>
  <c r="B48" i="8"/>
  <c r="B17" i="8" s="1"/>
  <c r="N17" i="8" s="1"/>
  <c r="O47" i="8"/>
  <c r="P47" i="8" s="1"/>
  <c r="O46" i="8"/>
  <c r="P46" i="8" s="1"/>
  <c r="O45" i="8"/>
  <c r="P45" i="8" s="1"/>
  <c r="P44" i="8"/>
  <c r="O44" i="8"/>
  <c r="N43" i="8"/>
  <c r="N48" i="8" s="1"/>
  <c r="O48" i="8" s="1"/>
  <c r="P48" i="8" s="1"/>
  <c r="O42" i="8"/>
  <c r="P42" i="8" s="1"/>
  <c r="P41" i="8"/>
  <c r="O41" i="8"/>
  <c r="O40" i="8"/>
  <c r="P40" i="8" s="1"/>
  <c r="O39" i="8"/>
  <c r="P39" i="8" s="1"/>
  <c r="M39" i="8"/>
  <c r="L39" i="8"/>
  <c r="K39" i="8"/>
  <c r="J39" i="8"/>
  <c r="I39" i="8"/>
  <c r="H39" i="8"/>
  <c r="G39" i="8"/>
  <c r="F39" i="8"/>
  <c r="E39" i="8"/>
  <c r="D39" i="8"/>
  <c r="C39" i="8"/>
  <c r="B39" i="8"/>
  <c r="O38" i="8"/>
  <c r="P38" i="8" s="1"/>
  <c r="N37" i="8"/>
  <c r="O37" i="8" s="1"/>
  <c r="P37" i="8" s="1"/>
  <c r="O36" i="8"/>
  <c r="P36" i="8" s="1"/>
  <c r="M34" i="8"/>
  <c r="L34" i="8"/>
  <c r="N33" i="8"/>
  <c r="N32" i="8"/>
  <c r="N34" i="8" s="1"/>
  <c r="C17" i="9"/>
  <c r="C19" i="9" s="1"/>
  <c r="D17" i="9"/>
  <c r="D19" i="9" s="1"/>
  <c r="H17" i="9"/>
  <c r="K17" i="9"/>
  <c r="K19" i="9" s="1"/>
  <c r="N16" i="9"/>
  <c r="M50" i="9"/>
  <c r="M17" i="9" s="1"/>
  <c r="M19" i="9" s="1"/>
  <c r="M20" i="9" s="1"/>
  <c r="M21" i="9" s="1"/>
  <c r="I50" i="9"/>
  <c r="I17" i="9" s="1"/>
  <c r="I19" i="9" s="1"/>
  <c r="E50" i="9"/>
  <c r="E17" i="9" s="1"/>
  <c r="E19" i="9" s="1"/>
  <c r="P49" i="9"/>
  <c r="O49" i="9"/>
  <c r="O48" i="9"/>
  <c r="P48" i="9" s="1"/>
  <c r="P47" i="9"/>
  <c r="O47" i="9"/>
  <c r="O46" i="9"/>
  <c r="P46" i="9" s="1"/>
  <c r="L50" i="9"/>
  <c r="L17" i="9" s="1"/>
  <c r="L19" i="9" s="1"/>
  <c r="L20" i="9" s="1"/>
  <c r="L21" i="9" s="1"/>
  <c r="K50" i="9"/>
  <c r="J50" i="9"/>
  <c r="J17" i="9" s="1"/>
  <c r="J19" i="9" s="1"/>
  <c r="J20" i="9" s="1"/>
  <c r="J21" i="9" s="1"/>
  <c r="H50" i="9"/>
  <c r="G50" i="9"/>
  <c r="G17" i="9" s="1"/>
  <c r="G19" i="9" s="1"/>
  <c r="F50" i="9"/>
  <c r="F17" i="9" s="1"/>
  <c r="F19" i="9" s="1"/>
  <c r="D50" i="9"/>
  <c r="C50" i="9"/>
  <c r="N45" i="9"/>
  <c r="O44" i="9"/>
  <c r="P44" i="9" s="1"/>
  <c r="O43" i="9"/>
  <c r="P43" i="9" s="1"/>
  <c r="O42" i="9"/>
  <c r="P42" i="9" s="1"/>
  <c r="O41" i="9"/>
  <c r="P41" i="9" s="1"/>
  <c r="F41" i="9"/>
  <c r="E41" i="9"/>
  <c r="D41" i="9"/>
  <c r="C41" i="9"/>
  <c r="B41" i="9"/>
  <c r="O40" i="9"/>
  <c r="P40" i="9" s="1"/>
  <c r="N39" i="9"/>
  <c r="O39" i="9" s="1"/>
  <c r="P39" i="9" s="1"/>
  <c r="P38" i="9"/>
  <c r="O38" i="9"/>
  <c r="M36" i="9"/>
  <c r="L36" i="9"/>
  <c r="N35" i="9"/>
  <c r="N34" i="9"/>
  <c r="C41" i="10"/>
  <c r="D41" i="10"/>
  <c r="E41" i="10"/>
  <c r="F41" i="10"/>
  <c r="G41" i="10"/>
  <c r="H41" i="10"/>
  <c r="I41" i="10"/>
  <c r="J41" i="10"/>
  <c r="K41" i="10"/>
  <c r="L41" i="10"/>
  <c r="M41" i="10"/>
  <c r="B41" i="10"/>
  <c r="C18" i="10"/>
  <c r="D18" i="10"/>
  <c r="E18" i="10"/>
  <c r="F18" i="10"/>
  <c r="G18" i="10"/>
  <c r="H18" i="10"/>
  <c r="I18" i="10"/>
  <c r="J18" i="10"/>
  <c r="K18" i="10"/>
  <c r="L18" i="10"/>
  <c r="M18" i="10"/>
  <c r="B18" i="10"/>
  <c r="N16" i="10"/>
  <c r="M17" i="10"/>
  <c r="M19" i="10" s="1"/>
  <c r="M20" i="10" s="1"/>
  <c r="M21" i="10" s="1"/>
  <c r="F17" i="10"/>
  <c r="J17" i="10"/>
  <c r="C45" i="10"/>
  <c r="C50" i="10" s="1"/>
  <c r="C17" i="10" s="1"/>
  <c r="C19" i="10" s="1"/>
  <c r="C20" i="10" s="1"/>
  <c r="C21" i="10" s="1"/>
  <c r="D45" i="10"/>
  <c r="D50" i="10" s="1"/>
  <c r="D17" i="10" s="1"/>
  <c r="E45" i="10"/>
  <c r="E50" i="10" s="1"/>
  <c r="E17" i="10" s="1"/>
  <c r="E19" i="10" s="1"/>
  <c r="E20" i="10" s="1"/>
  <c r="E21" i="10" s="1"/>
  <c r="F45" i="10"/>
  <c r="F50" i="10" s="1"/>
  <c r="G45" i="10"/>
  <c r="G50" i="10" s="1"/>
  <c r="G17" i="10" s="1"/>
  <c r="G19" i="10" s="1"/>
  <c r="G20" i="10" s="1"/>
  <c r="G21" i="10" s="1"/>
  <c r="H45" i="10"/>
  <c r="H50" i="10" s="1"/>
  <c r="H17" i="10" s="1"/>
  <c r="I45" i="10"/>
  <c r="I50" i="10" s="1"/>
  <c r="I17" i="10" s="1"/>
  <c r="I19" i="10" s="1"/>
  <c r="I20" i="10" s="1"/>
  <c r="I21" i="10" s="1"/>
  <c r="J45" i="10"/>
  <c r="J50" i="10" s="1"/>
  <c r="K45" i="10"/>
  <c r="K50" i="10" s="1"/>
  <c r="K17" i="10" s="1"/>
  <c r="K19" i="10" s="1"/>
  <c r="K20" i="10" s="1"/>
  <c r="K21" i="10" s="1"/>
  <c r="L45" i="10"/>
  <c r="L50" i="10" s="1"/>
  <c r="L17" i="10" s="1"/>
  <c r="M45" i="10"/>
  <c r="M50" i="10" s="1"/>
  <c r="B45" i="10"/>
  <c r="O49" i="10"/>
  <c r="P49" i="10" s="1"/>
  <c r="O48" i="10"/>
  <c r="P48" i="10" s="1"/>
  <c r="O47" i="10"/>
  <c r="P47" i="10" s="1"/>
  <c r="O46" i="10"/>
  <c r="P46" i="10" s="1"/>
  <c r="O44" i="10"/>
  <c r="P44" i="10" s="1"/>
  <c r="O43" i="10"/>
  <c r="P43" i="10" s="1"/>
  <c r="O42" i="10"/>
  <c r="P42" i="10" s="1"/>
  <c r="O39" i="10"/>
  <c r="P39" i="10" s="1"/>
  <c r="O38" i="10"/>
  <c r="P38" i="10" s="1"/>
  <c r="H19" i="10"/>
  <c r="H20" i="10" s="1"/>
  <c r="H21" i="10" s="1"/>
  <c r="N4" i="10"/>
  <c r="M16" i="4"/>
  <c r="M16" i="12" s="1"/>
  <c r="N68" i="4"/>
  <c r="O68" i="4" s="1"/>
  <c r="P68" i="4" s="1"/>
  <c r="F68" i="4"/>
  <c r="F17" i="4" s="1"/>
  <c r="O67" i="4"/>
  <c r="P67" i="4" s="1"/>
  <c r="O66" i="4"/>
  <c r="P66" i="4" s="1"/>
  <c r="O65" i="4"/>
  <c r="P65" i="4" s="1"/>
  <c r="O64" i="4"/>
  <c r="P64" i="4" s="1"/>
  <c r="O63" i="4"/>
  <c r="P63" i="4" s="1"/>
  <c r="M63" i="4"/>
  <c r="M68" i="4" s="1"/>
  <c r="L63" i="4"/>
  <c r="L68" i="4" s="1"/>
  <c r="L17" i="4" s="1"/>
  <c r="K63" i="4"/>
  <c r="K68" i="4" s="1"/>
  <c r="K17" i="4" s="1"/>
  <c r="J63" i="4"/>
  <c r="J68" i="4" s="1"/>
  <c r="J17" i="4" s="1"/>
  <c r="I63" i="4"/>
  <c r="I68" i="4" s="1"/>
  <c r="I17" i="4" s="1"/>
  <c r="H63" i="4"/>
  <c r="H68" i="4" s="1"/>
  <c r="H17" i="4" s="1"/>
  <c r="G63" i="4"/>
  <c r="G68" i="4" s="1"/>
  <c r="G17" i="4" s="1"/>
  <c r="F63" i="4"/>
  <c r="E63" i="4"/>
  <c r="E68" i="4" s="1"/>
  <c r="E17" i="4" s="1"/>
  <c r="D63" i="4"/>
  <c r="D68" i="4" s="1"/>
  <c r="D17" i="4" s="1"/>
  <c r="C63" i="4"/>
  <c r="C68" i="4" s="1"/>
  <c r="C17" i="4" s="1"/>
  <c r="B63" i="4"/>
  <c r="B68" i="4" s="1"/>
  <c r="B17" i="4" s="1"/>
  <c r="O62" i="4"/>
  <c r="P62" i="4" s="1"/>
  <c r="O61" i="4"/>
  <c r="P61" i="4" s="1"/>
  <c r="O60" i="4"/>
  <c r="P60" i="4" s="1"/>
  <c r="M59" i="4"/>
  <c r="L59" i="4"/>
  <c r="L35" i="4" s="1"/>
  <c r="L36" i="4" s="1"/>
  <c r="L37" i="4" s="1"/>
  <c r="L38" i="4" s="1"/>
  <c r="K59" i="4"/>
  <c r="K35" i="4" s="1"/>
  <c r="K36" i="4" s="1"/>
  <c r="K37" i="4" s="1"/>
  <c r="K38" i="4" s="1"/>
  <c r="J59" i="4"/>
  <c r="I59" i="4"/>
  <c r="H59" i="4"/>
  <c r="H35" i="4" s="1"/>
  <c r="H36" i="4" s="1"/>
  <c r="H37" i="4" s="1"/>
  <c r="H38" i="4" s="1"/>
  <c r="G59" i="4"/>
  <c r="G35" i="4" s="1"/>
  <c r="G36" i="4" s="1"/>
  <c r="G37" i="4" s="1"/>
  <c r="G38" i="4" s="1"/>
  <c r="F59" i="4"/>
  <c r="E59" i="4"/>
  <c r="D59" i="4"/>
  <c r="D35" i="4" s="1"/>
  <c r="D36" i="4" s="1"/>
  <c r="D37" i="4" s="1"/>
  <c r="D38" i="4" s="1"/>
  <c r="C59" i="4"/>
  <c r="C35" i="4" s="1"/>
  <c r="C36" i="4" s="1"/>
  <c r="C37" i="4" s="1"/>
  <c r="C38" i="4" s="1"/>
  <c r="B59" i="4"/>
  <c r="O58" i="4"/>
  <c r="P58" i="4" s="1"/>
  <c r="O57" i="4"/>
  <c r="P57" i="4" s="1"/>
  <c r="P56" i="4"/>
  <c r="O56" i="4"/>
  <c r="O55" i="4"/>
  <c r="P55" i="4" s="1"/>
  <c r="M54" i="4"/>
  <c r="L54" i="4"/>
  <c r="K54" i="4"/>
  <c r="J54" i="4"/>
  <c r="I54" i="4"/>
  <c r="H54" i="4"/>
  <c r="G54" i="4"/>
  <c r="F54" i="4"/>
  <c r="E54" i="4"/>
  <c r="D54" i="4"/>
  <c r="C54" i="4"/>
  <c r="B54" i="4"/>
  <c r="O53" i="4"/>
  <c r="P53" i="4" s="1"/>
  <c r="O52" i="4"/>
  <c r="P52" i="4" s="1"/>
  <c r="O51" i="4"/>
  <c r="P51" i="4" s="1"/>
  <c r="O50" i="4"/>
  <c r="P50" i="4" s="1"/>
  <c r="O49" i="4"/>
  <c r="P49" i="4" s="1"/>
  <c r="P39" i="4"/>
  <c r="O39" i="4"/>
  <c r="M35" i="4"/>
  <c r="M36" i="4" s="1"/>
  <c r="M37" i="4" s="1"/>
  <c r="M38" i="4" s="1"/>
  <c r="J35" i="4"/>
  <c r="J36" i="4" s="1"/>
  <c r="J37" i="4" s="1"/>
  <c r="J38" i="4" s="1"/>
  <c r="I35" i="4"/>
  <c r="I36" i="4" s="1"/>
  <c r="I37" i="4" s="1"/>
  <c r="I38" i="4" s="1"/>
  <c r="F35" i="4"/>
  <c r="F36" i="4" s="1"/>
  <c r="F37" i="4" s="1"/>
  <c r="F38" i="4" s="1"/>
  <c r="E35" i="4"/>
  <c r="E36" i="4" s="1"/>
  <c r="E37" i="4" s="1"/>
  <c r="E38" i="4" s="1"/>
  <c r="B35" i="4"/>
  <c r="N34" i="4"/>
  <c r="O33" i="4"/>
  <c r="P33" i="4" s="1"/>
  <c r="N26" i="4"/>
  <c r="N62" i="3"/>
  <c r="O62" i="3" s="1"/>
  <c r="P62" i="3" s="1"/>
  <c r="O61" i="3"/>
  <c r="P61" i="3" s="1"/>
  <c r="O60" i="3"/>
  <c r="P60" i="3" s="1"/>
  <c r="O59" i="3"/>
  <c r="P59" i="3" s="1"/>
  <c r="O58" i="3"/>
  <c r="P58" i="3" s="1"/>
  <c r="O57" i="3"/>
  <c r="P57" i="3" s="1"/>
  <c r="M57" i="3"/>
  <c r="M62" i="3" s="1"/>
  <c r="M20" i="3" s="1"/>
  <c r="M22" i="3" s="1"/>
  <c r="M23" i="3" s="1"/>
  <c r="M24" i="3" s="1"/>
  <c r="L57" i="3"/>
  <c r="L62" i="3" s="1"/>
  <c r="L20" i="3" s="1"/>
  <c r="L22" i="3" s="1"/>
  <c r="L23" i="3" s="1"/>
  <c r="L24" i="3" s="1"/>
  <c r="K57" i="3"/>
  <c r="K62" i="3" s="1"/>
  <c r="K20" i="3" s="1"/>
  <c r="K22" i="3" s="1"/>
  <c r="K23" i="3" s="1"/>
  <c r="K24" i="3" s="1"/>
  <c r="J57" i="3"/>
  <c r="J62" i="3" s="1"/>
  <c r="J20" i="3" s="1"/>
  <c r="J22" i="3" s="1"/>
  <c r="J23" i="3" s="1"/>
  <c r="J24" i="3" s="1"/>
  <c r="I57" i="3"/>
  <c r="I62" i="3" s="1"/>
  <c r="I20" i="3" s="1"/>
  <c r="I22" i="3" s="1"/>
  <c r="I23" i="3" s="1"/>
  <c r="I24" i="3" s="1"/>
  <c r="H57" i="3"/>
  <c r="H62" i="3" s="1"/>
  <c r="H20" i="3" s="1"/>
  <c r="H22" i="3" s="1"/>
  <c r="H23" i="3" s="1"/>
  <c r="H24" i="3" s="1"/>
  <c r="G57" i="3"/>
  <c r="G62" i="3" s="1"/>
  <c r="G20" i="3" s="1"/>
  <c r="G22" i="3" s="1"/>
  <c r="G23" i="3" s="1"/>
  <c r="G24" i="3" s="1"/>
  <c r="F57" i="3"/>
  <c r="F62" i="3" s="1"/>
  <c r="F20" i="3" s="1"/>
  <c r="F22" i="3" s="1"/>
  <c r="F23" i="3" s="1"/>
  <c r="F24" i="3" s="1"/>
  <c r="E57" i="3"/>
  <c r="E62" i="3" s="1"/>
  <c r="E20" i="3" s="1"/>
  <c r="E22" i="3" s="1"/>
  <c r="E23" i="3" s="1"/>
  <c r="E24" i="3" s="1"/>
  <c r="D57" i="3"/>
  <c r="D62" i="3" s="1"/>
  <c r="D20" i="3" s="1"/>
  <c r="D22" i="3" s="1"/>
  <c r="D23" i="3" s="1"/>
  <c r="D24" i="3" s="1"/>
  <c r="C57" i="3"/>
  <c r="C62" i="3" s="1"/>
  <c r="C20" i="3" s="1"/>
  <c r="C22" i="3" s="1"/>
  <c r="C23" i="3" s="1"/>
  <c r="C24" i="3" s="1"/>
  <c r="B57" i="3"/>
  <c r="B62" i="3" s="1"/>
  <c r="B20" i="3" s="1"/>
  <c r="O56" i="3"/>
  <c r="P56" i="3" s="1"/>
  <c r="O55" i="3"/>
  <c r="P55" i="3" s="1"/>
  <c r="O54" i="3"/>
  <c r="P54" i="3" s="1"/>
  <c r="M53" i="3"/>
  <c r="L53" i="3"/>
  <c r="K53" i="3"/>
  <c r="J53" i="3"/>
  <c r="I53" i="3"/>
  <c r="H53" i="3"/>
  <c r="G53" i="3"/>
  <c r="F53" i="3"/>
  <c r="E53" i="3"/>
  <c r="D53" i="3"/>
  <c r="C53" i="3"/>
  <c r="B53" i="3"/>
  <c r="O52" i="3"/>
  <c r="P52" i="3" s="1"/>
  <c r="N51" i="3"/>
  <c r="O50" i="3"/>
  <c r="P50" i="3" s="1"/>
  <c r="O49" i="3"/>
  <c r="P49" i="3" s="1"/>
  <c r="M48" i="3"/>
  <c r="L48" i="3"/>
  <c r="K48" i="3"/>
  <c r="J48" i="3"/>
  <c r="I48" i="3"/>
  <c r="H48" i="3"/>
  <c r="G48" i="3"/>
  <c r="F48" i="3"/>
  <c r="E48" i="3"/>
  <c r="D48" i="3"/>
  <c r="C48" i="3"/>
  <c r="B48" i="3"/>
  <c r="O47" i="3"/>
  <c r="P47" i="3" s="1"/>
  <c r="O46" i="3"/>
  <c r="P46" i="3" s="1"/>
  <c r="O45" i="3"/>
  <c r="P45" i="3" s="1"/>
  <c r="O44" i="3"/>
  <c r="P44" i="3" s="1"/>
  <c r="O43" i="3"/>
  <c r="P43" i="3" s="1"/>
  <c r="O37" i="3"/>
  <c r="P37" i="3" s="1"/>
  <c r="O36" i="3"/>
  <c r="P36" i="3" s="1"/>
  <c r="N29" i="3"/>
  <c r="O4" i="2"/>
  <c r="P4" i="2" s="1"/>
  <c r="O5" i="2"/>
  <c r="P5" i="2" s="1"/>
  <c r="O6" i="2"/>
  <c r="P6" i="2" s="1"/>
  <c r="O23" i="2"/>
  <c r="P23" i="2" s="1"/>
  <c r="O25" i="2"/>
  <c r="P25" i="2" s="1"/>
  <c r="O26" i="2"/>
  <c r="P26" i="2" s="1"/>
  <c r="O27" i="2"/>
  <c r="P27" i="2" s="1"/>
  <c r="O3" i="2"/>
  <c r="P3" i="2" s="1"/>
  <c r="C60" i="2"/>
  <c r="D60" i="2"/>
  <c r="D65" i="2" s="1"/>
  <c r="D22" i="2" s="1"/>
  <c r="E60" i="2"/>
  <c r="E65" i="2" s="1"/>
  <c r="E22" i="2" s="1"/>
  <c r="F60" i="2"/>
  <c r="F65" i="2" s="1"/>
  <c r="F22" i="2" s="1"/>
  <c r="G60" i="2"/>
  <c r="H60" i="2"/>
  <c r="H65" i="2" s="1"/>
  <c r="H22" i="2" s="1"/>
  <c r="I60" i="2"/>
  <c r="I65" i="2" s="1"/>
  <c r="I22" i="2" s="1"/>
  <c r="J60" i="2"/>
  <c r="J65" i="2" s="1"/>
  <c r="J22" i="2" s="1"/>
  <c r="K60" i="2"/>
  <c r="L60" i="2"/>
  <c r="L65" i="2" s="1"/>
  <c r="L22" i="2" s="1"/>
  <c r="M60" i="2"/>
  <c r="M65" i="2" s="1"/>
  <c r="M22" i="2" s="1"/>
  <c r="B60" i="2"/>
  <c r="B65" i="2" s="1"/>
  <c r="B22" i="2" s="1"/>
  <c r="N65" i="2"/>
  <c r="O65" i="2" s="1"/>
  <c r="P65" i="2" s="1"/>
  <c r="O64" i="2"/>
  <c r="P64" i="2" s="1"/>
  <c r="O63" i="2"/>
  <c r="P63" i="2" s="1"/>
  <c r="O62" i="2"/>
  <c r="P62" i="2" s="1"/>
  <c r="O61" i="2"/>
  <c r="P61" i="2" s="1"/>
  <c r="O60" i="2"/>
  <c r="P60" i="2" s="1"/>
  <c r="K65" i="2"/>
  <c r="K22" i="2" s="1"/>
  <c r="G65" i="2"/>
  <c r="G22" i="2" s="1"/>
  <c r="C65" i="2"/>
  <c r="C22" i="2" s="1"/>
  <c r="O59" i="2"/>
  <c r="P59" i="2" s="1"/>
  <c r="O58" i="2"/>
  <c r="P58" i="2" s="1"/>
  <c r="O56" i="2"/>
  <c r="P56" i="2" s="1"/>
  <c r="M55" i="2"/>
  <c r="L55" i="2"/>
  <c r="I55" i="2"/>
  <c r="H55" i="2"/>
  <c r="F55" i="2"/>
  <c r="E55" i="2"/>
  <c r="D55" i="2"/>
  <c r="K55" i="2"/>
  <c r="J55" i="2"/>
  <c r="G55" i="2"/>
  <c r="C55" i="2"/>
  <c r="O54" i="2"/>
  <c r="P54" i="2" s="1"/>
  <c r="O53" i="2"/>
  <c r="P53" i="2" s="1"/>
  <c r="O52" i="2"/>
  <c r="P52" i="2" s="1"/>
  <c r="O51" i="2"/>
  <c r="P51" i="2" s="1"/>
  <c r="M50" i="2"/>
  <c r="L50" i="2"/>
  <c r="K50" i="2"/>
  <c r="J50" i="2"/>
  <c r="I50" i="2"/>
  <c r="H50" i="2"/>
  <c r="G50" i="2"/>
  <c r="F50" i="2"/>
  <c r="E50" i="2"/>
  <c r="D50" i="2"/>
  <c r="C50" i="2"/>
  <c r="B50" i="2"/>
  <c r="O49" i="2"/>
  <c r="P49" i="2" s="1"/>
  <c r="O48" i="2"/>
  <c r="P48" i="2" s="1"/>
  <c r="O47" i="2"/>
  <c r="P47" i="2" s="1"/>
  <c r="O46" i="2"/>
  <c r="P46" i="2" s="1"/>
  <c r="O45" i="2"/>
  <c r="P45" i="2" s="1"/>
  <c r="O39" i="2"/>
  <c r="P39" i="2" s="1"/>
  <c r="O38" i="2"/>
  <c r="P38" i="2" s="1"/>
  <c r="N31" i="2"/>
  <c r="N30" i="1"/>
  <c r="B42" i="7" l="1"/>
  <c r="B43" i="7" s="1"/>
  <c r="B44" i="7" s="1"/>
  <c r="C21" i="7"/>
  <c r="C26" i="7" s="1"/>
  <c r="G21" i="7"/>
  <c r="G26" i="7" s="1"/>
  <c r="G27" i="7" s="1"/>
  <c r="G28" i="7" s="1"/>
  <c r="K21" i="7"/>
  <c r="K26" i="7" s="1"/>
  <c r="K27" i="7" s="1"/>
  <c r="K28" i="7" s="1"/>
  <c r="J22" i="7"/>
  <c r="J23" i="7" s="1"/>
  <c r="D21" i="7"/>
  <c r="D26" i="7" s="1"/>
  <c r="D27" i="7" s="1"/>
  <c r="D28" i="7" s="1"/>
  <c r="H21" i="7"/>
  <c r="H26" i="7" s="1"/>
  <c r="H27" i="7" s="1"/>
  <c r="H28" i="7" s="1"/>
  <c r="L21" i="7"/>
  <c r="L26" i="7" s="1"/>
  <c r="L27" i="7" s="1"/>
  <c r="L28" i="7" s="1"/>
  <c r="F22" i="7"/>
  <c r="N48" i="3"/>
  <c r="O48" i="3" s="1"/>
  <c r="P48" i="3" s="1"/>
  <c r="J27" i="7"/>
  <c r="J28" i="7" s="1"/>
  <c r="N18" i="7"/>
  <c r="C42" i="7"/>
  <c r="C43" i="7" s="1"/>
  <c r="C44" i="7" s="1"/>
  <c r="J42" i="7"/>
  <c r="J43" i="7" s="1"/>
  <c r="J44" i="7" s="1"/>
  <c r="F27" i="7"/>
  <c r="F28" i="7" s="1"/>
  <c r="F42" i="7"/>
  <c r="F43" i="7" s="1"/>
  <c r="F44" i="7" s="1"/>
  <c r="B26" i="7"/>
  <c r="B27" i="7" s="1"/>
  <c r="B28" i="7" s="1"/>
  <c r="O58" i="6"/>
  <c r="P58" i="6" s="1"/>
  <c r="N17" i="6"/>
  <c r="N44" i="6"/>
  <c r="O44" i="6" s="1"/>
  <c r="P44" i="6" s="1"/>
  <c r="B19" i="5"/>
  <c r="N17" i="5"/>
  <c r="N19" i="5" s="1"/>
  <c r="O51" i="3"/>
  <c r="P51" i="3" s="1"/>
  <c r="N53" i="3"/>
  <c r="N21" i="3" s="1"/>
  <c r="B22" i="3"/>
  <c r="N22" i="3" s="1"/>
  <c r="N20" i="3"/>
  <c r="N22" i="2"/>
  <c r="O22" i="2" s="1"/>
  <c r="P22" i="2" s="1"/>
  <c r="G20" i="9"/>
  <c r="G21" i="9" s="1"/>
  <c r="G26" i="9"/>
  <c r="D26" i="9"/>
  <c r="D20" i="9"/>
  <c r="D21" i="9" s="1"/>
  <c r="N48" i="5"/>
  <c r="O48" i="5" s="1"/>
  <c r="P48" i="5" s="1"/>
  <c r="E42" i="7"/>
  <c r="E43" i="7" s="1"/>
  <c r="E44" i="7" s="1"/>
  <c r="M42" i="7"/>
  <c r="M43" i="7" s="1"/>
  <c r="M44" i="7" s="1"/>
  <c r="F20" i="9"/>
  <c r="F21" i="9" s="1"/>
  <c r="F26" i="9"/>
  <c r="E20" i="9"/>
  <c r="E21" i="9" s="1"/>
  <c r="E26" i="9"/>
  <c r="K26" i="9"/>
  <c r="K20" i="9"/>
  <c r="K21" i="9" s="1"/>
  <c r="C26" i="9"/>
  <c r="C20" i="9"/>
  <c r="C21" i="9" s="1"/>
  <c r="I20" i="9"/>
  <c r="I21" i="9" s="1"/>
  <c r="I26" i="9"/>
  <c r="M22" i="7"/>
  <c r="M23" i="7" s="1"/>
  <c r="M27" i="7"/>
  <c r="M28" i="7" s="1"/>
  <c r="I22" i="7"/>
  <c r="I23" i="7" s="1"/>
  <c r="I27" i="7"/>
  <c r="I28" i="7" s="1"/>
  <c r="E22" i="7"/>
  <c r="E23" i="7" s="1"/>
  <c r="E27" i="7"/>
  <c r="E28" i="7" s="1"/>
  <c r="N45" i="10"/>
  <c r="L19" i="10"/>
  <c r="L20" i="10" s="1"/>
  <c r="L21" i="10" s="1"/>
  <c r="D19" i="10"/>
  <c r="D20" i="10" s="1"/>
  <c r="D21" i="10" s="1"/>
  <c r="C27" i="7"/>
  <c r="C28" i="7" s="1"/>
  <c r="O61" i="7"/>
  <c r="P61" i="7" s="1"/>
  <c r="I42" i="7"/>
  <c r="I43" i="7" s="1"/>
  <c r="I44" i="7" s="1"/>
  <c r="L26" i="9"/>
  <c r="H20" i="9"/>
  <c r="H21" i="9" s="1"/>
  <c r="N56" i="7"/>
  <c r="O56" i="7" s="1"/>
  <c r="P56" i="7" s="1"/>
  <c r="J19" i="10"/>
  <c r="J20" i="10" s="1"/>
  <c r="J21" i="10" s="1"/>
  <c r="F19" i="10"/>
  <c r="F20" i="10" s="1"/>
  <c r="F21" i="10" s="1"/>
  <c r="N36" i="9"/>
  <c r="N43" i="5"/>
  <c r="O43" i="5" s="1"/>
  <c r="P43" i="5" s="1"/>
  <c r="N49" i="6"/>
  <c r="O49" i="6" s="1"/>
  <c r="P49" i="6" s="1"/>
  <c r="N37" i="7"/>
  <c r="O37" i="7" s="1"/>
  <c r="P37" i="7" s="1"/>
  <c r="M26" i="9"/>
  <c r="N10" i="12"/>
  <c r="O10" i="12" s="1"/>
  <c r="P10" i="12" s="1"/>
  <c r="N12" i="12"/>
  <c r="O12" i="12" s="1"/>
  <c r="P12" i="12" s="1"/>
  <c r="N14" i="12"/>
  <c r="O14" i="12" s="1"/>
  <c r="P14" i="12" s="1"/>
  <c r="N9" i="12"/>
  <c r="O9" i="12" s="1"/>
  <c r="P9" i="12" s="1"/>
  <c r="N4" i="12"/>
  <c r="O4" i="12" s="1"/>
  <c r="P4" i="12" s="1"/>
  <c r="N11" i="12"/>
  <c r="O11" i="12" s="1"/>
  <c r="P11" i="12" s="1"/>
  <c r="N13" i="12"/>
  <c r="O13" i="12" s="1"/>
  <c r="P13" i="12" s="1"/>
  <c r="N16" i="12"/>
  <c r="O16" i="12" s="1"/>
  <c r="P16" i="12" s="1"/>
  <c r="N15" i="12"/>
  <c r="O15" i="12" s="1"/>
  <c r="P15" i="12" s="1"/>
  <c r="C42" i="12" s="1"/>
  <c r="M6" i="9"/>
  <c r="M7" i="9" s="1"/>
  <c r="L6" i="9"/>
  <c r="L7" i="9" s="1"/>
  <c r="J26" i="9"/>
  <c r="N5" i="11"/>
  <c r="N50" i="11"/>
  <c r="O50" i="11" s="1"/>
  <c r="P50" i="11" s="1"/>
  <c r="N55" i="11"/>
  <c r="O55" i="11" s="1"/>
  <c r="P55" i="11" s="1"/>
  <c r="N35" i="11"/>
  <c r="O35" i="11" s="1"/>
  <c r="P35" i="11" s="1"/>
  <c r="O36" i="7"/>
  <c r="P36" i="7" s="1"/>
  <c r="F23" i="7"/>
  <c r="O43" i="8"/>
  <c r="P43" i="8" s="1"/>
  <c r="O45" i="9"/>
  <c r="P45" i="9" s="1"/>
  <c r="N50" i="9"/>
  <c r="O50" i="9" s="1"/>
  <c r="P50" i="9" s="1"/>
  <c r="B50" i="9"/>
  <c r="B17" i="9" s="1"/>
  <c r="B19" i="9" s="1"/>
  <c r="B26" i="9" s="1"/>
  <c r="B50" i="10"/>
  <c r="B17" i="10" s="1"/>
  <c r="N50" i="10"/>
  <c r="O50" i="10" s="1"/>
  <c r="P50" i="10" s="1"/>
  <c r="O45" i="10"/>
  <c r="P45" i="10" s="1"/>
  <c r="O40" i="10"/>
  <c r="P40" i="10" s="1"/>
  <c r="O41" i="10"/>
  <c r="P41" i="10" s="1"/>
  <c r="M17" i="4"/>
  <c r="N54" i="4"/>
  <c r="O54" i="4" s="1"/>
  <c r="P54" i="4" s="1"/>
  <c r="O53" i="3"/>
  <c r="P53" i="3" s="1"/>
  <c r="O59" i="4"/>
  <c r="P59" i="4" s="1"/>
  <c r="N35" i="4"/>
  <c r="O35" i="4" s="1"/>
  <c r="P35" i="4" s="1"/>
  <c r="O34" i="4"/>
  <c r="P34" i="4" s="1"/>
  <c r="B36" i="4"/>
  <c r="B37" i="4" s="1"/>
  <c r="B38" i="4" s="1"/>
  <c r="N50" i="2"/>
  <c r="O50" i="2" s="1"/>
  <c r="P50" i="2" s="1"/>
  <c r="B55" i="2"/>
  <c r="N17" i="1"/>
  <c r="O17" i="1" s="1"/>
  <c r="P17" i="1" s="1"/>
  <c r="N7" i="1"/>
  <c r="O7" i="1" s="1"/>
  <c r="N4" i="1"/>
  <c r="K42" i="7" l="1"/>
  <c r="K43" i="7" s="1"/>
  <c r="K44" i="7" s="1"/>
  <c r="L22" i="7"/>
  <c r="L23" i="7" s="1"/>
  <c r="L42" i="7"/>
  <c r="L43" i="7" s="1"/>
  <c r="L44" i="7" s="1"/>
  <c r="H42" i="7"/>
  <c r="H43" i="7" s="1"/>
  <c r="H44" i="7" s="1"/>
  <c r="H22" i="7"/>
  <c r="H23" i="7" s="1"/>
  <c r="D42" i="7"/>
  <c r="D43" i="7" s="1"/>
  <c r="D44" i="7" s="1"/>
  <c r="D22" i="7"/>
  <c r="D23" i="7" s="1"/>
  <c r="N38" i="7"/>
  <c r="G22" i="7"/>
  <c r="G23" i="7" s="1"/>
  <c r="G42" i="7"/>
  <c r="G43" i="7" s="1"/>
  <c r="G44" i="7" s="1"/>
  <c r="K22" i="7"/>
  <c r="K23" i="7" s="1"/>
  <c r="C22" i="7"/>
  <c r="C23" i="7" s="1"/>
  <c r="O4" i="1"/>
  <c r="P4" i="1" s="1"/>
  <c r="E42" i="12"/>
  <c r="H42" i="12"/>
  <c r="G42" i="12"/>
  <c r="F42" i="12"/>
  <c r="D42" i="12"/>
  <c r="O27" i="7"/>
  <c r="P28" i="7"/>
  <c r="N17" i="10"/>
  <c r="B19" i="10"/>
  <c r="N26" i="9"/>
  <c r="O5" i="11"/>
  <c r="O6" i="11"/>
  <c r="N36" i="11"/>
  <c r="N36" i="4"/>
  <c r="O55" i="2"/>
  <c r="P55" i="2" s="1"/>
  <c r="N53" i="1"/>
  <c r="O53" i="1" s="1"/>
  <c r="P53" i="1" s="1"/>
  <c r="M54" i="1"/>
  <c r="L54" i="1"/>
  <c r="K54" i="1"/>
  <c r="J54" i="1"/>
  <c r="I54" i="1"/>
  <c r="H54" i="1"/>
  <c r="G54" i="1"/>
  <c r="E54" i="1"/>
  <c r="D54" i="1"/>
  <c r="C54" i="1"/>
  <c r="B54" i="1"/>
  <c r="N10" i="1"/>
  <c r="O10" i="1" s="1"/>
  <c r="P10" i="1" s="1"/>
  <c r="N11" i="1"/>
  <c r="O11" i="1" s="1"/>
  <c r="P11" i="1" s="1"/>
  <c r="N12" i="1"/>
  <c r="O12" i="1" s="1"/>
  <c r="P12" i="1" s="1"/>
  <c r="N14" i="1"/>
  <c r="O14" i="1" s="1"/>
  <c r="P14" i="1" s="1"/>
  <c r="N15" i="1"/>
  <c r="O15" i="1" s="1"/>
  <c r="P15" i="1" s="1"/>
  <c r="N16" i="1"/>
  <c r="O16" i="1" s="1"/>
  <c r="P16" i="1" s="1"/>
  <c r="N9" i="1"/>
  <c r="O9" i="1" s="1"/>
  <c r="P9" i="1" s="1"/>
  <c r="O37" i="1"/>
  <c r="P37" i="1" s="1"/>
  <c r="O38" i="1"/>
  <c r="P38" i="1" s="1"/>
  <c r="O41" i="1"/>
  <c r="P41" i="1" s="1"/>
  <c r="O42" i="1"/>
  <c r="P42" i="1" s="1"/>
  <c r="O51" i="1"/>
  <c r="P51" i="1" s="1"/>
  <c r="O52" i="1"/>
  <c r="P52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L62" i="1"/>
  <c r="L67" i="1" s="1"/>
  <c r="M62" i="1"/>
  <c r="M67" i="1" s="1"/>
  <c r="I62" i="1"/>
  <c r="I67" i="1" s="1"/>
  <c r="J62" i="1"/>
  <c r="J67" i="1" s="1"/>
  <c r="K62" i="1"/>
  <c r="K67" i="1" s="1"/>
  <c r="C62" i="1"/>
  <c r="C67" i="1" s="1"/>
  <c r="D62" i="1"/>
  <c r="D67" i="1" s="1"/>
  <c r="E62" i="1"/>
  <c r="E67" i="1" s="1"/>
  <c r="F62" i="1"/>
  <c r="F67" i="1" s="1"/>
  <c r="G62" i="1"/>
  <c r="G67" i="1" s="1"/>
  <c r="H62" i="1"/>
  <c r="H67" i="1" s="1"/>
  <c r="B62" i="1"/>
  <c r="B67" i="1" s="1"/>
  <c r="H19" i="11"/>
  <c r="I19" i="11"/>
  <c r="I24" i="11" s="1"/>
  <c r="I25" i="11" s="1"/>
  <c r="I26" i="11" s="1"/>
  <c r="J19" i="11"/>
  <c r="K19" i="11"/>
  <c r="L19" i="11"/>
  <c r="M19" i="11"/>
  <c r="I20" i="11"/>
  <c r="I21" i="11" s="1"/>
  <c r="N17" i="11"/>
  <c r="O17" i="11" s="1"/>
  <c r="P17" i="11" s="1"/>
  <c r="N45" i="1"/>
  <c r="O45" i="1" s="1"/>
  <c r="P45" i="1" s="1"/>
  <c r="N47" i="1"/>
  <c r="N43" i="1"/>
  <c r="O43" i="1" s="1"/>
  <c r="P43" i="1" s="1"/>
  <c r="O23" i="7" l="1"/>
  <c r="N22" i="7"/>
  <c r="O22" i="7" s="1"/>
  <c r="P22" i="7" s="1"/>
  <c r="N39" i="7"/>
  <c r="O38" i="7"/>
  <c r="P38" i="7" s="1"/>
  <c r="C55" i="1"/>
  <c r="C19" i="1" s="1"/>
  <c r="L55" i="1"/>
  <c r="L19" i="1" s="1"/>
  <c r="D55" i="1"/>
  <c r="D19" i="1" s="1"/>
  <c r="M55" i="1"/>
  <c r="M19" i="1" s="1"/>
  <c r="B55" i="1"/>
  <c r="B19" i="1" s="1"/>
  <c r="E55" i="1"/>
  <c r="E19" i="1" s="1"/>
  <c r="G55" i="1"/>
  <c r="G19" i="1" s="1"/>
  <c r="H55" i="1"/>
  <c r="H19" i="1" s="1"/>
  <c r="I55" i="1"/>
  <c r="I19" i="1" s="1"/>
  <c r="K55" i="1"/>
  <c r="K19" i="1" s="1"/>
  <c r="J55" i="1"/>
  <c r="J19" i="1" s="1"/>
  <c r="O47" i="1"/>
  <c r="P47" i="1" s="1"/>
  <c r="N49" i="1"/>
  <c r="F18" i="12"/>
  <c r="P7" i="11"/>
  <c r="P5" i="11"/>
  <c r="L20" i="11"/>
  <c r="L21" i="11" s="1"/>
  <c r="L24" i="11"/>
  <c r="L25" i="11" s="1"/>
  <c r="L26" i="11" s="1"/>
  <c r="K20" i="11"/>
  <c r="K21" i="11" s="1"/>
  <c r="K24" i="11"/>
  <c r="K25" i="11" s="1"/>
  <c r="K26" i="11" s="1"/>
  <c r="H20" i="11"/>
  <c r="H21" i="11" s="1"/>
  <c r="H24" i="11"/>
  <c r="H25" i="11" s="1"/>
  <c r="H26" i="11" s="1"/>
  <c r="J20" i="11"/>
  <c r="J21" i="11" s="1"/>
  <c r="J24" i="11"/>
  <c r="J25" i="11" s="1"/>
  <c r="J26" i="11" s="1"/>
  <c r="M20" i="11"/>
  <c r="M21" i="11" s="1"/>
  <c r="M24" i="11"/>
  <c r="M25" i="11" s="1"/>
  <c r="M26" i="11" s="1"/>
  <c r="N37" i="11"/>
  <c r="O36" i="11"/>
  <c r="P36" i="11" s="1"/>
  <c r="I5" i="1"/>
  <c r="L5" i="1"/>
  <c r="H5" i="1"/>
  <c r="D5" i="1"/>
  <c r="M5" i="1"/>
  <c r="G5" i="1"/>
  <c r="C5" i="1"/>
  <c r="E5" i="1"/>
  <c r="K5" i="1"/>
  <c r="J5" i="1"/>
  <c r="F5" i="1"/>
  <c r="B5" i="1"/>
  <c r="O36" i="4"/>
  <c r="P36" i="4" s="1"/>
  <c r="N37" i="4"/>
  <c r="N3" i="1"/>
  <c r="N54" i="1"/>
  <c r="N48" i="1"/>
  <c r="O48" i="1" s="1"/>
  <c r="P48" i="1" s="1"/>
  <c r="N67" i="1"/>
  <c r="B17" i="12"/>
  <c r="N16" i="11"/>
  <c r="O16" i="11" s="1"/>
  <c r="P16" i="11" s="1"/>
  <c r="N15" i="11"/>
  <c r="O15" i="11" s="1"/>
  <c r="P15" i="11" s="1"/>
  <c r="N14" i="11"/>
  <c r="O14" i="11" s="1"/>
  <c r="P14" i="11" s="1"/>
  <c r="N13" i="11"/>
  <c r="O13" i="11" s="1"/>
  <c r="P13" i="11" s="1"/>
  <c r="N12" i="11"/>
  <c r="O12" i="11" s="1"/>
  <c r="P12" i="11" s="1"/>
  <c r="N11" i="11"/>
  <c r="N10" i="11"/>
  <c r="O10" i="11" s="1"/>
  <c r="P10" i="11" s="1"/>
  <c r="N9" i="11"/>
  <c r="O9" i="11" s="1"/>
  <c r="P9" i="11" s="1"/>
  <c r="C36" i="10"/>
  <c r="C5" i="10" s="1"/>
  <c r="D36" i="10"/>
  <c r="D5" i="10" s="1"/>
  <c r="E36" i="10"/>
  <c r="E5" i="10" s="1"/>
  <c r="F36" i="10"/>
  <c r="F5" i="10" s="1"/>
  <c r="G36" i="10"/>
  <c r="G5" i="10" s="1"/>
  <c r="H36" i="10"/>
  <c r="H5" i="10" s="1"/>
  <c r="I36" i="10"/>
  <c r="I5" i="10" s="1"/>
  <c r="J36" i="10"/>
  <c r="J3" i="10" s="1"/>
  <c r="K36" i="10"/>
  <c r="K3" i="10" s="1"/>
  <c r="L36" i="10"/>
  <c r="L3" i="10" s="1"/>
  <c r="M36" i="10"/>
  <c r="M3" i="10" s="1"/>
  <c r="B36" i="10"/>
  <c r="N35" i="10"/>
  <c r="N34" i="10"/>
  <c r="N40" i="7" l="1"/>
  <c r="O40" i="7" s="1"/>
  <c r="O39" i="7"/>
  <c r="P39" i="7" s="1"/>
  <c r="N21" i="1"/>
  <c r="N27" i="1"/>
  <c r="O54" i="1"/>
  <c r="P54" i="1" s="1"/>
  <c r="N55" i="1"/>
  <c r="N50" i="1"/>
  <c r="O49" i="1"/>
  <c r="P49" i="1" s="1"/>
  <c r="C18" i="12"/>
  <c r="L5" i="10"/>
  <c r="L3" i="12"/>
  <c r="L5" i="12" s="1"/>
  <c r="K5" i="10"/>
  <c r="K3" i="12"/>
  <c r="K5" i="12" s="1"/>
  <c r="J5" i="10"/>
  <c r="J3" i="12"/>
  <c r="J5" i="12" s="1"/>
  <c r="M5" i="10"/>
  <c r="M3" i="12"/>
  <c r="M5" i="12" s="1"/>
  <c r="C6" i="1"/>
  <c r="C5" i="12"/>
  <c r="I6" i="1"/>
  <c r="I5" i="12"/>
  <c r="L6" i="1"/>
  <c r="H6" i="1"/>
  <c r="H5" i="12"/>
  <c r="K6" i="1"/>
  <c r="J6" i="1"/>
  <c r="D6" i="1"/>
  <c r="D5" i="12"/>
  <c r="E6" i="1"/>
  <c r="E5" i="12"/>
  <c r="F6" i="1"/>
  <c r="F5" i="12"/>
  <c r="M6" i="1"/>
  <c r="G6" i="1"/>
  <c r="G5" i="12"/>
  <c r="B6" i="1"/>
  <c r="P26" i="11"/>
  <c r="O25" i="11"/>
  <c r="O11" i="11"/>
  <c r="P11" i="11" s="1"/>
  <c r="O37" i="11"/>
  <c r="P37" i="11" s="1"/>
  <c r="N38" i="11"/>
  <c r="O42" i="7"/>
  <c r="P40" i="7"/>
  <c r="P42" i="7" s="1"/>
  <c r="J6" i="10"/>
  <c r="J7" i="10" s="1"/>
  <c r="J26" i="10"/>
  <c r="J27" i="10" s="1"/>
  <c r="J28" i="10" s="1"/>
  <c r="E6" i="10"/>
  <c r="E7" i="10" s="1"/>
  <c r="E26" i="10"/>
  <c r="E27" i="10" s="1"/>
  <c r="E28" i="10" s="1"/>
  <c r="L6" i="10"/>
  <c r="L7" i="10" s="1"/>
  <c r="L26" i="10"/>
  <c r="L27" i="10" s="1"/>
  <c r="L28" i="10" s="1"/>
  <c r="H6" i="10"/>
  <c r="H7" i="10" s="1"/>
  <c r="H26" i="10"/>
  <c r="H27" i="10" s="1"/>
  <c r="H28" i="10" s="1"/>
  <c r="D6" i="10"/>
  <c r="D7" i="10" s="1"/>
  <c r="D26" i="10"/>
  <c r="D27" i="10" s="1"/>
  <c r="D28" i="10" s="1"/>
  <c r="F6" i="10"/>
  <c r="F7" i="10" s="1"/>
  <c r="F26" i="10"/>
  <c r="F27" i="10" s="1"/>
  <c r="F28" i="10" s="1"/>
  <c r="M6" i="10"/>
  <c r="M7" i="10" s="1"/>
  <c r="M26" i="10"/>
  <c r="M27" i="10" s="1"/>
  <c r="M28" i="10" s="1"/>
  <c r="I6" i="10"/>
  <c r="I7" i="10" s="1"/>
  <c r="I26" i="10"/>
  <c r="I27" i="10" s="1"/>
  <c r="I28" i="10" s="1"/>
  <c r="K6" i="10"/>
  <c r="K7" i="10" s="1"/>
  <c r="K26" i="10"/>
  <c r="K27" i="10" s="1"/>
  <c r="K28" i="10" s="1"/>
  <c r="G6" i="10"/>
  <c r="G7" i="10" s="1"/>
  <c r="G26" i="10"/>
  <c r="G27" i="10" s="1"/>
  <c r="G28" i="10" s="1"/>
  <c r="C6" i="10"/>
  <c r="C7" i="10" s="1"/>
  <c r="C26" i="10"/>
  <c r="C27" i="10" s="1"/>
  <c r="C28" i="10" s="1"/>
  <c r="N3" i="10"/>
  <c r="O3" i="10" s="1"/>
  <c r="P3" i="10" s="1"/>
  <c r="B5" i="10"/>
  <c r="B26" i="10" s="1"/>
  <c r="N36" i="10"/>
  <c r="N38" i="4"/>
  <c r="O37" i="4"/>
  <c r="P37" i="4" s="1"/>
  <c r="K17" i="12"/>
  <c r="G17" i="12"/>
  <c r="C17" i="12"/>
  <c r="F17" i="12"/>
  <c r="M17" i="12"/>
  <c r="H17" i="12"/>
  <c r="D17" i="12"/>
  <c r="L17" i="12"/>
  <c r="I17" i="12"/>
  <c r="E17" i="12"/>
  <c r="O3" i="1"/>
  <c r="N5" i="1"/>
  <c r="O5" i="1" s="1"/>
  <c r="O67" i="1"/>
  <c r="P67" i="1" s="1"/>
  <c r="N19" i="11"/>
  <c r="B20" i="10"/>
  <c r="B21" i="10" s="1"/>
  <c r="N15" i="10"/>
  <c r="N14" i="10"/>
  <c r="N13" i="10"/>
  <c r="N12" i="10"/>
  <c r="N11" i="10"/>
  <c r="N10" i="10"/>
  <c r="N9" i="10"/>
  <c r="M27" i="9"/>
  <c r="M28" i="9" s="1"/>
  <c r="L27" i="9"/>
  <c r="L28" i="9" s="1"/>
  <c r="K27" i="9"/>
  <c r="K28" i="9" s="1"/>
  <c r="J27" i="9"/>
  <c r="J28" i="9" s="1"/>
  <c r="I27" i="9"/>
  <c r="I28" i="9" s="1"/>
  <c r="H27" i="9"/>
  <c r="H28" i="9" s="1"/>
  <c r="G27" i="9"/>
  <c r="G28" i="9" s="1"/>
  <c r="F27" i="9"/>
  <c r="F28" i="9" s="1"/>
  <c r="E27" i="9"/>
  <c r="E28" i="9" s="1"/>
  <c r="D27" i="9"/>
  <c r="D28" i="9" s="1"/>
  <c r="C27" i="9"/>
  <c r="C28" i="9" s="1"/>
  <c r="N17" i="9"/>
  <c r="N15" i="9"/>
  <c r="N14" i="9"/>
  <c r="N13" i="9"/>
  <c r="N12" i="9"/>
  <c r="N11" i="9"/>
  <c r="N10" i="9"/>
  <c r="N9" i="9"/>
  <c r="M19" i="8"/>
  <c r="L19" i="8"/>
  <c r="K19" i="8"/>
  <c r="J19" i="8"/>
  <c r="I19" i="8"/>
  <c r="H19" i="8"/>
  <c r="G19" i="8"/>
  <c r="F19" i="8"/>
  <c r="E19" i="8"/>
  <c r="D19" i="8"/>
  <c r="C19" i="8"/>
  <c r="B19" i="8"/>
  <c r="N16" i="8"/>
  <c r="N15" i="8"/>
  <c r="N14" i="8"/>
  <c r="N13" i="8"/>
  <c r="N12" i="8"/>
  <c r="N11" i="8"/>
  <c r="N10" i="8"/>
  <c r="N9" i="8"/>
  <c r="N17" i="7"/>
  <c r="N16" i="7"/>
  <c r="N15" i="7"/>
  <c r="N14" i="7"/>
  <c r="N12" i="7"/>
  <c r="N11" i="7"/>
  <c r="N10" i="7"/>
  <c r="N9" i="7"/>
  <c r="N16" i="6"/>
  <c r="N15" i="6"/>
  <c r="N14" i="6"/>
  <c r="N13" i="6"/>
  <c r="N12" i="6"/>
  <c r="N11" i="6"/>
  <c r="N10" i="6"/>
  <c r="N9" i="6"/>
  <c r="N16" i="5"/>
  <c r="N15" i="5"/>
  <c r="N14" i="5"/>
  <c r="N13" i="5"/>
  <c r="N12" i="5"/>
  <c r="N11" i="5"/>
  <c r="N10" i="5"/>
  <c r="N9" i="5"/>
  <c r="N21" i="7" l="1"/>
  <c r="D18" i="12"/>
  <c r="D29" i="1"/>
  <c r="L18" i="12"/>
  <c r="L29" i="1"/>
  <c r="H18" i="12"/>
  <c r="H29" i="1"/>
  <c r="G18" i="12"/>
  <c r="G29" i="1"/>
  <c r="J18" i="12"/>
  <c r="K18" i="12"/>
  <c r="K29" i="1"/>
  <c r="E18" i="12"/>
  <c r="E29" i="1"/>
  <c r="I18" i="12"/>
  <c r="I29" i="1"/>
  <c r="M18" i="12"/>
  <c r="M29" i="1"/>
  <c r="N19" i="1"/>
  <c r="O19" i="1" s="1"/>
  <c r="P19" i="1" s="1"/>
  <c r="B18" i="12"/>
  <c r="K24" i="5"/>
  <c r="K25" i="5" s="1"/>
  <c r="K26" i="5" s="1"/>
  <c r="C24" i="6"/>
  <c r="C25" i="6" s="1"/>
  <c r="C26" i="6" s="1"/>
  <c r="K24" i="8"/>
  <c r="K25" i="8" s="1"/>
  <c r="K26" i="8" s="1"/>
  <c r="D24" i="5"/>
  <c r="D25" i="5" s="1"/>
  <c r="D26" i="5" s="1"/>
  <c r="H24" i="5"/>
  <c r="H25" i="5" s="1"/>
  <c r="H26" i="5" s="1"/>
  <c r="L24" i="5"/>
  <c r="L25" i="5" s="1"/>
  <c r="L26" i="5" s="1"/>
  <c r="D24" i="6"/>
  <c r="D25" i="6" s="1"/>
  <c r="D26" i="6" s="1"/>
  <c r="H24" i="6"/>
  <c r="H25" i="6" s="1"/>
  <c r="H26" i="6" s="1"/>
  <c r="L24" i="6"/>
  <c r="L25" i="6" s="1"/>
  <c r="L26" i="6" s="1"/>
  <c r="D24" i="8"/>
  <c r="D25" i="8" s="1"/>
  <c r="D26" i="8" s="1"/>
  <c r="H24" i="8"/>
  <c r="H25" i="8" s="1"/>
  <c r="H26" i="8" s="1"/>
  <c r="L24" i="8"/>
  <c r="L25" i="8" s="1"/>
  <c r="L26" i="8" s="1"/>
  <c r="K24" i="6"/>
  <c r="K25" i="6" s="1"/>
  <c r="K26" i="6" s="1"/>
  <c r="C24" i="8"/>
  <c r="C25" i="8" s="1"/>
  <c r="C26" i="8" s="1"/>
  <c r="E24" i="5"/>
  <c r="E25" i="5" s="1"/>
  <c r="E26" i="5" s="1"/>
  <c r="I24" i="5"/>
  <c r="I25" i="5" s="1"/>
  <c r="I26" i="5" s="1"/>
  <c r="M24" i="5"/>
  <c r="M25" i="5" s="1"/>
  <c r="M26" i="5" s="1"/>
  <c r="E24" i="6"/>
  <c r="E25" i="6" s="1"/>
  <c r="E26" i="6" s="1"/>
  <c r="I24" i="6"/>
  <c r="I25" i="6" s="1"/>
  <c r="I26" i="6" s="1"/>
  <c r="M24" i="6"/>
  <c r="M25" i="6" s="1"/>
  <c r="M26" i="6" s="1"/>
  <c r="E25" i="8"/>
  <c r="E26" i="8" s="1"/>
  <c r="E24" i="8"/>
  <c r="I24" i="8"/>
  <c r="I25" i="8" s="1"/>
  <c r="I26" i="8" s="1"/>
  <c r="M25" i="8"/>
  <c r="M26" i="8" s="1"/>
  <c r="M24" i="8"/>
  <c r="J17" i="12"/>
  <c r="C24" i="5"/>
  <c r="C25" i="5" s="1"/>
  <c r="C26" i="5" s="1"/>
  <c r="G24" i="6"/>
  <c r="G25" i="6" s="1"/>
  <c r="G26" i="6" s="1"/>
  <c r="B20" i="5"/>
  <c r="B21" i="5" s="1"/>
  <c r="B24" i="5"/>
  <c r="B25" i="5" s="1"/>
  <c r="F24" i="5"/>
  <c r="F25" i="5" s="1"/>
  <c r="F26" i="5" s="1"/>
  <c r="J24" i="5"/>
  <c r="J25" i="5" s="1"/>
  <c r="J26" i="5" s="1"/>
  <c r="B20" i="6"/>
  <c r="B21" i="6" s="1"/>
  <c r="B32" i="6" s="1"/>
  <c r="B24" i="6"/>
  <c r="B25" i="6" s="1"/>
  <c r="F24" i="6"/>
  <c r="F25" i="6" s="1"/>
  <c r="F26" i="6" s="1"/>
  <c r="J24" i="6"/>
  <c r="J25" i="6" s="1"/>
  <c r="J26" i="6" s="1"/>
  <c r="F24" i="8"/>
  <c r="F25" i="8" s="1"/>
  <c r="F26" i="8" s="1"/>
  <c r="J25" i="8"/>
  <c r="J26" i="8" s="1"/>
  <c r="J24" i="8"/>
  <c r="N19" i="9"/>
  <c r="N20" i="9" s="1"/>
  <c r="N21" i="9" s="1"/>
  <c r="G24" i="5"/>
  <c r="G25" i="5" s="1"/>
  <c r="G26" i="5" s="1"/>
  <c r="G25" i="8"/>
  <c r="G26" i="8" s="1"/>
  <c r="G24" i="8"/>
  <c r="J29" i="1"/>
  <c r="F29" i="1"/>
  <c r="C29" i="1"/>
  <c r="B5" i="12"/>
  <c r="N3" i="12"/>
  <c r="C7" i="1"/>
  <c r="C7" i="12" s="1"/>
  <c r="C6" i="12"/>
  <c r="H7" i="1"/>
  <c r="H7" i="12" s="1"/>
  <c r="H6" i="12"/>
  <c r="G7" i="1"/>
  <c r="G7" i="12" s="1"/>
  <c r="G6" i="12"/>
  <c r="E7" i="1"/>
  <c r="E7" i="12" s="1"/>
  <c r="E6" i="12"/>
  <c r="K7" i="1"/>
  <c r="K7" i="12" s="1"/>
  <c r="K6" i="12"/>
  <c r="I7" i="1"/>
  <c r="I7" i="12" s="1"/>
  <c r="I6" i="12"/>
  <c r="M7" i="1"/>
  <c r="M7" i="12" s="1"/>
  <c r="M6" i="12"/>
  <c r="D7" i="1"/>
  <c r="D7" i="12" s="1"/>
  <c r="D6" i="12"/>
  <c r="F7" i="1"/>
  <c r="F7" i="12" s="1"/>
  <c r="F6" i="12"/>
  <c r="J7" i="1"/>
  <c r="J7" i="12" s="1"/>
  <c r="J6" i="12"/>
  <c r="L7" i="1"/>
  <c r="L7" i="12" s="1"/>
  <c r="L6" i="12"/>
  <c r="P3" i="1"/>
  <c r="P3" i="12" s="1"/>
  <c r="O3" i="12"/>
  <c r="B7" i="1"/>
  <c r="O19" i="11"/>
  <c r="N24" i="11"/>
  <c r="O38" i="11"/>
  <c r="B20" i="8"/>
  <c r="B21" i="8" s="1"/>
  <c r="B24" i="8"/>
  <c r="B20" i="9"/>
  <c r="N26" i="10"/>
  <c r="O26" i="10" s="1"/>
  <c r="P26" i="10" s="1"/>
  <c r="B27" i="10"/>
  <c r="B6" i="10"/>
  <c r="B6" i="12" s="1"/>
  <c r="N5" i="10"/>
  <c r="N5" i="12" s="1"/>
  <c r="O38" i="4"/>
  <c r="O18" i="1"/>
  <c r="P18" i="1" s="1"/>
  <c r="P21" i="11"/>
  <c r="O20" i="11"/>
  <c r="N19" i="10"/>
  <c r="N19" i="8"/>
  <c r="N19" i="6"/>
  <c r="N24" i="6" s="1"/>
  <c r="O24" i="6" s="1"/>
  <c r="P24" i="6" s="1"/>
  <c r="N24" i="5"/>
  <c r="O24" i="5" s="1"/>
  <c r="P24" i="5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C20" i="4"/>
  <c r="C21" i="4" s="1"/>
  <c r="N16" i="4"/>
  <c r="N15" i="4"/>
  <c r="N14" i="4"/>
  <c r="N13" i="4"/>
  <c r="N12" i="4"/>
  <c r="N11" i="4"/>
  <c r="N10" i="4"/>
  <c r="N9" i="4"/>
  <c r="N10" i="3"/>
  <c r="N11" i="3"/>
  <c r="N12" i="3"/>
  <c r="N14" i="3"/>
  <c r="N15" i="3"/>
  <c r="N16" i="3"/>
  <c r="N19" i="3"/>
  <c r="O10" i="2"/>
  <c r="P10" i="2" s="1"/>
  <c r="O11" i="2"/>
  <c r="P11" i="2" s="1"/>
  <c r="O12" i="2"/>
  <c r="P12" i="2" s="1"/>
  <c r="O14" i="2"/>
  <c r="P14" i="2" s="1"/>
  <c r="O15" i="2"/>
  <c r="P15" i="2" s="1"/>
  <c r="O16" i="2"/>
  <c r="P16" i="2" s="1"/>
  <c r="N21" i="2"/>
  <c r="O21" i="2" s="1"/>
  <c r="P21" i="2" s="1"/>
  <c r="C24" i="2"/>
  <c r="C19" i="12" s="1"/>
  <c r="C24" i="12" s="1"/>
  <c r="C25" i="12" s="1"/>
  <c r="C26" i="12" s="1"/>
  <c r="D24" i="2"/>
  <c r="D19" i="12" s="1"/>
  <c r="D24" i="12" s="1"/>
  <c r="D25" i="12" s="1"/>
  <c r="D26" i="12" s="1"/>
  <c r="E24" i="2"/>
  <c r="F24" i="2"/>
  <c r="F19" i="12" s="1"/>
  <c r="F24" i="12" s="1"/>
  <c r="F25" i="12" s="1"/>
  <c r="F26" i="12" s="1"/>
  <c r="G24" i="2"/>
  <c r="H24" i="2"/>
  <c r="I24" i="2"/>
  <c r="J24" i="2"/>
  <c r="K24" i="2"/>
  <c r="L24" i="2"/>
  <c r="M24" i="2"/>
  <c r="N9" i="3"/>
  <c r="N26" i="7" l="1"/>
  <c r="O26" i="7" s="1"/>
  <c r="P26" i="7" s="1"/>
  <c r="N42" i="7"/>
  <c r="N43" i="7" s="1"/>
  <c r="L19" i="12"/>
  <c r="L24" i="12" s="1"/>
  <c r="L25" i="12" s="1"/>
  <c r="L26" i="12" s="1"/>
  <c r="L32" i="12" s="1"/>
  <c r="L34" i="12" s="1"/>
  <c r="L35" i="12" s="1"/>
  <c r="M19" i="12"/>
  <c r="M24" i="12" s="1"/>
  <c r="M25" i="12" s="1"/>
  <c r="M26" i="12" s="1"/>
  <c r="M32" i="12" s="1"/>
  <c r="M34" i="12" s="1"/>
  <c r="M35" i="12" s="1"/>
  <c r="J19" i="12"/>
  <c r="J24" i="12" s="1"/>
  <c r="J25" i="12" s="1"/>
  <c r="J26" i="12" s="1"/>
  <c r="K19" i="12"/>
  <c r="K24" i="12" s="1"/>
  <c r="K25" i="12" s="1"/>
  <c r="K26" i="12" s="1"/>
  <c r="K32" i="12" s="1"/>
  <c r="K34" i="12" s="1"/>
  <c r="K35" i="12" s="1"/>
  <c r="H19" i="12"/>
  <c r="H24" i="12" s="1"/>
  <c r="H25" i="12" s="1"/>
  <c r="H26" i="12" s="1"/>
  <c r="H32" i="12" s="1"/>
  <c r="H34" i="12" s="1"/>
  <c r="H35" i="12" s="1"/>
  <c r="O21" i="1"/>
  <c r="P21" i="1" s="1"/>
  <c r="E19" i="12"/>
  <c r="E24" i="12" s="1"/>
  <c r="E25" i="12" s="1"/>
  <c r="E26" i="12" s="1"/>
  <c r="E32" i="12" s="1"/>
  <c r="E34" i="12" s="1"/>
  <c r="E35" i="12" s="1"/>
  <c r="G19" i="12"/>
  <c r="G24" i="12" s="1"/>
  <c r="G25" i="12" s="1"/>
  <c r="G26" i="12" s="1"/>
  <c r="G32" i="12" s="1"/>
  <c r="G34" i="12" s="1"/>
  <c r="G35" i="12" s="1"/>
  <c r="N18" i="12"/>
  <c r="O18" i="12" s="1"/>
  <c r="P18" i="12" s="1"/>
  <c r="I19" i="12"/>
  <c r="I24" i="12" s="1"/>
  <c r="I25" i="12" s="1"/>
  <c r="I26" i="12" s="1"/>
  <c r="I32" i="12" s="1"/>
  <c r="I34" i="12" s="1"/>
  <c r="I35" i="12" s="1"/>
  <c r="D32" i="12"/>
  <c r="D34" i="12" s="1"/>
  <c r="D35" i="12" s="1"/>
  <c r="C32" i="12"/>
  <c r="C34" i="12" s="1"/>
  <c r="C35" i="12" s="1"/>
  <c r="F32" i="12"/>
  <c r="F34" i="12" s="1"/>
  <c r="F35" i="12" s="1"/>
  <c r="N17" i="12"/>
  <c r="O17" i="12" s="1"/>
  <c r="P17" i="12" s="1"/>
  <c r="B21" i="9"/>
  <c r="P21" i="9" s="1"/>
  <c r="O20" i="9"/>
  <c r="O25" i="5"/>
  <c r="B26" i="5"/>
  <c r="P26" i="5" s="1"/>
  <c r="B26" i="6"/>
  <c r="P26" i="6" s="1"/>
  <c r="O25" i="6"/>
  <c r="B29" i="1"/>
  <c r="N28" i="1" s="1"/>
  <c r="O28" i="1" s="1"/>
  <c r="P28" i="1" s="1"/>
  <c r="E30" i="1"/>
  <c r="E36" i="1" s="1"/>
  <c r="C30" i="1"/>
  <c r="C36" i="1" s="1"/>
  <c r="D30" i="1"/>
  <c r="D36" i="1" s="1"/>
  <c r="I30" i="1"/>
  <c r="I36" i="1" s="1"/>
  <c r="O6" i="12"/>
  <c r="L30" i="1"/>
  <c r="L36" i="1" s="1"/>
  <c r="K30" i="1"/>
  <c r="K36" i="1" s="1"/>
  <c r="G30" i="1"/>
  <c r="G36" i="1" s="1"/>
  <c r="H30" i="1"/>
  <c r="H36" i="1" s="1"/>
  <c r="M30" i="1"/>
  <c r="M36" i="1" s="1"/>
  <c r="J30" i="1"/>
  <c r="J36" i="1" s="1"/>
  <c r="F30" i="1"/>
  <c r="F36" i="1" s="1"/>
  <c r="P5" i="1"/>
  <c r="P5" i="12" s="1"/>
  <c r="O5" i="12"/>
  <c r="P7" i="1"/>
  <c r="P19" i="11"/>
  <c r="O24" i="11"/>
  <c r="P24" i="11" s="1"/>
  <c r="P38" i="11"/>
  <c r="N24" i="8"/>
  <c r="O24" i="8" s="1"/>
  <c r="P24" i="8" s="1"/>
  <c r="B25" i="8"/>
  <c r="O26" i="9"/>
  <c r="P26" i="9" s="1"/>
  <c r="B27" i="9"/>
  <c r="O27" i="10"/>
  <c r="B28" i="10"/>
  <c r="P28" i="10" s="1"/>
  <c r="O6" i="10"/>
  <c r="B7" i="10"/>
  <c r="P7" i="10" s="1"/>
  <c r="G27" i="3"/>
  <c r="G28" i="3" s="1"/>
  <c r="G29" i="3" s="1"/>
  <c r="G35" i="3" s="1"/>
  <c r="B23" i="3"/>
  <c r="B27" i="3"/>
  <c r="B28" i="3" s="1"/>
  <c r="J27" i="3"/>
  <c r="J28" i="3" s="1"/>
  <c r="J29" i="3" s="1"/>
  <c r="J35" i="3" s="1"/>
  <c r="F27" i="3"/>
  <c r="F28" i="3" s="1"/>
  <c r="F29" i="3" s="1"/>
  <c r="F35" i="3" s="1"/>
  <c r="M27" i="3"/>
  <c r="M28" i="3" s="1"/>
  <c r="M29" i="3" s="1"/>
  <c r="M35" i="3" s="1"/>
  <c r="K27" i="3"/>
  <c r="K28" i="3" s="1"/>
  <c r="K29" i="3" s="1"/>
  <c r="K35" i="3" s="1"/>
  <c r="C27" i="3"/>
  <c r="C28" i="3" s="1"/>
  <c r="C29" i="3" s="1"/>
  <c r="C35" i="3" s="1"/>
  <c r="I27" i="3"/>
  <c r="I28" i="3" s="1"/>
  <c r="I29" i="3" s="1"/>
  <c r="I35" i="3" s="1"/>
  <c r="E27" i="3"/>
  <c r="E28" i="3" s="1"/>
  <c r="E29" i="3" s="1"/>
  <c r="E35" i="3" s="1"/>
  <c r="L27" i="3"/>
  <c r="L28" i="3" s="1"/>
  <c r="L29" i="3" s="1"/>
  <c r="L35" i="3" s="1"/>
  <c r="H27" i="3"/>
  <c r="H28" i="3" s="1"/>
  <c r="H29" i="3" s="1"/>
  <c r="H35" i="3" s="1"/>
  <c r="D27" i="3"/>
  <c r="D28" i="3" s="1"/>
  <c r="D29" i="3" s="1"/>
  <c r="D35" i="3" s="1"/>
  <c r="M24" i="4"/>
  <c r="M25" i="4" s="1"/>
  <c r="M26" i="4" s="1"/>
  <c r="M40" i="4"/>
  <c r="M41" i="4" s="1"/>
  <c r="M42" i="4" s="1"/>
  <c r="D24" i="4"/>
  <c r="D25" i="4" s="1"/>
  <c r="D26" i="4" s="1"/>
  <c r="D40" i="4"/>
  <c r="D41" i="4" s="1"/>
  <c r="D42" i="4" s="1"/>
  <c r="H24" i="4"/>
  <c r="H25" i="4" s="1"/>
  <c r="H26" i="4" s="1"/>
  <c r="H40" i="4"/>
  <c r="H41" i="4" s="1"/>
  <c r="H42" i="4" s="1"/>
  <c r="L24" i="4"/>
  <c r="L25" i="4" s="1"/>
  <c r="L26" i="4" s="1"/>
  <c r="L40" i="4"/>
  <c r="L41" i="4" s="1"/>
  <c r="L42" i="4" s="1"/>
  <c r="I24" i="4"/>
  <c r="I25" i="4" s="1"/>
  <c r="I26" i="4" s="1"/>
  <c r="I40" i="4"/>
  <c r="I41" i="4" s="1"/>
  <c r="I42" i="4" s="1"/>
  <c r="E24" i="4"/>
  <c r="E25" i="4" s="1"/>
  <c r="E26" i="4" s="1"/>
  <c r="E40" i="4"/>
  <c r="E41" i="4" s="1"/>
  <c r="E42" i="4" s="1"/>
  <c r="F24" i="4"/>
  <c r="F25" i="4" s="1"/>
  <c r="F26" i="4" s="1"/>
  <c r="F40" i="4"/>
  <c r="F41" i="4" s="1"/>
  <c r="F42" i="4" s="1"/>
  <c r="J24" i="4"/>
  <c r="J25" i="4" s="1"/>
  <c r="J26" i="4" s="1"/>
  <c r="J40" i="4"/>
  <c r="J41" i="4" s="1"/>
  <c r="J42" i="4" s="1"/>
  <c r="C24" i="4"/>
  <c r="C25" i="4" s="1"/>
  <c r="C26" i="4" s="1"/>
  <c r="C40" i="4"/>
  <c r="C41" i="4" s="1"/>
  <c r="C42" i="4" s="1"/>
  <c r="G24" i="4"/>
  <c r="G25" i="4" s="1"/>
  <c r="G26" i="4" s="1"/>
  <c r="G40" i="4"/>
  <c r="G41" i="4" s="1"/>
  <c r="G42" i="4" s="1"/>
  <c r="K24" i="4"/>
  <c r="K25" i="4" s="1"/>
  <c r="K26" i="4" s="1"/>
  <c r="K40" i="4"/>
  <c r="K41" i="4" s="1"/>
  <c r="K42" i="4" s="1"/>
  <c r="B20" i="4"/>
  <c r="B24" i="4"/>
  <c r="B25" i="4" s="1"/>
  <c r="B40" i="4"/>
  <c r="B41" i="4" s="1"/>
  <c r="B42" i="4" s="1"/>
  <c r="O40" i="4"/>
  <c r="P38" i="4"/>
  <c r="P40" i="4" s="1"/>
  <c r="J29" i="2"/>
  <c r="J30" i="2" s="1"/>
  <c r="J31" i="2" s="1"/>
  <c r="J37" i="2" s="1"/>
  <c r="F29" i="2"/>
  <c r="F30" i="2" s="1"/>
  <c r="F31" i="2" s="1"/>
  <c r="F37" i="2" s="1"/>
  <c r="M29" i="2"/>
  <c r="M30" i="2" s="1"/>
  <c r="M31" i="2" s="1"/>
  <c r="M37" i="2" s="1"/>
  <c r="I29" i="2"/>
  <c r="I30" i="2" s="1"/>
  <c r="I31" i="2" s="1"/>
  <c r="I37" i="2" s="1"/>
  <c r="E29" i="2"/>
  <c r="E30" i="2" s="1"/>
  <c r="E31" i="2" s="1"/>
  <c r="E37" i="2" s="1"/>
  <c r="L29" i="2"/>
  <c r="L30" i="2" s="1"/>
  <c r="L31" i="2" s="1"/>
  <c r="L37" i="2" s="1"/>
  <c r="H29" i="2"/>
  <c r="H30" i="2" s="1"/>
  <c r="H31" i="2" s="1"/>
  <c r="H37" i="2" s="1"/>
  <c r="D29" i="2"/>
  <c r="D30" i="2" s="1"/>
  <c r="D31" i="2" s="1"/>
  <c r="D37" i="2" s="1"/>
  <c r="K29" i="2"/>
  <c r="K30" i="2" s="1"/>
  <c r="K31" i="2" s="1"/>
  <c r="K37" i="2" s="1"/>
  <c r="G29" i="2"/>
  <c r="G30" i="2" s="1"/>
  <c r="G31" i="2" s="1"/>
  <c r="G37" i="2" s="1"/>
  <c r="C29" i="2"/>
  <c r="C30" i="2" s="1"/>
  <c r="C31" i="2" s="1"/>
  <c r="C37" i="2" s="1"/>
  <c r="B24" i="2"/>
  <c r="B19" i="12" s="1"/>
  <c r="O9" i="2"/>
  <c r="P9" i="2" s="1"/>
  <c r="O43" i="7" l="1"/>
  <c r="N44" i="7"/>
  <c r="P44" i="7" s="1"/>
  <c r="O27" i="1"/>
  <c r="P27" i="1" s="1"/>
  <c r="J32" i="12"/>
  <c r="J34" i="12" s="1"/>
  <c r="J35" i="12" s="1"/>
  <c r="N19" i="12"/>
  <c r="O19" i="12" s="1"/>
  <c r="P19" i="12" s="1"/>
  <c r="B24" i="12"/>
  <c r="B25" i="12" s="1"/>
  <c r="B26" i="12" s="1"/>
  <c r="B24" i="3"/>
  <c r="N24" i="3" s="1"/>
  <c r="N23" i="3"/>
  <c r="O29" i="1"/>
  <c r="B30" i="1"/>
  <c r="B7" i="12"/>
  <c r="P7" i="12" s="1"/>
  <c r="O25" i="8"/>
  <c r="B26" i="8"/>
  <c r="P26" i="8" s="1"/>
  <c r="B28" i="9"/>
  <c r="P28" i="9" s="1"/>
  <c r="O27" i="9"/>
  <c r="O28" i="3"/>
  <c r="B29" i="3"/>
  <c r="B21" i="4"/>
  <c r="N21" i="4" s="1"/>
  <c r="N20" i="4"/>
  <c r="N27" i="3"/>
  <c r="O27" i="3" s="1"/>
  <c r="P27" i="3" s="1"/>
  <c r="O25" i="4"/>
  <c r="B26" i="4"/>
  <c r="P26" i="4" s="1"/>
  <c r="N24" i="4"/>
  <c r="O24" i="4" s="1"/>
  <c r="P24" i="4" s="1"/>
  <c r="N40" i="4"/>
  <c r="N41" i="4" s="1"/>
  <c r="B29" i="2"/>
  <c r="B30" i="2" s="1"/>
  <c r="B25" i="2"/>
  <c r="B26" i="2" s="1"/>
  <c r="N24" i="2"/>
  <c r="C23" i="1"/>
  <c r="C20" i="12" s="1"/>
  <c r="D23" i="1"/>
  <c r="D20" i="12" s="1"/>
  <c r="E23" i="1"/>
  <c r="E20" i="12" s="1"/>
  <c r="F23" i="1"/>
  <c r="F20" i="12" s="1"/>
  <c r="G23" i="1"/>
  <c r="G20" i="12" s="1"/>
  <c r="H23" i="1"/>
  <c r="H20" i="12" s="1"/>
  <c r="I23" i="1"/>
  <c r="I20" i="12" s="1"/>
  <c r="J23" i="1"/>
  <c r="J20" i="12" s="1"/>
  <c r="K23" i="1"/>
  <c r="K20" i="12" s="1"/>
  <c r="L23" i="1"/>
  <c r="L20" i="12" s="1"/>
  <c r="M23" i="1"/>
  <c r="M20" i="12" s="1"/>
  <c r="B23" i="1"/>
  <c r="N24" i="12" l="1"/>
  <c r="O24" i="12" s="1"/>
  <c r="P24" i="12" s="1"/>
  <c r="B32" i="12"/>
  <c r="O25" i="12"/>
  <c r="P26" i="12"/>
  <c r="P29" i="3"/>
  <c r="B35" i="3"/>
  <c r="P30" i="1"/>
  <c r="B36" i="1"/>
  <c r="B20" i="12"/>
  <c r="N20" i="12" s="1"/>
  <c r="O20" i="12" s="1"/>
  <c r="P20" i="12" s="1"/>
  <c r="F24" i="1"/>
  <c r="F21" i="12" s="1"/>
  <c r="M24" i="1"/>
  <c r="M21" i="12" s="1"/>
  <c r="L24" i="1"/>
  <c r="L21" i="12" s="1"/>
  <c r="G24" i="1"/>
  <c r="G21" i="12" s="1"/>
  <c r="C24" i="1"/>
  <c r="C21" i="12" s="1"/>
  <c r="H24" i="1"/>
  <c r="H21" i="12" s="1"/>
  <c r="I24" i="1"/>
  <c r="I21" i="12" s="1"/>
  <c r="J24" i="1"/>
  <c r="J21" i="12" s="1"/>
  <c r="D24" i="1"/>
  <c r="D21" i="12" s="1"/>
  <c r="K24" i="1"/>
  <c r="K21" i="12" s="1"/>
  <c r="E24" i="1"/>
  <c r="E21" i="12" s="1"/>
  <c r="N29" i="2"/>
  <c r="O29" i="2" s="1"/>
  <c r="P29" i="2" s="1"/>
  <c r="O24" i="2"/>
  <c r="P24" i="2" s="1"/>
  <c r="N42" i="4"/>
  <c r="P42" i="4" s="1"/>
  <c r="O41" i="4"/>
  <c r="B31" i="2"/>
  <c r="O30" i="2"/>
  <c r="B24" i="1"/>
  <c r="B21" i="12" s="1"/>
  <c r="N23" i="1"/>
  <c r="O23" i="1" s="1"/>
  <c r="P23" i="1" s="1"/>
  <c r="N32" i="12" l="1"/>
  <c r="B34" i="12"/>
  <c r="P31" i="2"/>
  <c r="B37" i="2"/>
  <c r="N21" i="12"/>
  <c r="O21" i="12" s="1"/>
  <c r="P21" i="12" s="1"/>
  <c r="N24" i="1"/>
  <c r="O24" i="1" s="1"/>
  <c r="P24" i="1" s="1"/>
  <c r="N34" i="12" l="1"/>
  <c r="B35" i="12"/>
  <c r="N35" i="12" l="1"/>
  <c r="C41" i="12"/>
  <c r="D41" i="12" l="1"/>
  <c r="D43" i="12" s="1"/>
  <c r="D44" i="12" s="1"/>
  <c r="C43" i="12"/>
  <c r="C44" i="12" s="1"/>
  <c r="E41" i="12" l="1"/>
  <c r="E43" i="12" s="1"/>
  <c r="E44" i="12" s="1"/>
  <c r="F41" i="12" l="1"/>
  <c r="G41" i="12" l="1"/>
  <c r="F43" i="12"/>
  <c r="F44" i="12" s="1"/>
  <c r="H41" i="12" l="1"/>
  <c r="H43" i="12" s="1"/>
  <c r="H44" i="12" s="1"/>
  <c r="G43" i="12"/>
  <c r="G44" i="12" s="1"/>
</calcChain>
</file>

<file path=xl/sharedStrings.xml><?xml version="1.0" encoding="utf-8"?>
<sst xmlns="http://schemas.openxmlformats.org/spreadsheetml/2006/main" count="661" uniqueCount="114">
  <si>
    <t>Captive</t>
  </si>
  <si>
    <t>July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</si>
  <si>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</si>
  <si>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</si>
  <si>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</si>
  <si>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</si>
  <si>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</si>
  <si>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</si>
  <si>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</si>
  <si>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</si>
  <si>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</si>
  <si>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May</t>
  </si>
  <si>
    <t>June</t>
  </si>
  <si>
    <t>Type</t>
  </si>
  <si>
    <t>CNG</t>
  </si>
  <si>
    <t xml:space="preserve">Small Cottage </t>
  </si>
  <si>
    <t>Hotel Rest.</t>
  </si>
  <si>
    <t>Total CM</t>
  </si>
  <si>
    <t>Industry</t>
  </si>
  <si>
    <t>Metered DOM</t>
  </si>
  <si>
    <t>Flat DOM</t>
  </si>
  <si>
    <t>Power -</t>
  </si>
  <si>
    <t xml:space="preserve">Total </t>
  </si>
  <si>
    <t>Total MMCM</t>
  </si>
  <si>
    <t>Total MMCF</t>
  </si>
  <si>
    <t>Doreen 22 MW</t>
  </si>
  <si>
    <t>Doreen 11 MW</t>
  </si>
  <si>
    <t>Total Power CM</t>
  </si>
  <si>
    <t>Metered</t>
  </si>
  <si>
    <t>Power</t>
  </si>
  <si>
    <t>Fertilizer</t>
  </si>
  <si>
    <t>Summit 33</t>
  </si>
  <si>
    <t>Chandina 11</t>
  </si>
  <si>
    <t>Chandina 13.5</t>
  </si>
  <si>
    <t>Unreg.</t>
  </si>
  <si>
    <t>Domestic</t>
  </si>
  <si>
    <t>Total</t>
  </si>
  <si>
    <t>Own Use</t>
  </si>
  <si>
    <t>Gas Generator</t>
  </si>
  <si>
    <t>canteen</t>
  </si>
  <si>
    <t>Answar camp</t>
  </si>
  <si>
    <t>CP</t>
  </si>
  <si>
    <t>Unregi.Cons</t>
  </si>
  <si>
    <t xml:space="preserve"> MMCM</t>
  </si>
  <si>
    <t xml:space="preserve"> MMCF</t>
  </si>
  <si>
    <t>Total 2</t>
  </si>
  <si>
    <t xml:space="preserve">CM </t>
  </si>
  <si>
    <t>MMCM</t>
  </si>
  <si>
    <t>MMCF</t>
  </si>
  <si>
    <t xml:space="preserve">In Total CM </t>
  </si>
  <si>
    <t>IN Total MMCM</t>
  </si>
  <si>
    <t>IN Total MMCF</t>
  </si>
  <si>
    <t>Type/ Zone</t>
  </si>
  <si>
    <t xml:space="preserve"> Bulk CM</t>
  </si>
  <si>
    <t>Bulk MMCM</t>
  </si>
  <si>
    <t>Bulk MMCF</t>
  </si>
  <si>
    <t>Non Bulk CM</t>
  </si>
  <si>
    <t>Non Bulk MMCM</t>
  </si>
  <si>
    <t>Non Bulk MMCF</t>
  </si>
  <si>
    <t>Freedom Fighter</t>
  </si>
  <si>
    <t>Unregistred Cons.</t>
  </si>
  <si>
    <t xml:space="preserve">Intake </t>
  </si>
  <si>
    <t>Own use</t>
  </si>
  <si>
    <t>Unregistred Cons</t>
  </si>
  <si>
    <t>NonBulk MMCM</t>
  </si>
  <si>
    <t>Registred Cons.</t>
  </si>
  <si>
    <t>Non bulk CM</t>
  </si>
  <si>
    <t>Unregistred Con.</t>
  </si>
  <si>
    <t>Non bulk MMCM</t>
  </si>
  <si>
    <t>Non bulk MMCF</t>
  </si>
  <si>
    <t xml:space="preserve">Unregistred Consumption </t>
  </si>
  <si>
    <t>Type/Zone</t>
  </si>
  <si>
    <t>Un registred Con.</t>
  </si>
  <si>
    <t>In Take</t>
  </si>
  <si>
    <t>System Loss</t>
  </si>
  <si>
    <t>Intake As per Trans.</t>
  </si>
  <si>
    <t>HV-Summit 33</t>
  </si>
  <si>
    <t>HV -Chandina 11</t>
  </si>
  <si>
    <t>Sales total Power</t>
  </si>
  <si>
    <t>Previous Sales Given</t>
  </si>
  <si>
    <t>Diff</t>
  </si>
  <si>
    <t>Loss</t>
  </si>
  <si>
    <t xml:space="preserve">Now </t>
  </si>
  <si>
    <t>Type /Laksum</t>
  </si>
  <si>
    <t>Type/ Devidwar</t>
  </si>
  <si>
    <t xml:space="preserve">Type/Goripur </t>
  </si>
  <si>
    <t>Type/ Ashuganj</t>
  </si>
  <si>
    <t xml:space="preserve">Type/ </t>
  </si>
  <si>
    <t xml:space="preserve">Heating </t>
  </si>
  <si>
    <t>Intake as Trans.</t>
  </si>
  <si>
    <t>Previous Sales Sales</t>
  </si>
  <si>
    <t>GTCL Use</t>
  </si>
  <si>
    <t>Total Sales MMCF</t>
  </si>
  <si>
    <t>Final  loss</t>
  </si>
  <si>
    <t xml:space="preserve">Net </t>
  </si>
  <si>
    <t>DB</t>
  </si>
  <si>
    <t>tk</t>
  </si>
  <si>
    <t>Con</t>
  </si>
  <si>
    <t>Total Un Reg (Rev.)</t>
  </si>
  <si>
    <t>Metered According to Sales</t>
  </si>
  <si>
    <t>Domestic Acc  ES</t>
  </si>
  <si>
    <t>Unreg. ( sales + ES)</t>
  </si>
  <si>
    <t>Rev. Unregistred-COM</t>
  </si>
  <si>
    <t>Unregistred Con ( sales +ES)</t>
  </si>
  <si>
    <t>Unregistred Con-Rev</t>
  </si>
  <si>
    <t>Non Bulk CM-ES</t>
  </si>
  <si>
    <t>Non Bulk -Rev.</t>
  </si>
  <si>
    <t>Total CM-ES</t>
  </si>
  <si>
    <t>Total CM-Rev.</t>
  </si>
  <si>
    <t>Type/ Cumilla-10</t>
  </si>
  <si>
    <t>Metered ( Rev.)</t>
  </si>
  <si>
    <t>Non Meter ( rev)</t>
  </si>
  <si>
    <t>Commercial Total</t>
  </si>
  <si>
    <t>Unregistred -Rev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</si>
</sst>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[$-5000445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4" fontId="0" fillId="0" borderId="0" xfId="0" applyNumberFormat="1"/>
    <xf numFmtId="0" fontId="0" fillId="0" borderId="1" xfId="0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2" fillId="0" borderId="0" xfId="0" applyFont="1"/>
    <xf numFmtId="0" fontId="0" fillId="4" borderId="0" xfId="0" applyFill="1"/>
    <xf numFmtId="164" fontId="0" fillId="0" borderId="1" xfId="1" applyFont="1" applyBorder="1"/>
    <xf numFmtId="0" fontId="0" fillId="2" borderId="0" xfId="0" applyFill="1"/>
    <xf numFmtId="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1" applyFont="1" applyBorder="1"/>
    <xf numFmtId="0" fontId="0" fillId="0" borderId="4" xfId="0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/>
    <xf numFmtId="0" fontId="4" fillId="4" borderId="1" xfId="0" applyFont="1" applyFill="1" applyBorder="1"/>
    <xf numFmtId="4" fontId="0" fillId="0" borderId="5" xfId="0" applyNumberFormat="1" applyBorder="1"/>
    <xf numFmtId="0" fontId="4" fillId="0" borderId="6" xfId="0" applyFont="1" applyBorder="1"/>
    <xf numFmtId="0" fontId="5" fillId="3" borderId="1" xfId="0" applyFont="1" applyFill="1" applyBorder="1"/>
    <xf numFmtId="0" fontId="0" fillId="2" borderId="1" xfId="0" applyFill="1" applyBorder="1"/>
    <xf numFmtId="0" fontId="6" fillId="2" borderId="1" xfId="0" applyFont="1" applyFill="1" applyBorder="1"/>
    <xf numFmtId="0" fontId="6" fillId="2" borderId="5" xfId="0" applyFont="1" applyFill="1" applyBorder="1"/>
    <xf numFmtId="0" fontId="0" fillId="0" borderId="7" xfId="0" applyBorder="1"/>
    <xf numFmtId="0" fontId="0" fillId="0" borderId="4" xfId="0" applyBorder="1"/>
    <xf numFmtId="0" fontId="0" fillId="5" borderId="1" xfId="0" applyFill="1" applyBorder="1"/>
    <xf numFmtId="4" fontId="0" fillId="5" borderId="1" xfId="0" applyNumberFormat="1" applyFill="1" applyBorder="1"/>
    <xf numFmtId="164" fontId="0" fillId="0" borderId="1" xfId="0" applyNumberFormat="1" applyBorder="1"/>
    <xf numFmtId="164" fontId="0" fillId="2" borderId="1" xfId="1" applyFont="1" applyFill="1" applyBorder="1"/>
    <xf numFmtId="164" fontId="0" fillId="2" borderId="1" xfId="0" applyNumberFormat="1" applyFill="1" applyBorder="1"/>
    <xf numFmtId="4" fontId="0" fillId="0" borderId="8" xfId="0" applyNumberFormat="1" applyBorder="1"/>
    <xf numFmtId="164" fontId="0" fillId="2" borderId="0" xfId="1" applyFont="1" applyFill="1" applyBorder="1"/>
    <xf numFmtId="164" fontId="0" fillId="2" borderId="0" xfId="0" applyNumberFormat="1" applyFill="1"/>
    <xf numFmtId="4" fontId="0" fillId="2" borderId="1" xfId="0" applyNumberFormat="1" applyFill="1" applyBorder="1"/>
    <xf numFmtId="4" fontId="0" fillId="2" borderId="5" xfId="0" applyNumberFormat="1" applyFill="1" applyBorder="1"/>
    <xf numFmtId="165" fontId="0" fillId="2" borderId="1" xfId="0" applyNumberFormat="1" applyFill="1" applyBorder="1"/>
    <xf numFmtId="165" fontId="0" fillId="2" borderId="0" xfId="0" applyNumberFormat="1" applyFill="1"/>
    <xf numFmtId="43" fontId="0" fillId="2" borderId="1" xfId="0" applyNumberFormat="1" applyFill="1" applyBorder="1"/>
    <xf numFmtId="2" fontId="0" fillId="2" borderId="1" xfId="0" applyNumberFormat="1" applyFill="1" applyBorder="1"/>
    <xf numFmtId="0" fontId="6" fillId="2" borderId="4" xfId="0" applyFont="1" applyFill="1" applyBorder="1"/>
    <xf numFmtId="17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4" fillId="2" borderId="5" xfId="0" applyFont="1" applyFill="1" applyBorder="1"/>
    <xf numFmtId="0" fontId="0" fillId="2" borderId="2" xfId="0" applyFill="1" applyBorder="1" applyAlignment="1">
      <alignment horizontal="center"/>
    </xf>
    <xf numFmtId="0" fontId="0" fillId="4" borderId="1" xfId="0" applyFill="1" applyBorder="1"/>
    <xf numFmtId="17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9" xfId="0" applyBorder="1"/>
    <xf numFmtId="0" fontId="0" fillId="6" borderId="0" xfId="0" applyFill="1"/>
    <xf numFmtId="2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1" applyFont="1" applyBorder="1"/>
    <xf numFmtId="2" fontId="0" fillId="2" borderId="1" xfId="1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4" fontId="0" fillId="6" borderId="1" xfId="0" applyNumberFormat="1" applyFill="1" applyBorder="1"/>
    <xf numFmtId="164" fontId="0" fillId="6" borderId="1" xfId="1" applyFont="1" applyFill="1" applyBorder="1"/>
    <xf numFmtId="165" fontId="0" fillId="6" borderId="1" xfId="0" applyNumberFormat="1" applyFill="1" applyBorder="1"/>
    <xf numFmtId="4" fontId="0" fillId="6" borderId="0" xfId="0" applyNumberFormat="1" applyFill="1"/>
    <xf numFmtId="43" fontId="0" fillId="6" borderId="1" xfId="0" applyNumberFormat="1" applyFill="1" applyBorder="1"/>
    <xf numFmtId="0" fontId="7" fillId="7" borderId="1" xfId="0" applyFont="1" applyFill="1" applyBorder="1"/>
    <xf numFmtId="0" fontId="7" fillId="7" borderId="5" xfId="0" applyFont="1" applyFill="1" applyBorder="1"/>
    <xf numFmtId="0" fontId="7" fillId="4" borderId="0" xfId="0" applyFont="1" applyFill="1"/>
    <xf numFmtId="0" fontId="7" fillId="4" borderId="1" xfId="0" applyFont="1" applyFill="1" applyBorder="1"/>
    <xf numFmtId="0" fontId="7" fillId="4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2" borderId="8" xfId="0" applyFill="1" applyBorder="1"/>
    <xf numFmtId="0" fontId="0" fillId="0" borderId="6" xfId="0" applyBorder="1" applyAlignment="1">
      <alignment horizontal="center"/>
    </xf>
    <xf numFmtId="4" fontId="0" fillId="0" borderId="6" xfId="0" applyNumberFormat="1" applyBorder="1"/>
    <xf numFmtId="0" fontId="0" fillId="0" borderId="6" xfId="0" applyBorder="1"/>
    <xf numFmtId="165" fontId="0" fillId="0" borderId="4" xfId="0" applyNumberFormat="1" applyBorder="1"/>
    <xf numFmtId="17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3" xfId="0" applyNumberFormat="1" applyBorder="1"/>
    <xf numFmtId="4" fontId="0" fillId="0" borderId="14" xfId="0" applyNumberFormat="1" applyBorder="1"/>
    <xf numFmtId="164" fontId="0" fillId="0" borderId="13" xfId="1" applyFont="1" applyBorder="1"/>
    <xf numFmtId="164" fontId="0" fillId="0" borderId="14" xfId="1" applyFont="1" applyBorder="1"/>
    <xf numFmtId="0" fontId="0" fillId="0" borderId="13" xfId="0" applyBorder="1"/>
    <xf numFmtId="0" fontId="0" fillId="0" borderId="14" xfId="0" applyBorder="1"/>
    <xf numFmtId="165" fontId="0" fillId="0" borderId="17" xfId="0" applyNumberFormat="1" applyBorder="1"/>
    <xf numFmtId="0" fontId="0" fillId="0" borderId="5" xfId="0" applyBorder="1" applyAlignment="1">
      <alignment horizontal="center"/>
    </xf>
    <xf numFmtId="164" fontId="0" fillId="0" borderId="5" xfId="1" applyFont="1" applyBorder="1"/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1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3" xfId="1" applyFont="1" applyBorder="1" applyAlignment="1">
      <alignment horizontal="center"/>
    </xf>
    <xf numFmtId="2" fontId="0" fillId="0" borderId="1" xfId="1" applyNumberFormat="1" applyFont="1" applyBorder="1"/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7" fillId="2" borderId="1" xfId="1" applyFont="1" applyFill="1" applyBorder="1"/>
    <xf numFmtId="165" fontId="7" fillId="2" borderId="1" xfId="0" applyNumberFormat="1" applyFont="1" applyFill="1" applyBorder="1"/>
    <xf numFmtId="0" fontId="7" fillId="3" borderId="1" xfId="0" applyFont="1" applyFill="1" applyBorder="1"/>
    <xf numFmtId="0" fontId="7" fillId="4" borderId="1" xfId="0" applyFont="1" applyFill="1" applyBorder="1" applyAlignment="1">
      <alignment horizontal="center"/>
    </xf>
    <xf numFmtId="164" fontId="7" fillId="4" borderId="1" xfId="1" applyFont="1" applyFill="1" applyBorder="1"/>
    <xf numFmtId="165" fontId="7" fillId="4" borderId="1" xfId="0" applyNumberFormat="1" applyFont="1" applyFill="1" applyBorder="1"/>
    <xf numFmtId="0" fontId="0" fillId="4" borderId="6" xfId="0" applyFill="1" applyBorder="1" applyAlignment="1">
      <alignment horizontal="center"/>
    </xf>
    <xf numFmtId="164" fontId="0" fillId="4" borderId="6" xfId="1" applyFont="1" applyFill="1" applyBorder="1"/>
    <xf numFmtId="165" fontId="0" fillId="4" borderId="6" xfId="0" applyNumberFormat="1" applyFill="1" applyBorder="1"/>
    <xf numFmtId="165" fontId="0" fillId="8" borderId="1" xfId="0" applyNumberFormat="1" applyFill="1" applyBorder="1"/>
    <xf numFmtId="0" fontId="7" fillId="2" borderId="0" xfId="0" applyFont="1" applyFill="1"/>
    <xf numFmtId="164" fontId="0" fillId="9" borderId="1" xfId="1" applyFont="1" applyFill="1" applyBorder="1"/>
    <xf numFmtId="2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4" fontId="0" fillId="4" borderId="1" xfId="0" applyNumberFormat="1" applyFill="1" applyBorder="1"/>
    <xf numFmtId="164" fontId="0" fillId="4" borderId="1" xfId="1" applyFont="1" applyFill="1" applyBorder="1"/>
    <xf numFmtId="164" fontId="0" fillId="4" borderId="4" xfId="1" applyFont="1" applyFill="1" applyBorder="1"/>
    <xf numFmtId="165" fontId="0" fillId="4" borderId="1" xfId="0" applyNumberFormat="1" applyFill="1" applyBorder="1"/>
    <xf numFmtId="165" fontId="0" fillId="0" borderId="0" xfId="0" applyNumberFormat="1"/>
    <xf numFmtId="0" fontId="0" fillId="2" borderId="1" xfId="0" applyFill="1" applyBorder="1" applyAlignment="1">
      <alignment wrapText="1"/>
    </xf>
    <xf numFmtId="165" fontId="9" fillId="2" borderId="1" xfId="0" applyNumberFormat="1" applyFont="1" applyFill="1" applyBorder="1"/>
    <xf numFmtId="0" fontId="9" fillId="2" borderId="1" xfId="0" applyFont="1" applyFill="1" applyBorder="1"/>
    <xf numFmtId="4" fontId="0" fillId="4" borderId="5" xfId="0" applyNumberFormat="1" applyFill="1" applyBorder="1"/>
    <xf numFmtId="43" fontId="0" fillId="4" borderId="1" xfId="0" applyNumberFormat="1" applyFill="1" applyBorder="1"/>
    <xf numFmtId="2" fontId="0" fillId="4" borderId="1" xfId="0" applyNumberFormat="1" applyFill="1" applyBorder="1"/>
    <xf numFmtId="10" fontId="0" fillId="2" borderId="1" xfId="2" applyNumberFormat="1" applyFont="1" applyFill="1" applyBorder="1"/>
    <xf numFmtId="164" fontId="0" fillId="4" borderId="5" xfId="1" applyFont="1" applyFill="1" applyBorder="1"/>
    <xf numFmtId="164" fontId="0" fillId="4" borderId="0" xfId="1" applyFont="1" applyFill="1" applyBorder="1"/>
    <xf numFmtId="165" fontId="0" fillId="4" borderId="0" xfId="0" applyNumberFormat="1" applyFill="1"/>
    <xf numFmtId="0" fontId="0" fillId="4" borderId="9" xfId="0" applyFill="1" applyBorder="1"/>
    <xf numFmtId="4" fontId="0" fillId="4" borderId="0" xfId="0" applyNumberFormat="1" applyFill="1"/>
    <xf numFmtId="0" fontId="0" fillId="4" borderId="5" xfId="0" applyFill="1" applyBorder="1" applyAlignment="1">
      <alignment horizontal="center"/>
    </xf>
    <xf numFmtId="164" fontId="0" fillId="4" borderId="1" xfId="0" applyNumberFormat="1" applyFill="1" applyBorder="1"/>
    <xf numFmtId="164" fontId="0" fillId="4" borderId="0" xfId="0" applyNumberFormat="1" applyFill="1"/>
    <xf numFmtId="165" fontId="0" fillId="4" borderId="5" xfId="0" applyNumberFormat="1" applyFill="1" applyBorder="1"/>
    <xf numFmtId="165" fontId="7" fillId="4" borderId="0" xfId="0" applyNumberFormat="1" applyFont="1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" fontId="0" fillId="8" borderId="1" xfId="0" applyNumberFormat="1" applyFill="1" applyBorder="1"/>
    <xf numFmtId="164" fontId="0" fillId="8" borderId="1" xfId="1" applyFont="1" applyFill="1" applyBorder="1"/>
    <xf numFmtId="4" fontId="0" fillId="8" borderId="0" xfId="0" applyNumberFormat="1" applyFill="1"/>
    <xf numFmtId="0" fontId="0" fillId="8" borderId="0" xfId="0" applyFill="1"/>
    <xf numFmtId="0" fontId="6" fillId="8" borderId="5" xfId="0" applyFont="1" applyFill="1" applyBorder="1"/>
    <xf numFmtId="0" fontId="4" fillId="8" borderId="5" xfId="0" applyFont="1" applyFill="1" applyBorder="1"/>
    <xf numFmtId="0" fontId="7" fillId="2" borderId="5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" fontId="7" fillId="0" borderId="1" xfId="0" applyNumberFormat="1" applyFont="1" applyBorder="1"/>
    <xf numFmtId="4" fontId="7" fillId="0" borderId="7" xfId="0" applyNumberFormat="1" applyFont="1" applyBorder="1"/>
    <xf numFmtId="165" fontId="7" fillId="0" borderId="1" xfId="0" applyNumberFormat="1" applyFont="1" applyBorder="1"/>
    <xf numFmtId="4" fontId="7" fillId="2" borderId="0" xfId="0" applyNumberFormat="1" applyFont="1" applyFill="1"/>
    <xf numFmtId="0" fontId="7" fillId="0" borderId="0" xfId="0" applyFont="1"/>
    <xf numFmtId="0" fontId="4" fillId="3" borderId="2" xfId="0" applyFont="1" applyFill="1" applyBorder="1"/>
    <xf numFmtId="2" fontId="9" fillId="2" borderId="1" xfId="2" applyNumberFormat="1" applyFont="1" applyFill="1" applyBorder="1"/>
    <xf numFmtId="4" fontId="10" fillId="2" borderId="1" xfId="0" applyNumberFormat="1" applyFont="1" applyFill="1" applyBorder="1"/>
    <xf numFmtId="10" fontId="10" fillId="2" borderId="1" xfId="2" applyNumberFormat="1" applyFont="1" applyFill="1" applyBorder="1"/>
    <xf numFmtId="43" fontId="0" fillId="0" borderId="1" xfId="0" applyNumberFormat="1" applyBorder="1"/>
    <xf numFmtId="10" fontId="0" fillId="0" borderId="1" xfId="2" applyNumberFormat="1" applyFont="1" applyBorder="1"/>
    <xf numFmtId="43" fontId="0" fillId="0" borderId="1" xfId="0" applyNumberForma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2" xfId="0" applyFont="1" applyFill="1" applyBorder="1"/>
    <xf numFmtId="0" fontId="0" fillId="4" borderId="0" xfId="0" applyFont="1" applyFill="1"/>
    <xf numFmtId="164" fontId="0" fillId="4" borderId="0" xfId="0" applyNumberFormat="1" applyFont="1" applyFill="1"/>
    <xf numFmtId="4" fontId="0" fillId="4" borderId="6" xfId="0" applyNumberFormat="1" applyFill="1" applyBorder="1"/>
    <xf numFmtId="17" fontId="0" fillId="4" borderId="1" xfId="0" applyNumberFormat="1" applyFill="1" applyBorder="1" applyAlignment="1">
      <alignment horizontal="center"/>
    </xf>
    <xf numFmtId="4" fontId="8" fillId="4" borderId="20" xfId="0" applyNumberFormat="1" applyFont="1" applyFill="1" applyBorder="1" applyAlignment="1">
      <alignment horizontal="right" vertical="center" wrapText="1"/>
    </xf>
    <xf numFmtId="4" fontId="0" fillId="4" borderId="1" xfId="0" applyNumberFormat="1" applyFill="1" applyBorder="1" applyAlignment="1">
      <alignment horizontal="right"/>
    </xf>
    <xf numFmtId="4" fontId="0" fillId="4" borderId="1" xfId="0" applyNumberForma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center"/>
    </xf>
    <xf numFmtId="4" fontId="7" fillId="4" borderId="1" xfId="0" applyNumberFormat="1" applyFont="1" applyFill="1" applyBorder="1"/>
    <xf numFmtId="0" fontId="0" fillId="4" borderId="4" xfId="0" applyFill="1" applyBorder="1"/>
    <xf numFmtId="4" fontId="0" fillId="4" borderId="4" xfId="0" applyNumberFormat="1" applyFill="1" applyBorder="1"/>
    <xf numFmtId="4" fontId="0" fillId="4" borderId="8" xfId="0" applyNumberFormat="1" applyFill="1" applyBorder="1"/>
    <xf numFmtId="4" fontId="0" fillId="4" borderId="21" xfId="0" applyNumberFormat="1" applyFill="1" applyBorder="1"/>
    <xf numFmtId="164" fontId="0" fillId="4" borderId="0" xfId="1" applyFont="1" applyFill="1"/>
    <xf numFmtId="10" fontId="0" fillId="4" borderId="1" xfId="2" applyNumberFormat="1" applyFont="1" applyFill="1" applyBorder="1"/>
    <xf numFmtId="0" fontId="0" fillId="4" borderId="7" xfId="0" applyFill="1" applyBorder="1"/>
    <xf numFmtId="0" fontId="4" fillId="4" borderId="0" xfId="0" applyFont="1" applyFill="1"/>
    <xf numFmtId="164" fontId="0" fillId="4" borderId="1" xfId="0" applyNumberFormat="1" applyFont="1" applyFill="1" applyBorder="1"/>
    <xf numFmtId="164" fontId="0" fillId="4" borderId="5" xfId="0" applyNumberFormat="1" applyFont="1" applyFill="1" applyBorder="1"/>
    <xf numFmtId="164" fontId="0" fillId="5" borderId="0" xfId="1" applyFont="1" applyFill="1"/>
    <xf numFmtId="164" fontId="0" fillId="5" borderId="1" xfId="1" applyFont="1" applyFill="1" applyBorder="1"/>
    <xf numFmtId="0" fontId="4" fillId="3" borderId="0" xfId="0" applyFont="1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4" fontId="0" fillId="10" borderId="1" xfId="0" applyNumberFormat="1" applyFill="1" applyBorder="1"/>
    <xf numFmtId="0" fontId="0" fillId="10" borderId="1" xfId="0" applyFill="1" applyBorder="1"/>
    <xf numFmtId="164" fontId="0" fillId="10" borderId="1" xfId="1" applyFont="1" applyFill="1" applyBorder="1"/>
    <xf numFmtId="164" fontId="0" fillId="10" borderId="0" xfId="1" applyFont="1" applyFill="1"/>
    <xf numFmtId="165" fontId="0" fillId="10" borderId="1" xfId="0" applyNumberFormat="1" applyFill="1" applyBorder="1"/>
    <xf numFmtId="0" fontId="0" fillId="10" borderId="0" xfId="0" applyFill="1"/>
    <xf numFmtId="165" fontId="0" fillId="10" borderId="0" xfId="0" applyNumberFormat="1" applyFill="1"/>
    <xf numFmtId="10" fontId="0" fillId="10" borderId="1" xfId="2" applyNumberFormat="1" applyFont="1" applyFill="1" applyBorder="1"/>
    <xf numFmtId="4" fontId="0" fillId="10" borderId="0" xfId="0" applyNumberFormat="1" applyFill="1"/>
    <xf numFmtId="0" fontId="4" fillId="10" borderId="1" xfId="0" applyFont="1" applyFill="1" applyBorder="1"/>
    <xf numFmtId="0" fontId="7" fillId="1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xSplit="1" topLeftCell="B1" activePane="topRight" state="frozen"/>
      <selection pane="topRight" activeCell="B16" sqref="B16"/>
    </sheetView>
  </sheetViews>
  <sheetFormatPr defaultRowHeight="15" x14ac:dyDescent="0.25"/>
  <cols>
    <col min="1" max="1" width="20.85546875" customWidth="1"/>
    <col min="2" max="2" width="18.5703125" customWidth="1"/>
    <col min="3" max="3" width="17.140625" customWidth="1"/>
    <col min="4" max="4" width="17.28515625" customWidth="1"/>
    <col min="5" max="5" width="18.42578125" customWidth="1"/>
    <col min="6" max="6" width="17.140625" customWidth="1"/>
    <col min="7" max="7" width="16.85546875" customWidth="1"/>
    <col min="8" max="10" width="18.42578125" customWidth="1"/>
    <col min="11" max="11" width="17.42578125" customWidth="1"/>
    <col min="12" max="12" width="16.5703125" customWidth="1"/>
    <col min="13" max="13" width="17.28515625" customWidth="1"/>
    <col min="14" max="14" width="17.140625" customWidth="1"/>
    <col min="15" max="15" width="19" customWidth="1"/>
    <col min="16" max="16" width="10.5703125" bestFit="1" customWidth="1"/>
  </cols>
  <sheetData>
    <row r="1" spans="1:16" x14ac:dyDescent="0.25">
      <c r="A1" s="214" t="s">
        <v>52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15" t="s">
        <v>36</v>
      </c>
      <c r="O1" s="215"/>
      <c r="P1" s="215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17</v>
      </c>
      <c r="O2" s="4" t="s">
        <v>47</v>
      </c>
      <c r="P2" s="4" t="s">
        <v>48</v>
      </c>
    </row>
    <row r="3" spans="1:16" x14ac:dyDescent="0.25">
      <c r="A3" s="2" t="s">
        <v>21</v>
      </c>
      <c r="B3" s="10">
        <f>'Cumilla-10'!B3+'Laksum-80'!B3+'Debidwar-70'!B3+'Gouripur-60'!B3+'Ashuganj-90'!B3+'BBaria-90'!B3+'Chadpur-40'!B3+'Laxmipur-50'!B3+'NKL-30'!B3+'Feni-20'!B3+'Ashuganj-Bulk'!B3</f>
        <v>168766031.27639106</v>
      </c>
      <c r="C3" s="10">
        <f>'Cumilla-10'!C3+'Laksum-80'!C3+'Debidwar-70'!C3+'Gouripur-60'!C3+'Ashuganj-90'!C3+'BBaria-90'!C3+'Chadpur-40'!C3+'Laxmipur-50'!C3+'NKL-30'!C3+'Feni-20'!C3+'Ashuganj-Bulk'!C3</f>
        <v>167702980.36806303</v>
      </c>
      <c r="D3" s="10">
        <f>'Cumilla-10'!D3+'Laksum-80'!D3+'Debidwar-70'!D3+'Gouripur-60'!D3+'Ashuganj-90'!D3+'BBaria-90'!D3+'Chadpur-40'!D3+'Laxmipur-50'!D3+'NKL-30'!D3+'Feni-20'!D3+'Ashuganj-Bulk'!D3</f>
        <v>158739343.18568295</v>
      </c>
      <c r="E3" s="10">
        <f>'Cumilla-10'!E3+'Laksum-80'!E3+'Debidwar-70'!E3+'Gouripur-60'!E3+'Ashuganj-90'!E3+'BBaria-90'!E3+'Chadpur-40'!E3+'Laxmipur-50'!E3+'NKL-30'!E3+'Feni-20'!E3+'Ashuganj-Bulk'!E3</f>
        <v>172193633.92571494</v>
      </c>
      <c r="F3" s="10">
        <f>'Cumilla-10'!F3+'Laksum-80'!F3+'Debidwar-70'!F3+'Gouripur-60'!F3+'Ashuganj-90'!F3+'BBaria-90'!F3+'Chadpur-40'!F3+'Laxmipur-50'!F3+'NKL-30'!F3+'Feni-20'!F3+'Ashuganj-Bulk'!F3</f>
        <v>139499950.51419827</v>
      </c>
      <c r="G3" s="10">
        <f>'Cumilla-10'!G3+'Laksum-80'!G3+'Debidwar-70'!G3+'Gouripur-60'!G3+'Ashuganj-90'!G3+'BBaria-90'!G3+'Chadpur-40'!G3+'Laxmipur-50'!G3+'NKL-30'!G3+'Feni-20'!G3+'Ashuganj-Bulk'!G3</f>
        <v>133068060.97582914</v>
      </c>
      <c r="H3" s="10">
        <f>'Cumilla-10'!H3+'Laksum-80'!H3+'Debidwar-70'!H3+'Gouripur-60'!H3+'Ashuganj-90'!H3+'BBaria-90'!H3+'Chadpur-40'!H3+'Laxmipur-50'!H3+'NKL-30'!H3+'Feni-20'!H3+'Ashuganj-Bulk'!H3</f>
        <v>120652434.21048881</v>
      </c>
      <c r="I3" s="10">
        <f>'Cumilla-10'!I3+'Laksum-80'!I3+'Debidwar-70'!I3+'Gouripur-60'!I3+'Ashuganj-90'!I3+'BBaria-90'!I3+'Chadpur-40'!I3+'Laxmipur-50'!I3+'NKL-30'!I3+'Feni-20'!I3+'Ashuganj-Bulk'!I3</f>
        <v>128883551.48210599</v>
      </c>
      <c r="J3" s="10">
        <f>'Cumilla-10'!J3+'Laksum-80'!J3+'Debidwar-70'!J3+'Gouripur-60'!J3+'Ashuganj-90'!J3+'BBaria-90'!J3+'Chadpur-40'!J3+'Laxmipur-50'!J3+'NKL-30'!J3+'Feni-20'!J3+'Ashuganj-Bulk'!J3</f>
        <v>148224994.37</v>
      </c>
      <c r="K3" s="10">
        <f>'Cumilla-10'!K3+'Laksum-80'!K3+'Debidwar-70'!K3+'Gouripur-60'!K3+'Ashuganj-90'!K3+'BBaria-90'!K3+'Chadpur-40'!K3+'Laxmipur-50'!K3+'NKL-30'!K3+'Feni-20'!K3+'Ashuganj-Bulk'!K3</f>
        <v>176542252.88000003</v>
      </c>
      <c r="L3" s="10">
        <f>'Cumilla-10'!L3+'Laksum-80'!L3+'Debidwar-70'!L3+'Gouripur-60'!L3+'Ashuganj-90'!L3+'BBaria-90'!L3+'Chadpur-40'!L3+'Laxmipur-50'!L3+'NKL-30'!L3+'Feni-20'!L3+'Ashuganj-Bulk'!L3</f>
        <v>180680835.50999999</v>
      </c>
      <c r="M3" s="10">
        <f>'Cumilla-10'!M3+'Laksum-80'!M3+'Debidwar-70'!M3+'Gouripur-60'!M3+'Ashuganj-90'!M3+'BBaria-90'!M3+'Chadpur-40'!M3+'Laxmipur-50'!M3+'NKL-30'!M3+'Feni-20'!M3+'Ashuganj-Bulk'!M3</f>
        <v>174964626.04999998</v>
      </c>
      <c r="N3" s="108">
        <f>'Cumilla-10'!N3+'Laksum-80'!N3+'Debidwar-70'!N3+'Gouripur-60'!N3+'Ashuganj-90'!N3+'BBaria-90'!N3+'Chadpur-40'!N3+'Laxmipur-50'!N3+'NKL-30'!N3+'Feni-20'!N3+'Ashuganj-Bulk'!N3</f>
        <v>1869918694.7484739</v>
      </c>
      <c r="O3" s="108">
        <f>'Cumilla-10'!O3+'Laksum-80'!O3+'Debidwar-70'!O3+'Gouripur-60'!O3+'Ashuganj-90'!O3+'BBaria-90'!O3+'Chadpur-40'!O3+'Laxmipur-50'!O3+'NKL-30'!O3+'Feni-20'!O3+'Ashuganj-Bulk'!O3</f>
        <v>1842.7217411284739</v>
      </c>
      <c r="P3" s="108">
        <f>'Cumilla-10'!P3+'Laksum-80'!P3+'Debidwar-70'!P3+'Gouripur-60'!P3+'Ashuganj-90'!P3+'BBaria-90'!P3+'Chadpur-40'!P3+'Laxmipur-50'!P3+'NKL-30'!P3+'Feni-20'!P3+'Ashuganj-Bulk'!P3</f>
        <v>65075.165471429718</v>
      </c>
    </row>
    <row r="4" spans="1:16" x14ac:dyDescent="0.25">
      <c r="A4" s="2" t="s">
        <v>30</v>
      </c>
      <c r="B4" s="10">
        <f>'Cumilla-10'!B4+'Laksum-80'!B4+'Debidwar-70'!B4+'Gouripur-60'!B4+'Ashuganj-90'!B4+'BBaria-90'!B4+'Chadpur-40'!B4+'Laxmipur-50'!B4+'NKL-30'!B4+'Feni-20'!B4+'Ashuganj-Bulk'!B4</f>
        <v>0</v>
      </c>
      <c r="C4" s="10">
        <f>'Cumilla-10'!C4+'Laksum-80'!C4+'Debidwar-70'!C4+'Gouripur-60'!C4+'Ashuganj-90'!C4+'BBaria-90'!C4+'Chadpur-40'!C4+'Laxmipur-50'!C4+'NKL-30'!C4+'Feni-20'!C4+'Ashuganj-Bulk'!C4</f>
        <v>0</v>
      </c>
      <c r="D4" s="10">
        <f>'Cumilla-10'!D4+'Laksum-80'!D4+'Debidwar-70'!D4+'Gouripur-60'!D4+'Ashuganj-90'!D4+'BBaria-90'!D4+'Chadpur-40'!D4+'Laxmipur-50'!D4+'NKL-30'!D4+'Feni-20'!D4+'Ashuganj-Bulk'!D4</f>
        <v>0</v>
      </c>
      <c r="E4" s="10">
        <f>'Cumilla-10'!E4+'Laksum-80'!E4+'Debidwar-70'!E4+'Gouripur-60'!E4+'Ashuganj-90'!E4+'BBaria-90'!E4+'Chadpur-40'!E4+'Laxmipur-50'!E4+'NKL-30'!E4+'Feni-20'!E4+'Ashuganj-Bulk'!E4</f>
        <v>0</v>
      </c>
      <c r="F4" s="10">
        <f>'Cumilla-10'!F4+'Laksum-80'!F4+'Debidwar-70'!F4+'Gouripur-60'!F4+'Ashuganj-90'!F4+'BBaria-90'!F4+'Chadpur-40'!F4+'Laxmipur-50'!F4+'NKL-30'!F4+'Feni-20'!F4+'Ashuganj-Bulk'!F4</f>
        <v>2574663</v>
      </c>
      <c r="G4" s="10">
        <f>'Cumilla-10'!G4+'Laksum-80'!G4+'Debidwar-70'!G4+'Gouripur-60'!G4+'Ashuganj-90'!G4+'BBaria-90'!G4+'Chadpur-40'!G4+'Laxmipur-50'!G4+'NKL-30'!G4+'Feni-20'!G4+'Ashuganj-Bulk'!G4</f>
        <v>35801288</v>
      </c>
      <c r="H4" s="10">
        <f>'Cumilla-10'!H4+'Laksum-80'!H4+'Debidwar-70'!H4+'Gouripur-60'!H4+'Ashuganj-90'!H4+'BBaria-90'!H4+'Chadpur-40'!H4+'Laxmipur-50'!H4+'NKL-30'!H4+'Feni-20'!H4+'Ashuganj-Bulk'!H4</f>
        <v>39832659</v>
      </c>
      <c r="I4" s="10">
        <f>'Cumilla-10'!I4+'Laksum-80'!I4+'Debidwar-70'!I4+'Gouripur-60'!I4+'Ashuganj-90'!I4+'BBaria-90'!I4+'Chadpur-40'!I4+'Laxmipur-50'!I4+'NKL-30'!I4+'Feni-20'!I4+'Ashuganj-Bulk'!I4</f>
        <v>19384550</v>
      </c>
      <c r="J4" s="10">
        <f>'Cumilla-10'!J4+'Laksum-80'!J4+'Debidwar-70'!J4+'Gouripur-60'!J4+'Ashuganj-90'!J4+'BBaria-90'!J4+'Chadpur-40'!J4+'Laxmipur-50'!J4+'NKL-30'!J4+'Feni-20'!J4+'Ashuganj-Bulk'!J4</f>
        <v>0</v>
      </c>
      <c r="K4" s="10">
        <f>'Cumilla-10'!K4+'Laksum-80'!K4+'Debidwar-70'!K4+'Gouripur-60'!K4+'Ashuganj-90'!K4+'BBaria-90'!K4+'Chadpur-40'!K4+'Laxmipur-50'!K4+'NKL-30'!K4+'Feni-20'!K4+'Ashuganj-Bulk'!K4</f>
        <v>0</v>
      </c>
      <c r="L4" s="10">
        <f>'Cumilla-10'!L4+'Laksum-80'!L4+'Debidwar-70'!L4+'Gouripur-60'!L4+'Ashuganj-90'!L4+'BBaria-90'!L4+'Chadpur-40'!L4+'Laxmipur-50'!L4+'NKL-30'!L4+'Feni-20'!L4+'Ashuganj-Bulk'!L4</f>
        <v>0</v>
      </c>
      <c r="M4" s="10">
        <f>'Cumilla-10'!M4+'Laksum-80'!M4+'Debidwar-70'!M4+'Gouripur-60'!M4+'Ashuganj-90'!M4+'BBaria-90'!M4+'Chadpur-40'!M4+'Laxmipur-50'!M4+'NKL-30'!M4+'Feni-20'!M4+'Ashuganj-Bulk'!M4</f>
        <v>0</v>
      </c>
      <c r="N4" s="5">
        <f t="shared" ref="N4" si="0">SUM(B4:M4)</f>
        <v>97593160</v>
      </c>
      <c r="O4" s="2">
        <f t="shared" ref="O4" si="1">N4/1000000</f>
        <v>97.593159999999997</v>
      </c>
      <c r="P4" s="2">
        <f t="shared" ref="P4" si="2">O4*35.3147</f>
        <v>3446.4731674520003</v>
      </c>
    </row>
    <row r="5" spans="1:16" s="11" customFormat="1" x14ac:dyDescent="0.25">
      <c r="A5" s="24" t="s">
        <v>53</v>
      </c>
      <c r="B5" s="10">
        <f>'Cumilla-10'!B5+'Laksum-80'!B5+'Debidwar-70'!B5+'Gouripur-60'!B5+'Ashuganj-90'!B5+'BBaria-90'!B5+'Chadpur-40'!B5+'Laxmipur-50'!B5+'NKL-30'!B5+'Feni-20'!B5+'Ashuganj-Bulk'!B5</f>
        <v>168766031.27639106</v>
      </c>
      <c r="C5" s="10">
        <f>'Cumilla-10'!C5+'Laksum-80'!C5+'Debidwar-70'!C5+'Gouripur-60'!C5+'Ashuganj-90'!C5+'BBaria-90'!C5+'Chadpur-40'!C5+'Laxmipur-50'!C5+'NKL-30'!C5+'Feni-20'!C5+'Ashuganj-Bulk'!C5</f>
        <v>167702980.36806303</v>
      </c>
      <c r="D5" s="10">
        <f>'Cumilla-10'!D5+'Laksum-80'!D5+'Debidwar-70'!D5+'Gouripur-60'!D5+'Ashuganj-90'!D5+'BBaria-90'!D5+'Chadpur-40'!D5+'Laxmipur-50'!D5+'NKL-30'!D5+'Feni-20'!D5+'Ashuganj-Bulk'!D5</f>
        <v>158739343.18568295</v>
      </c>
      <c r="E5" s="10">
        <f>'Cumilla-10'!E5+'Laksum-80'!E5+'Debidwar-70'!E5+'Gouripur-60'!E5+'Ashuganj-90'!E5+'BBaria-90'!E5+'Chadpur-40'!E5+'Laxmipur-50'!E5+'NKL-30'!E5+'Feni-20'!E5+'Ashuganj-Bulk'!E5</f>
        <v>172193633.92571494</v>
      </c>
      <c r="F5" s="10">
        <f>'Cumilla-10'!F5+'Laksum-80'!F5+'Debidwar-70'!F5+'Gouripur-60'!F5+'Ashuganj-90'!F5+'BBaria-90'!F5+'Chadpur-40'!F5+'Laxmipur-50'!F5+'NKL-30'!F5+'Feni-20'!F5+'Ashuganj-Bulk'!F5</f>
        <v>142074613.51419827</v>
      </c>
      <c r="G5" s="10">
        <f>'Cumilla-10'!G5+'Laksum-80'!G5+'Debidwar-70'!G5+'Gouripur-60'!G5+'Ashuganj-90'!G5+'BBaria-90'!G5+'Chadpur-40'!G5+'Laxmipur-50'!G5+'NKL-30'!G5+'Feni-20'!G5+'Ashuganj-Bulk'!G5</f>
        <v>168869348.97582915</v>
      </c>
      <c r="H5" s="10">
        <f>'Cumilla-10'!H5+'Laksum-80'!H5+'Debidwar-70'!H5+'Gouripur-60'!H5+'Ashuganj-90'!H5+'BBaria-90'!H5+'Chadpur-40'!H5+'Laxmipur-50'!H5+'NKL-30'!H5+'Feni-20'!H5+'Ashuganj-Bulk'!H5</f>
        <v>160485093.2104888</v>
      </c>
      <c r="I5" s="10">
        <f>'Cumilla-10'!I5+'Laksum-80'!I5+'Debidwar-70'!I5+'Gouripur-60'!I5+'Ashuganj-90'!I5+'BBaria-90'!I5+'Chadpur-40'!I5+'Laxmipur-50'!I5+'NKL-30'!I5+'Feni-20'!I5+'Ashuganj-Bulk'!I5</f>
        <v>148268101.48210597</v>
      </c>
      <c r="J5" s="10">
        <f>J3</f>
        <v>148224994.37</v>
      </c>
      <c r="K5" s="10">
        <f t="shared" ref="K5:M5" si="3">K3</f>
        <v>176542252.88000003</v>
      </c>
      <c r="L5" s="10">
        <f t="shared" si="3"/>
        <v>180680835.50999999</v>
      </c>
      <c r="M5" s="10">
        <f t="shared" si="3"/>
        <v>174964626.04999998</v>
      </c>
      <c r="N5" s="108">
        <f>'Cumilla-10'!N5+'Laksum-80'!N5+'Debidwar-70'!N5+'Gouripur-60'!N5+'Ashuganj-90'!N5+'BBaria-90'!N5+'Chadpur-40'!N5+'Laxmipur-50'!N5+'NKL-30'!N5+'Feni-20'!N5+'Ashuganj-Bulk'!N5</f>
        <v>1967511854.7484739</v>
      </c>
      <c r="O5" s="108">
        <f>'Cumilla-10'!O5+'Laksum-80'!O5+'Debidwar-70'!O5+'Gouripur-60'!O5+'Ashuganj-90'!O5+'BBaria-90'!O5+'Chadpur-40'!O5+'Laxmipur-50'!O5+'NKL-30'!O5+'Feni-20'!O5+'Ashuganj-Bulk'!O5</f>
        <v>1900.8886092099997</v>
      </c>
      <c r="P5" s="108">
        <f>'Cumilla-10'!P5+'Laksum-80'!P5+'Debidwar-70'!P5+'Gouripur-60'!P5+'Ashuganj-90'!P5+'BBaria-90'!P5+'Chadpur-40'!P5+'Laxmipur-50'!P5+'NKL-30'!P5+'Feni-20'!P5+'Ashuganj-Bulk'!P5</f>
        <v>67129.310967668382</v>
      </c>
    </row>
    <row r="6" spans="1:16" x14ac:dyDescent="0.25">
      <c r="A6" s="2" t="s">
        <v>54</v>
      </c>
      <c r="B6" s="10">
        <f>'Cumilla-10'!B6+'Laksum-80'!B6+'Debidwar-70'!B6+'Gouripur-60'!B6+'Ashuganj-90'!B6+'BBaria-90'!B6+'Chadpur-40'!B6+'Laxmipur-50'!B6+'NKL-30'!B6+'Feni-20'!B6+'Ashuganj-Bulk'!B6</f>
        <v>168.76603127639106</v>
      </c>
      <c r="C6" s="10">
        <f>'Cumilla-10'!C6+'Laksum-80'!C6+'Debidwar-70'!C6+'Gouripur-60'!C6+'Ashuganj-90'!C6+'BBaria-90'!C6+'Chadpur-40'!C6+'Laxmipur-50'!C6+'NKL-30'!C6+'Feni-20'!C6+'Ashuganj-Bulk'!C6</f>
        <v>167.70298036806304</v>
      </c>
      <c r="D6" s="10">
        <f>'Cumilla-10'!D6+'Laksum-80'!D6+'Debidwar-70'!D6+'Gouripur-60'!D6+'Ashuganj-90'!D6+'BBaria-90'!D6+'Chadpur-40'!D6+'Laxmipur-50'!D6+'NKL-30'!D6+'Feni-20'!D6+'Ashuganj-Bulk'!D6</f>
        <v>158.73934318568294</v>
      </c>
      <c r="E6" s="10">
        <f>'Cumilla-10'!E6+'Laksum-80'!E6+'Debidwar-70'!E6+'Gouripur-60'!E6+'Ashuganj-90'!E6+'BBaria-90'!E6+'Chadpur-40'!E6+'Laxmipur-50'!E6+'NKL-30'!E6+'Feni-20'!E6+'Ashuganj-Bulk'!E6</f>
        <v>172.19363392571495</v>
      </c>
      <c r="F6" s="10">
        <f>'Cumilla-10'!F6+'Laksum-80'!F6+'Debidwar-70'!F6+'Gouripur-60'!F6+'Ashuganj-90'!F6+'BBaria-90'!F6+'Chadpur-40'!F6+'Laxmipur-50'!F6+'NKL-30'!F6+'Feni-20'!F6+'Ashuganj-Bulk'!F6</f>
        <v>142.07461351419826</v>
      </c>
      <c r="G6" s="10">
        <f>'Cumilla-10'!G6+'Laksum-80'!G6+'Debidwar-70'!G6+'Gouripur-60'!G6+'Ashuganj-90'!G6+'BBaria-90'!G6+'Chadpur-40'!G6+'Laxmipur-50'!G6+'NKL-30'!G6+'Feni-20'!G6+'Ashuganj-Bulk'!G6</f>
        <v>168.86934897582913</v>
      </c>
      <c r="H6" s="10">
        <f>'Cumilla-10'!H6+'Laksum-80'!H6+'Debidwar-70'!H6+'Gouripur-60'!H6+'Ashuganj-90'!H6+'BBaria-90'!H6+'Chadpur-40'!H6+'Laxmipur-50'!H6+'NKL-30'!H6+'Feni-20'!H6+'Ashuganj-Bulk'!H6</f>
        <v>160.48509321048883</v>
      </c>
      <c r="I6" s="10">
        <f>'Cumilla-10'!I6+'Laksum-80'!I6+'Debidwar-70'!I6+'Gouripur-60'!I6+'Ashuganj-90'!I6+'BBaria-90'!I6+'Chadpur-40'!I6+'Laxmipur-50'!I6+'NKL-30'!I6+'Feni-20'!I6+'Ashuganj-Bulk'!I6</f>
        <v>148.26810148210598</v>
      </c>
      <c r="J6" s="10">
        <f>'Cumilla-10'!J6+'Laksum-80'!J6+'Debidwar-70'!J6+'Gouripur-60'!J6+'Ashuganj-90'!J6+'BBaria-90'!J6+'Chadpur-40'!J6+'Laxmipur-50'!J6+'NKL-30'!J6+'Feni-20'!J6+'Ashuganj-Bulk'!J6</f>
        <v>80732411.999842763</v>
      </c>
      <c r="K6" s="10">
        <f>'Cumilla-10'!K6+'Laksum-80'!K6+'Debidwar-70'!K6+'Gouripur-60'!K6+'Ashuganj-90'!K6+'BBaria-90'!K6+'Chadpur-40'!K6+'Laxmipur-50'!K6+'NKL-30'!K6+'Feni-20'!K6+'Ashuganj-Bulk'!K6</f>
        <v>37480097.897461683</v>
      </c>
      <c r="L6" s="10">
        <f>'Cumilla-10'!L6+'Laksum-80'!L6+'Debidwar-70'!L6+'Gouripur-60'!L6+'Ashuganj-90'!L6+'BBaria-90'!L6+'Chadpur-40'!L6+'Laxmipur-50'!L6+'NKL-30'!L6+'Feni-20'!L6+'Ashuganj-Bulk'!L6</f>
        <v>336148663.56946433</v>
      </c>
      <c r="M6" s="10">
        <f>'Cumilla-10'!M6+'Laksum-80'!M6+'Debidwar-70'!M6+'Gouripur-60'!M6+'Ashuganj-90'!M6+'BBaria-90'!M6+'Chadpur-40'!M6+'Laxmipur-50'!M6+'NKL-30'!M6+'Feni-20'!M6+'Ashuganj-Bulk'!M6</f>
        <v>506093396.76737124</v>
      </c>
      <c r="N6" s="10"/>
      <c r="O6" s="31">
        <f>SUM(B6:M6)</f>
        <v>960455857.33328593</v>
      </c>
      <c r="P6" s="2"/>
    </row>
    <row r="7" spans="1:16" s="11" customFormat="1" x14ac:dyDescent="0.25">
      <c r="A7" s="24" t="s">
        <v>55</v>
      </c>
      <c r="B7" s="10">
        <f>'Cumilla-10'!B7+'Laksum-80'!B7+'Debidwar-70'!B7+'Gouripur-60'!B7+'Ashuganj-90'!B7+'BBaria-90'!B7+'Chadpur-40'!B7+'Laxmipur-50'!B7+'NKL-30'!B7+'Feni-20'!B7+'Ashuganj-Bulk'!B7</f>
        <v>5959.9217647163678</v>
      </c>
      <c r="C7" s="10">
        <f>'Cumilla-10'!C7+'Laksum-80'!C7+'Debidwar-70'!C7+'Gouripur-60'!C7+'Ashuganj-90'!C7+'BBaria-90'!C7+'Chadpur-40'!C7+'Laxmipur-50'!C7+'NKL-30'!C7+'Feni-20'!C7+'Ashuganj-Bulk'!C7</f>
        <v>5922.380440804036</v>
      </c>
      <c r="D7" s="10">
        <f>'Cumilla-10'!D7+'Laksum-80'!D7+'Debidwar-70'!D7+'Gouripur-60'!D7+'Ashuganj-90'!D7+'BBaria-90'!D7+'Chadpur-40'!D7+'Laxmipur-50'!D7+'NKL-30'!D7+'Feni-20'!D7+'Ashuganj-Bulk'!D7</f>
        <v>5605.832282799438</v>
      </c>
      <c r="E7" s="10">
        <f>'Cumilla-10'!E7+'Laksum-80'!E7+'Debidwar-70'!E7+'Gouripur-60'!E7+'Ashuganj-90'!E7+'BBaria-90'!E7+'Chadpur-40'!E7+'Laxmipur-50'!E7+'NKL-30'!E7+'Feni-20'!E7+'Ashuganj-Bulk'!E7</f>
        <v>6080.9665239964461</v>
      </c>
      <c r="F7" s="10">
        <f>'Cumilla-10'!F7+'Laksum-80'!F7+'Debidwar-70'!F7+'Gouripur-60'!F7+'Ashuganj-90'!F7+'BBaria-90'!F7+'Chadpur-40'!F7+'Laxmipur-50'!F7+'NKL-30'!F7+'Feni-20'!F7+'Ashuganj-Bulk'!F7</f>
        <v>5017.3223538698576</v>
      </c>
      <c r="G7" s="10">
        <f>'Cumilla-10'!G7+'Laksum-80'!G7+'Debidwar-70'!G7+'Gouripur-60'!G7+'Ashuganj-90'!G7+'BBaria-90'!G7+'Chadpur-40'!G7+'Laxmipur-50'!G7+'NKL-30'!G7+'Feni-20'!G7+'Ashuganj-Bulk'!G7</f>
        <v>5963.5703982767136</v>
      </c>
      <c r="H7" s="10">
        <f>'Cumilla-10'!H7+'Laksum-80'!H7+'Debidwar-70'!H7+'Gouripur-60'!H7+'Ashuganj-90'!H7+'BBaria-90'!H7+'Chadpur-40'!H7+'Laxmipur-50'!H7+'NKL-30'!H7+'Feni-20'!H7+'Ashuganj-Bulk'!H7</f>
        <v>5667.4829212004497</v>
      </c>
      <c r="I7" s="10">
        <f>'Cumilla-10'!I7+'Laksum-80'!I7+'Debidwar-70'!I7+'Gouripur-60'!I7+'Ashuganj-90'!I7+'BBaria-90'!I7+'Chadpur-40'!I7+'Laxmipur-50'!I7+'NKL-30'!I7+'Feni-20'!I7+'Ashuganj-Bulk'!I7</f>
        <v>5236.0435234101287</v>
      </c>
      <c r="J7" s="10">
        <f>'Cumilla-10'!J7+'Laksum-80'!J7+'Debidwar-70'!J7+'Gouripur-60'!J7+'Ashuganj-90'!J7+'BBaria-90'!J7+'Chadpur-40'!J7+'Laxmipur-50'!J7+'NKL-30'!J7+'Feni-20'!J7+'Ashuganj-Bulk'!J7</f>
        <v>5315.2534724530888</v>
      </c>
      <c r="K7" s="10">
        <f>'Cumilla-10'!K7+'Laksum-80'!K7+'Debidwar-70'!K7+'Gouripur-60'!K7+'Ashuganj-90'!K7+'BBaria-90'!K7+'Chadpur-40'!K7+'Laxmipur-50'!K7+'NKL-30'!K7+'Feni-20'!K7+'Ashuganj-Bulk'!K7</f>
        <v>6272.0166191365461</v>
      </c>
      <c r="L7" s="10">
        <f>'Cumilla-10'!L7+'Laksum-80'!L7+'Debidwar-70'!L7+'Gouripur-60'!L7+'Ashuganj-90'!L7+'BBaria-90'!L7+'Chadpur-40'!L7+'Laxmipur-50'!L7+'NKL-30'!L7+'Feni-20'!L7+'Ashuganj-Bulk'!L7</f>
        <v>6716.8379846736261</v>
      </c>
      <c r="M7" s="10">
        <f>'Cumilla-10'!M7+'Laksum-80'!M7+'Debidwar-70'!M7+'Gouripur-60'!M7+'Ashuganj-90'!M7+'BBaria-90'!M7+'Chadpur-40'!M7+'Laxmipur-50'!M7+'NKL-30'!M7+'Feni-20'!M7+'Ashuganj-Bulk'!M7</f>
        <v>6684.9165013706797</v>
      </c>
      <c r="N7" s="32">
        <f t="shared" ref="N7" si="4">N6*35.3147</f>
        <v>0</v>
      </c>
      <c r="O7" s="24"/>
      <c r="P7" s="33">
        <f>SUM(B7:M7)</f>
        <v>70442.544786707367</v>
      </c>
    </row>
    <row r="8" spans="1:16" s="11" customFormat="1" x14ac:dyDescent="0.25">
      <c r="B8" s="10">
        <f>'Cumilla-10'!B8+'Laksum-80'!B8+'Debidwar-70'!B8+'Gouripur-60'!B8+'Ashuganj-90'!B8+'BBaria-90'!B8+'Chadpur-40'!B8+'Laxmipur-50'!B8+'NKL-30'!B8+'Feni-20'!B8+'Ashuganj-Bulk'!B8</f>
        <v>0</v>
      </c>
      <c r="C8" s="10">
        <f>'Cumilla-10'!C8+'Laksum-80'!C8+'Debidwar-70'!C8+'Gouripur-60'!C8+'Ashuganj-90'!C8+'BBaria-90'!C8+'Chadpur-40'!C8+'Laxmipur-50'!C8+'NKL-30'!C8+'Feni-20'!C8+'Ashuganj-Bulk'!C8</f>
        <v>0</v>
      </c>
      <c r="D8" s="10">
        <f>'Cumilla-10'!D8+'Laksum-80'!D8+'Debidwar-70'!D8+'Gouripur-60'!D8+'Ashuganj-90'!D8+'BBaria-90'!D8+'Chadpur-40'!D8+'Laxmipur-50'!D8+'NKL-30'!D8+'Feni-20'!D8+'Ashuganj-Bulk'!D8</f>
        <v>0</v>
      </c>
      <c r="E8" s="10">
        <f>'Cumilla-10'!E8+'Laksum-80'!E8+'Debidwar-70'!E8+'Gouripur-60'!E8+'Ashuganj-90'!E8+'BBaria-90'!E8+'Chadpur-40'!E8+'Laxmipur-50'!E8+'NKL-30'!E8+'Feni-20'!E8+'Ashuganj-Bulk'!E8</f>
        <v>0</v>
      </c>
      <c r="F8" s="10">
        <f>'Cumilla-10'!F8+'Laksum-80'!F8+'Debidwar-70'!F8+'Gouripur-60'!F8+'Ashuganj-90'!F8+'BBaria-90'!F8+'Chadpur-40'!F8+'Laxmipur-50'!F8+'NKL-30'!F8+'Feni-20'!F8+'Ashuganj-Bulk'!F8</f>
        <v>0</v>
      </c>
      <c r="G8" s="10">
        <f>'Cumilla-10'!G8+'Laksum-80'!G8+'Debidwar-70'!G8+'Gouripur-60'!G8+'Ashuganj-90'!G8+'BBaria-90'!G8+'Chadpur-40'!G8+'Laxmipur-50'!G8+'NKL-30'!G8+'Feni-20'!G8+'Ashuganj-Bulk'!G8</f>
        <v>0</v>
      </c>
      <c r="H8" s="10">
        <f>'Cumilla-10'!H8+'Laksum-80'!H8+'Debidwar-70'!H8+'Gouripur-60'!H8+'Ashuganj-90'!H8+'BBaria-90'!H8+'Chadpur-40'!H8+'Laxmipur-50'!H8+'NKL-30'!H8+'Feni-20'!H8+'Ashuganj-Bulk'!H8</f>
        <v>0</v>
      </c>
      <c r="I8" s="10">
        <f>'Cumilla-10'!I8+'Laksum-80'!I8+'Debidwar-70'!I8+'Gouripur-60'!I8+'Ashuganj-90'!I8+'BBaria-90'!I8+'Chadpur-40'!I8+'Laxmipur-50'!I8+'NKL-30'!I8+'Feni-20'!I8+'Ashuganj-Bulk'!I8</f>
        <v>0</v>
      </c>
      <c r="J8" s="10">
        <f>'Cumilla-10'!J8+'Laksum-80'!J8+'Debidwar-70'!J8+'Gouripur-60'!J8+'Ashuganj-90'!J8+'BBaria-90'!J8+'Chadpur-40'!J8+'Laxmipur-50'!J8+'NKL-30'!J8+'Feni-20'!J8+'Ashuganj-Bulk'!J8</f>
        <v>0</v>
      </c>
      <c r="K8" s="10">
        <f>'Cumilla-10'!K8+'Laksum-80'!K8+'Debidwar-70'!K8+'Gouripur-60'!K8+'Ashuganj-90'!K8+'BBaria-90'!K8+'Chadpur-40'!K8+'Laxmipur-50'!K8+'NKL-30'!K8+'Feni-20'!K8+'Ashuganj-Bulk'!K8</f>
        <v>0</v>
      </c>
      <c r="L8" s="10">
        <f>'Cumilla-10'!L8+'Laksum-80'!L8+'Debidwar-70'!L8+'Gouripur-60'!L8+'Ashuganj-90'!L8+'BBaria-90'!L8+'Chadpur-40'!L8+'Laxmipur-50'!L8+'NKL-30'!L8+'Feni-20'!L8+'Ashuganj-Bulk'!L8</f>
        <v>0</v>
      </c>
      <c r="M8" s="10">
        <f>'Cumilla-10'!M8+'Laksum-80'!M8+'Debidwar-70'!M8+'Gouripur-60'!M8+'Ashuganj-90'!M8+'BBaria-90'!M8+'Chadpur-40'!M8+'Laxmipur-50'!M8+'NKL-30'!M8+'Feni-20'!M8+'Ashuganj-Bulk'!M8</f>
        <v>0</v>
      </c>
      <c r="N8" s="35"/>
      <c r="P8" s="36"/>
    </row>
    <row r="9" spans="1:16" x14ac:dyDescent="0.25">
      <c r="A9" s="2" t="s">
        <v>0</v>
      </c>
      <c r="B9" s="10">
        <f>'Cumilla-10'!B9+'Laksum-80'!B9+'Debidwar-70'!B9+'Gouripur-60'!B9+'Ashuganj-90'!B9+'BBaria-90'!B9+'Chadpur-40'!B9+'Laxmipur-50'!B9+'NKL-30'!B9+'Feni-20'!B9+'Ashuganj-Bulk'!B9</f>
        <v>5824654.9800000004</v>
      </c>
      <c r="C9" s="10">
        <f>'Cumilla-10'!C9+'Laksum-80'!C9+'Debidwar-70'!C9+'Gouripur-60'!C9+'Ashuganj-90'!C9+'BBaria-90'!C9+'Chadpur-40'!C9+'Laxmipur-50'!C9+'NKL-30'!C9+'Feni-20'!C9+'Ashuganj-Bulk'!C9</f>
        <v>5871625.5599999996</v>
      </c>
      <c r="D9" s="10">
        <f>'Cumilla-10'!D9+'Laksum-80'!D9+'Debidwar-70'!D9+'Gouripur-60'!D9+'Ashuganj-90'!D9+'BBaria-90'!D9+'Chadpur-40'!D9+'Laxmipur-50'!D9+'NKL-30'!D9+'Feni-20'!D9+'Ashuganj-Bulk'!D9</f>
        <v>5685640.3300000001</v>
      </c>
      <c r="E9" s="10">
        <f>'Cumilla-10'!E9+'Laksum-80'!E9+'Debidwar-70'!E9+'Gouripur-60'!E9+'Ashuganj-90'!E9+'BBaria-90'!E9+'Chadpur-40'!E9+'Laxmipur-50'!E9+'NKL-30'!E9+'Feni-20'!E9+'Ashuganj-Bulk'!E9</f>
        <v>5551366.7999999998</v>
      </c>
      <c r="F9" s="10">
        <f>'Cumilla-10'!F9+'Laksum-80'!F9+'Debidwar-70'!F9+'Gouripur-60'!F9+'Ashuganj-90'!F9+'BBaria-90'!F9+'Chadpur-40'!F9+'Laxmipur-50'!F9+'NKL-30'!F9+'Feni-20'!F9+'Ashuganj-Bulk'!F9</f>
        <v>5178131.3500000006</v>
      </c>
      <c r="G9" s="10">
        <f>'Cumilla-10'!G9+'Laksum-80'!G9+'Debidwar-70'!G9+'Gouripur-60'!G9+'Ashuganj-90'!G9+'BBaria-90'!G9+'Chadpur-40'!G9+'Laxmipur-50'!G9+'NKL-30'!G9+'Feni-20'!G9+'Ashuganj-Bulk'!G9</f>
        <v>4801654.92</v>
      </c>
      <c r="H9" s="10">
        <f>'Cumilla-10'!H9+'Laksum-80'!H9+'Debidwar-70'!H9+'Gouripur-60'!H9+'Ashuganj-90'!H9+'BBaria-90'!H9+'Chadpur-40'!H9+'Laxmipur-50'!H9+'NKL-30'!H9+'Feni-20'!H9+'Ashuganj-Bulk'!H9</f>
        <v>4541153.46</v>
      </c>
      <c r="I9" s="10">
        <f>'Cumilla-10'!I9+'Laksum-80'!I9+'Debidwar-70'!I9+'Gouripur-60'!I9+'Ashuganj-90'!I9+'BBaria-90'!I9+'Chadpur-40'!I9+'Laxmipur-50'!I9+'NKL-30'!I9+'Feni-20'!I9+'Ashuganj-Bulk'!I9</f>
        <v>4518954.67</v>
      </c>
      <c r="J9" s="10">
        <f>'Cumilla-10'!J9+'Laksum-80'!J9+'Debidwar-70'!J9+'Gouripur-60'!J9+'Ashuganj-90'!J9+'BBaria-90'!J9+'Chadpur-40'!J9+'Laxmipur-50'!J9+'NKL-30'!J9+'Feni-20'!J9+'Ashuganj-Bulk'!J9</f>
        <v>5033189.01</v>
      </c>
      <c r="K9" s="10">
        <f>'Cumilla-10'!K9+'Laksum-80'!K9+'Debidwar-70'!K9+'Gouripur-60'!K9+'Ashuganj-90'!K9+'BBaria-90'!K9+'Chadpur-40'!K9+'Laxmipur-50'!K9+'NKL-30'!K9+'Feni-20'!K9+'Ashuganj-Bulk'!K9</f>
        <v>5095745.1199999992</v>
      </c>
      <c r="L9" s="10">
        <f>'Cumilla-10'!L9+'Laksum-80'!L9+'Debidwar-70'!L9+'Gouripur-60'!L9+'Ashuganj-90'!L9+'BBaria-90'!L9+'Chadpur-40'!L9+'Laxmipur-50'!L9+'NKL-30'!L9+'Feni-20'!L9+'Ashuganj-Bulk'!L9</f>
        <v>5693966.5300000003</v>
      </c>
      <c r="M9" s="10">
        <f>'Cumilla-10'!M9+'Laksum-80'!M9+'Debidwar-70'!M9+'Gouripur-60'!M9+'Ashuganj-90'!M9+'BBaria-90'!M9+'Chadpur-40'!M9+'Laxmipur-50'!M9+'NKL-30'!M9+'Feni-20'!M9+'Ashuganj-Bulk'!M9</f>
        <v>5254951.43</v>
      </c>
      <c r="N9" s="5">
        <f>SUM(B9:M9)</f>
        <v>63051034.159999996</v>
      </c>
      <c r="O9" s="2">
        <f>N9/1000000</f>
        <v>63.051034159999993</v>
      </c>
      <c r="P9" s="2">
        <f>O9*35.3147</f>
        <v>2226.628356050152</v>
      </c>
    </row>
    <row r="10" spans="1:16" x14ac:dyDescent="0.25">
      <c r="A10" s="2" t="s">
        <v>14</v>
      </c>
      <c r="B10" s="10">
        <f>'Cumilla-10'!B10+'Laksum-80'!B10+'Debidwar-70'!B10+'Gouripur-60'!B10+'Ashuganj-90'!B10+'BBaria-90'!B10+'Chadpur-40'!B10+'Laxmipur-50'!B10+'NKL-30'!B10+'Feni-20'!B10+'Ashuganj-Bulk'!B10</f>
        <v>16765788.389999999</v>
      </c>
      <c r="C10" s="10">
        <f>'Cumilla-10'!C10+'Laksum-80'!C10+'Debidwar-70'!C10+'Gouripur-60'!C10+'Ashuganj-90'!C10+'BBaria-90'!C10+'Chadpur-40'!C10+'Laxmipur-50'!C10+'NKL-30'!C10+'Feni-20'!C10+'Ashuganj-Bulk'!C10</f>
        <v>15072849.51</v>
      </c>
      <c r="D10" s="10">
        <f>'Cumilla-10'!D10+'Laksum-80'!D10+'Debidwar-70'!D10+'Gouripur-60'!D10+'Ashuganj-90'!D10+'BBaria-90'!D10+'Chadpur-40'!D10+'Laxmipur-50'!D10+'NKL-30'!D10+'Feni-20'!D10+'Ashuganj-Bulk'!D10</f>
        <v>15405131.58</v>
      </c>
      <c r="E10" s="10">
        <f>'Cumilla-10'!E10+'Laksum-80'!E10+'Debidwar-70'!E10+'Gouripur-60'!E10+'Ashuganj-90'!E10+'BBaria-90'!E10+'Chadpur-40'!E10+'Laxmipur-50'!E10+'NKL-30'!E10+'Feni-20'!E10+'Ashuganj-Bulk'!E10</f>
        <v>15389606.920000002</v>
      </c>
      <c r="F10" s="10">
        <f>'Cumilla-10'!F10+'Laksum-80'!F10+'Debidwar-70'!F10+'Gouripur-60'!F10+'Ashuganj-90'!F10+'BBaria-90'!F10+'Chadpur-40'!F10+'Laxmipur-50'!F10+'NKL-30'!F10+'Feni-20'!F10+'Ashuganj-Bulk'!F10</f>
        <v>14317610.210000001</v>
      </c>
      <c r="G10" s="10">
        <f>'Cumilla-10'!G10+'Laksum-80'!G10+'Debidwar-70'!G10+'Gouripur-60'!G10+'Ashuganj-90'!G10+'BBaria-90'!G10+'Chadpur-40'!G10+'Laxmipur-50'!G10+'NKL-30'!G10+'Feni-20'!G10+'Ashuganj-Bulk'!G10</f>
        <v>16261673.08</v>
      </c>
      <c r="H10" s="10">
        <f>'Cumilla-10'!H10+'Laksum-80'!H10+'Debidwar-70'!H10+'Gouripur-60'!H10+'Ashuganj-90'!H10+'BBaria-90'!H10+'Chadpur-40'!H10+'Laxmipur-50'!H10+'NKL-30'!H10+'Feni-20'!H10+'Ashuganj-Bulk'!H10</f>
        <v>15832559.98</v>
      </c>
      <c r="I10" s="10">
        <f>'Cumilla-10'!I10+'Laksum-80'!I10+'Debidwar-70'!I10+'Gouripur-60'!I10+'Ashuganj-90'!I10+'BBaria-90'!I10+'Chadpur-40'!I10+'Laxmipur-50'!I10+'NKL-30'!I10+'Feni-20'!I10+'Ashuganj-Bulk'!I10</f>
        <v>16193031.84</v>
      </c>
      <c r="J10" s="10">
        <f>'Cumilla-10'!J10+'Laksum-80'!J10+'Debidwar-70'!J10+'Gouripur-60'!J10+'Ashuganj-90'!J10+'BBaria-90'!J10+'Chadpur-40'!J10+'Laxmipur-50'!J10+'NKL-30'!J10+'Feni-20'!J10+'Ashuganj-Bulk'!J10</f>
        <v>16031497.449999999</v>
      </c>
      <c r="K10" s="10">
        <f>'Cumilla-10'!K10+'Laksum-80'!K10+'Debidwar-70'!K10+'Gouripur-60'!K10+'Ashuganj-90'!K10+'BBaria-90'!K10+'Chadpur-40'!K10+'Laxmipur-50'!K10+'NKL-30'!K10+'Feni-20'!K10+'Ashuganj-Bulk'!K10</f>
        <v>18281752.689999998</v>
      </c>
      <c r="L10" s="10">
        <f>'Cumilla-10'!L10+'Laksum-80'!L10+'Debidwar-70'!L10+'Gouripur-60'!L10+'Ashuganj-90'!L10+'BBaria-90'!L10+'Chadpur-40'!L10+'Laxmipur-50'!L10+'NKL-30'!L10+'Feni-20'!L10+'Ashuganj-Bulk'!L10</f>
        <v>16410168.649999999</v>
      </c>
      <c r="M10" s="10">
        <f>'Cumilla-10'!M10+'Laksum-80'!M10+'Debidwar-70'!M10+'Gouripur-60'!M10+'Ashuganj-90'!M10+'BBaria-90'!M10+'Chadpur-40'!M10+'Laxmipur-50'!M10+'NKL-30'!M10+'Feni-20'!M10+'Ashuganj-Bulk'!M10</f>
        <v>19039945.199999999</v>
      </c>
      <c r="N10" s="21">
        <f t="shared" ref="N10:N21" si="5">SUM(B10:M10)</f>
        <v>195001615.5</v>
      </c>
      <c r="O10" s="2">
        <f t="shared" ref="O10:O37" si="6">N10/1000000</f>
        <v>195.00161550000001</v>
      </c>
      <c r="P10" s="2">
        <f t="shared" ref="P10:P37" si="7">O10*35.3147</f>
        <v>6886.4235508978509</v>
      </c>
    </row>
    <row r="11" spans="1:16" x14ac:dyDescent="0.25">
      <c r="A11" s="2" t="s">
        <v>16</v>
      </c>
      <c r="B11" s="10">
        <f>'Cumilla-10'!B11+'Laksum-80'!B11+'Debidwar-70'!B11+'Gouripur-60'!B11+'Ashuganj-90'!B11+'BBaria-90'!B11+'Chadpur-40'!B11+'Laxmipur-50'!B11+'NKL-30'!B11+'Feni-20'!B11+'Ashuganj-Bulk'!B11</f>
        <v>1521970.93</v>
      </c>
      <c r="C11" s="10">
        <f>'Cumilla-10'!C11+'Laksum-80'!C11+'Debidwar-70'!C11+'Gouripur-60'!C11+'Ashuganj-90'!C11+'BBaria-90'!C11+'Chadpur-40'!C11+'Laxmipur-50'!C11+'NKL-30'!C11+'Feni-20'!C11+'Ashuganj-Bulk'!C11</f>
        <v>1638000.96</v>
      </c>
      <c r="D11" s="10">
        <f>'Cumilla-10'!D11+'Laksum-80'!D11+'Debidwar-70'!D11+'Gouripur-60'!D11+'Ashuganj-90'!D11+'BBaria-90'!D11+'Chadpur-40'!D11+'Laxmipur-50'!D11+'NKL-30'!D11+'Feni-20'!D11+'Ashuganj-Bulk'!D11</f>
        <v>1490291.85</v>
      </c>
      <c r="E11" s="10">
        <f>'Cumilla-10'!E11+'Laksum-80'!E11+'Debidwar-70'!E11+'Gouripur-60'!E11+'Ashuganj-90'!E11+'BBaria-90'!E11+'Chadpur-40'!E11+'Laxmipur-50'!E11+'NKL-30'!E11+'Feni-20'!E11+'Ashuganj-Bulk'!E11</f>
        <v>1568865.38</v>
      </c>
      <c r="F11" s="10">
        <f>'Cumilla-10'!F11+'Laksum-80'!F11+'Debidwar-70'!F11+'Gouripur-60'!F11+'Ashuganj-90'!F11+'BBaria-90'!F11+'Chadpur-40'!F11+'Laxmipur-50'!F11+'NKL-30'!F11+'Feni-20'!F11+'Ashuganj-Bulk'!F11</f>
        <v>1412823.35</v>
      </c>
      <c r="G11" s="10">
        <f>'Cumilla-10'!G11+'Laksum-80'!G11+'Debidwar-70'!G11+'Gouripur-60'!G11+'Ashuganj-90'!G11+'BBaria-90'!G11+'Chadpur-40'!G11+'Laxmipur-50'!G11+'NKL-30'!G11+'Feni-20'!G11+'Ashuganj-Bulk'!G11</f>
        <v>1507323.74</v>
      </c>
      <c r="H11" s="10">
        <f>'Cumilla-10'!H11+'Laksum-80'!H11+'Debidwar-70'!H11+'Gouripur-60'!H11+'Ashuganj-90'!H11+'BBaria-90'!H11+'Chadpur-40'!H11+'Laxmipur-50'!H11+'NKL-30'!H11+'Feni-20'!H11+'Ashuganj-Bulk'!H11</f>
        <v>1559512.52</v>
      </c>
      <c r="I11" s="10">
        <f>'Cumilla-10'!I11+'Laksum-80'!I11+'Debidwar-70'!I11+'Gouripur-60'!I11+'Ashuganj-90'!I11+'BBaria-90'!I11+'Chadpur-40'!I11+'Laxmipur-50'!I11+'NKL-30'!I11+'Feni-20'!I11+'Ashuganj-Bulk'!I11</f>
        <v>1491170.1</v>
      </c>
      <c r="J11" s="10">
        <f>'Cumilla-10'!J11+'Laksum-80'!J11+'Debidwar-70'!J11+'Gouripur-60'!J11+'Ashuganj-90'!J11+'BBaria-90'!J11+'Chadpur-40'!J11+'Laxmipur-50'!J11+'NKL-30'!J11+'Feni-20'!J11+'Ashuganj-Bulk'!J11</f>
        <v>1280953.1099999999</v>
      </c>
      <c r="K11" s="10">
        <f>'Cumilla-10'!K11+'Laksum-80'!K11+'Debidwar-70'!K11+'Gouripur-60'!K11+'Ashuganj-90'!K11+'BBaria-90'!K11+'Chadpur-40'!K11+'Laxmipur-50'!K11+'NKL-30'!K11+'Feni-20'!K11+'Ashuganj-Bulk'!K11</f>
        <v>1353384.15</v>
      </c>
      <c r="L11" s="10">
        <f>'Cumilla-10'!L11+'Laksum-80'!L11+'Debidwar-70'!L11+'Gouripur-60'!L11+'Ashuganj-90'!L11+'BBaria-90'!L11+'Chadpur-40'!L11+'Laxmipur-50'!L11+'NKL-30'!L11+'Feni-20'!L11+'Ashuganj-Bulk'!L11</f>
        <v>1539908.52</v>
      </c>
      <c r="M11" s="10">
        <f>'Cumilla-10'!M11+'Laksum-80'!M11+'Debidwar-70'!M11+'Gouripur-60'!M11+'Ashuganj-90'!M11+'BBaria-90'!M11+'Chadpur-40'!M11+'Laxmipur-50'!M11+'NKL-30'!M11+'Feni-20'!M11+'Ashuganj-Bulk'!M11</f>
        <v>1359059.47</v>
      </c>
      <c r="N11" s="21">
        <f t="shared" si="5"/>
        <v>17723264.079999998</v>
      </c>
      <c r="O11" s="2">
        <f t="shared" si="6"/>
        <v>17.72326408</v>
      </c>
      <c r="P11" s="2">
        <f t="shared" si="7"/>
        <v>625.89175400597605</v>
      </c>
    </row>
    <row r="12" spans="1:16" x14ac:dyDescent="0.25">
      <c r="A12" s="2" t="s">
        <v>15</v>
      </c>
      <c r="B12" s="10">
        <f>'Cumilla-10'!B12+'Laksum-80'!B12+'Debidwar-70'!B12+'Gouripur-60'!B12+'Ashuganj-90'!B12+'BBaria-90'!B12+'Chadpur-40'!B12+'Laxmipur-50'!B12+'NKL-30'!B12+'Feni-20'!B12+'Ashuganj-Bulk'!B12</f>
        <v>1123400.55</v>
      </c>
      <c r="C12" s="10">
        <f>'Cumilla-10'!C12+'Laksum-80'!C12+'Debidwar-70'!C12+'Gouripur-60'!C12+'Ashuganj-90'!C12+'BBaria-90'!C12+'Chadpur-40'!C12+'Laxmipur-50'!C12+'NKL-30'!C12+'Feni-20'!C12+'Ashuganj-Bulk'!C12</f>
        <v>1180432.68</v>
      </c>
      <c r="D12" s="10">
        <f>'Cumilla-10'!D12+'Laksum-80'!D12+'Debidwar-70'!D12+'Gouripur-60'!D12+'Ashuganj-90'!D12+'BBaria-90'!D12+'Chadpur-40'!D12+'Laxmipur-50'!D12+'NKL-30'!D12+'Feni-20'!D12+'Ashuganj-Bulk'!D12</f>
        <v>1167434.33</v>
      </c>
      <c r="E12" s="10">
        <f>'Cumilla-10'!E12+'Laksum-80'!E12+'Debidwar-70'!E12+'Gouripur-60'!E12+'Ashuganj-90'!E12+'BBaria-90'!E12+'Chadpur-40'!E12+'Laxmipur-50'!E12+'NKL-30'!E12+'Feni-20'!E12+'Ashuganj-Bulk'!E12</f>
        <v>1263348.06</v>
      </c>
      <c r="F12" s="10">
        <f>'Cumilla-10'!F12+'Laksum-80'!F12+'Debidwar-70'!F12+'Gouripur-60'!F12+'Ashuganj-90'!F12+'BBaria-90'!F12+'Chadpur-40'!F12+'Laxmipur-50'!F12+'NKL-30'!F12+'Feni-20'!F12+'Ashuganj-Bulk'!F12</f>
        <v>1231882.56</v>
      </c>
      <c r="G12" s="10">
        <f>'Cumilla-10'!G12+'Laksum-80'!G12+'Debidwar-70'!G12+'Gouripur-60'!G12+'Ashuganj-90'!G12+'BBaria-90'!G12+'Chadpur-40'!G12+'Laxmipur-50'!G12+'NKL-30'!G12+'Feni-20'!G12+'Ashuganj-Bulk'!G12</f>
        <v>1328132.78</v>
      </c>
      <c r="H12" s="10">
        <f>'Cumilla-10'!H12+'Laksum-80'!H12+'Debidwar-70'!H12+'Gouripur-60'!H12+'Ashuganj-90'!H12+'BBaria-90'!H12+'Chadpur-40'!H12+'Laxmipur-50'!H12+'NKL-30'!H12+'Feni-20'!H12+'Ashuganj-Bulk'!H12</f>
        <v>1379909.04</v>
      </c>
      <c r="I12" s="10">
        <f>'Cumilla-10'!I12+'Laksum-80'!I12+'Debidwar-70'!I12+'Gouripur-60'!I12+'Ashuganj-90'!I12+'BBaria-90'!I12+'Chadpur-40'!I12+'Laxmipur-50'!I12+'NKL-30'!I12+'Feni-20'!I12+'Ashuganj-Bulk'!I12</f>
        <v>1325467.02</v>
      </c>
      <c r="J12" s="10">
        <f>'Cumilla-10'!J12+'Laksum-80'!J12+'Debidwar-70'!J12+'Gouripur-60'!J12+'Ashuganj-90'!J12+'BBaria-90'!J12+'Chadpur-40'!J12+'Laxmipur-50'!J12+'NKL-30'!J12+'Feni-20'!J12+'Ashuganj-Bulk'!J12</f>
        <v>1247052.31</v>
      </c>
      <c r="K12" s="10">
        <f>'Cumilla-10'!K12+'Laksum-80'!K12+'Debidwar-70'!K12+'Gouripur-60'!K12+'Ashuganj-90'!K12+'BBaria-90'!K12+'Chadpur-40'!K12+'Laxmipur-50'!K12+'NKL-30'!K12+'Feni-20'!K12+'Ashuganj-Bulk'!K12</f>
        <v>923301.07000000007</v>
      </c>
      <c r="L12" s="10">
        <f>'Cumilla-10'!L12+'Laksum-80'!L12+'Debidwar-70'!L12+'Gouripur-60'!L12+'Ashuganj-90'!L12+'BBaria-90'!L12+'Chadpur-40'!L12+'Laxmipur-50'!L12+'NKL-30'!L12+'Feni-20'!L12+'Ashuganj-Bulk'!L12</f>
        <v>1146369.19</v>
      </c>
      <c r="M12" s="10">
        <f>'Cumilla-10'!M12+'Laksum-80'!M12+'Debidwar-70'!M12+'Gouripur-60'!M12+'Ashuganj-90'!M12+'BBaria-90'!M12+'Chadpur-40'!M12+'Laxmipur-50'!M12+'NKL-30'!M12+'Feni-20'!M12+'Ashuganj-Bulk'!M12</f>
        <v>1018664.06</v>
      </c>
      <c r="N12" s="21">
        <f t="shared" si="5"/>
        <v>14335393.65</v>
      </c>
      <c r="O12" s="2">
        <f t="shared" si="6"/>
        <v>14.33539365</v>
      </c>
      <c r="P12" s="2">
        <f t="shared" si="7"/>
        <v>506.25012613165507</v>
      </c>
    </row>
    <row r="13" spans="1:16" s="54" customFormat="1" x14ac:dyDescent="0.25">
      <c r="A13" s="2" t="s">
        <v>18</v>
      </c>
      <c r="B13" s="10">
        <f>'Cumilla-10'!B14+'Laksum-80'!B14+'Debidwar-70'!B14+'Gouripur-60'!B13+'Ashuganj-90'!B13+'BBaria-90'!B13+'Chadpur-40'!B14+'Laxmipur-50'!B13+'NKL-30'!B13+'Feni-20'!B13+'Ashuganj-Bulk'!B13</f>
        <v>5612847.5800000001</v>
      </c>
      <c r="C13" s="10">
        <f>'Cumilla-10'!C14+'Laksum-80'!C14+'Debidwar-70'!C14+'Gouripur-60'!C13+'Ashuganj-90'!C13+'BBaria-90'!C13+'Chadpur-40'!C14+'Laxmipur-50'!C13+'NKL-30'!C13+'Feni-20'!C13+'Ashuganj-Bulk'!C13</f>
        <v>6149702.75</v>
      </c>
      <c r="D13" s="10">
        <f>'Cumilla-10'!D14+'Laksum-80'!D14+'Debidwar-70'!D14+'Gouripur-60'!D13+'Ashuganj-90'!D13+'BBaria-90'!D13+'Chadpur-40'!D14+'Laxmipur-50'!D13+'NKL-30'!D13+'Feni-20'!D13+'Ashuganj-Bulk'!D13</f>
        <v>5723517.7000000002</v>
      </c>
      <c r="E13" s="10">
        <f>'Cumilla-10'!E14+'Laksum-80'!E14+'Debidwar-70'!E14+'Gouripur-60'!E13+'Ashuganj-90'!E13+'BBaria-90'!E13+'Chadpur-40'!E14+'Laxmipur-50'!E13+'NKL-30'!E13+'Feni-20'!E13+'Ashuganj-Bulk'!E13</f>
        <v>5598607.3899999997</v>
      </c>
      <c r="F13" s="10">
        <f>'Cumilla-10'!F14+'Laksum-80'!F14+'Debidwar-70'!F14+'Gouripur-60'!F13+'Ashuganj-90'!F13+'BBaria-90'!F13+'Chadpur-40'!F14+'Laxmipur-50'!F13+'NKL-30'!F13+'Feni-20'!F13+'Ashuganj-Bulk'!F13</f>
        <v>5643536.3999999994</v>
      </c>
      <c r="G13" s="10">
        <f>'Cumilla-10'!G14+'Laksum-80'!G14+'Debidwar-70'!G14+'Gouripur-60'!G13+'Ashuganj-90'!G13+'BBaria-90'!G13+'Chadpur-40'!G14+'Laxmipur-50'!G13+'NKL-30'!G13+'Feni-20'!G13+'Ashuganj-Bulk'!G13</f>
        <v>5366422.04</v>
      </c>
      <c r="H13" s="10">
        <f>'Cumilla-10'!H14+'Laksum-80'!H14+'Debidwar-70'!H14+'Gouripur-60'!H13+'Ashuganj-90'!H13+'BBaria-90'!H13+'Chadpur-40'!H14+'Laxmipur-50'!H13+'NKL-30'!H13+'Feni-20'!H13+'Ashuganj-Bulk'!H13</f>
        <v>5327649.7799999993</v>
      </c>
      <c r="I13" s="10">
        <f>'Cumilla-10'!I14+'Laksum-80'!I14+'Debidwar-70'!I14+'Gouripur-60'!I13+'Ashuganj-90'!I13+'BBaria-90'!I13+'Chadpur-40'!I14+'Laxmipur-50'!I13+'NKL-30'!I13+'Feni-20'!I13+'Ashuganj-Bulk'!I13</f>
        <v>5326257.9800000004</v>
      </c>
      <c r="J13" s="10">
        <f>'Cumilla-10'!J14+'Laksum-80'!J14+'Debidwar-70'!J14+'Gouripur-60'!J13+'Ashuganj-90'!J13+'BBaria-90'!J13+'Chadpur-40'!J14+'Laxmipur-50'!J13+'NKL-30'!J13+'Feni-20'!J13+'Ashuganj-Bulk'!J13</f>
        <v>5396425.9800000004</v>
      </c>
      <c r="K13" s="10">
        <f>'Cumilla-10'!K14+'Laksum-80'!K14+'Debidwar-70'!K14+'Gouripur-60'!K13+'Ashuganj-90'!K13+'BBaria-90'!K13+'Chadpur-40'!K14+'Laxmipur-50'!K13+'NKL-30'!K13+'Feni-20'!K13+'Ashuganj-Bulk'!K13</f>
        <v>4469713.2200000007</v>
      </c>
      <c r="L13" s="10">
        <f>'Cumilla-10'!L14+'Laksum-80'!L14+'Debidwar-70'!L14+'Gouripur-60'!L13+'Ashuganj-90'!L13+'BBaria-90'!L13+'Chadpur-40'!L14+'Laxmipur-50'!L13+'NKL-30'!L13+'Feni-20'!L13+'Ashuganj-Bulk'!L13</f>
        <v>5939322.5600000005</v>
      </c>
      <c r="M13" s="10">
        <f>'Cumilla-10'!M14+'Laksum-80'!M14+'Debidwar-70'!M14+'Gouripur-60'!M13+'Ashuganj-90'!M13+'BBaria-90'!M13+'Chadpur-40'!M14+'Laxmipur-50'!M13+'NKL-30'!M13+'Feni-20'!M13+'Ashuganj-Bulk'!M13</f>
        <v>5365140.0299999993</v>
      </c>
      <c r="N13" s="21">
        <f t="shared" si="5"/>
        <v>65919143.410000011</v>
      </c>
      <c r="O13" s="2">
        <f t="shared" si="6"/>
        <v>65.919143410000018</v>
      </c>
      <c r="P13" s="2">
        <f t="shared" si="7"/>
        <v>2327.9147737811277</v>
      </c>
    </row>
    <row r="14" spans="1:16" x14ac:dyDescent="0.25">
      <c r="A14" s="28" t="s">
        <v>19</v>
      </c>
      <c r="B14" s="10">
        <f>'Cumilla-10'!B15+'Laksum-80'!B15+'Debidwar-70'!B15+'Gouripur-60'!B14+'Ashuganj-90'!B14+'BBaria-90'!B14+'Chadpur-40'!B15+'Laxmipur-50'!B14+'NKL-30'!B14+'Feni-20'!B14+'Ashuganj-Bulk'!B14</f>
        <v>941194.95</v>
      </c>
      <c r="C14" s="10">
        <f>'Cumilla-10'!C15+'Laksum-80'!C15+'Debidwar-70'!C15+'Gouripur-60'!C14+'Ashuganj-90'!C14+'BBaria-90'!C14+'Chadpur-40'!C15+'Laxmipur-50'!C14+'NKL-30'!C14+'Feni-20'!C14+'Ashuganj-Bulk'!C14</f>
        <v>1023939.0800000001</v>
      </c>
      <c r="D14" s="10">
        <f>'Cumilla-10'!D15+'Laksum-80'!D15+'Debidwar-70'!D15+'Gouripur-60'!D14+'Ashuganj-90'!D14+'BBaria-90'!D14+'Chadpur-40'!D15+'Laxmipur-50'!D14+'NKL-30'!D14+'Feni-20'!D14+'Ashuganj-Bulk'!D14</f>
        <v>938158.74</v>
      </c>
      <c r="E14" s="10">
        <f>'Cumilla-10'!E15+'Laksum-80'!E15+'Debidwar-70'!E15+'Gouripur-60'!E14+'Ashuganj-90'!E14+'BBaria-90'!E14+'Chadpur-40'!E15+'Laxmipur-50'!E14+'NKL-30'!E14+'Feni-20'!E14+'Ashuganj-Bulk'!E14</f>
        <v>993287.65</v>
      </c>
      <c r="F14" s="10">
        <f>'Cumilla-10'!F15+'Laksum-80'!F15+'Debidwar-70'!F15+'Gouripur-60'!F14+'Ashuganj-90'!F14+'BBaria-90'!F14+'Chadpur-40'!F15+'Laxmipur-50'!F14+'NKL-30'!F14+'Feni-20'!F14+'Ashuganj-Bulk'!F14</f>
        <v>1146385.46</v>
      </c>
      <c r="G14" s="10">
        <f>'Cumilla-10'!G15+'Laksum-80'!G15+'Debidwar-70'!G15+'Gouripur-60'!G14+'Ashuganj-90'!G14+'BBaria-90'!G14+'Chadpur-40'!G15+'Laxmipur-50'!G14+'NKL-30'!G14+'Feni-20'!G14+'Ashuganj-Bulk'!G14</f>
        <v>1070421.74</v>
      </c>
      <c r="H14" s="10">
        <f>'Cumilla-10'!H15+'Laksum-80'!H15+'Debidwar-70'!H15+'Gouripur-60'!H14+'Ashuganj-90'!H14+'BBaria-90'!H14+'Chadpur-40'!H15+'Laxmipur-50'!H14+'NKL-30'!H14+'Feni-20'!H14+'Ashuganj-Bulk'!H14</f>
        <v>1187779.31</v>
      </c>
      <c r="I14" s="10">
        <f>'Cumilla-10'!I15+'Laksum-80'!I15+'Debidwar-70'!I15+'Gouripur-60'!I14+'Ashuganj-90'!I14+'BBaria-90'!I14+'Chadpur-40'!I15+'Laxmipur-50'!I14+'NKL-30'!I14+'Feni-20'!I14+'Ashuganj-Bulk'!I14</f>
        <v>1162102.8999999999</v>
      </c>
      <c r="J14" s="10">
        <f>'Cumilla-10'!J15+'Laksum-80'!J15+'Debidwar-70'!J15+'Gouripur-60'!J14+'Ashuganj-90'!J14+'BBaria-90'!J14+'Chadpur-40'!J15+'Laxmipur-50'!J14+'NKL-30'!J14+'Feni-20'!J14+'Ashuganj-Bulk'!J14</f>
        <v>1035672.7999999999</v>
      </c>
      <c r="K14" s="10">
        <f>'Cumilla-10'!K15+'Laksum-80'!K15+'Debidwar-70'!K15+'Gouripur-60'!K14+'Ashuganj-90'!K14+'BBaria-90'!K14+'Chadpur-40'!K15+'Laxmipur-50'!K14+'NKL-30'!K14+'Feni-20'!K14+'Ashuganj-Bulk'!K14</f>
        <v>933386.65</v>
      </c>
      <c r="L14" s="10">
        <f>'Cumilla-10'!L15+'Laksum-80'!L15+'Debidwar-70'!L15+'Gouripur-60'!L14+'Ashuganj-90'!L14+'BBaria-90'!L14+'Chadpur-40'!L15+'Laxmipur-50'!L14+'NKL-30'!L14+'Feni-20'!L14+'Ashuganj-Bulk'!L14</f>
        <v>1104198.58</v>
      </c>
      <c r="M14" s="10">
        <f>'Cumilla-10'!M15+'Laksum-80'!M15+'Debidwar-70'!M15+'Gouripur-60'!M14+'Ashuganj-90'!M14+'BBaria-90'!M14+'Chadpur-40'!M15+'Laxmipur-50'!M14+'NKL-30'!M14+'Feni-20'!M14+'Ashuganj-Bulk'!M14</f>
        <v>968667.92</v>
      </c>
      <c r="N14" s="34">
        <f t="shared" si="5"/>
        <v>12505195.780000001</v>
      </c>
      <c r="O14" s="28">
        <f t="shared" si="6"/>
        <v>12.505195780000001</v>
      </c>
      <c r="P14" s="28">
        <f t="shared" si="7"/>
        <v>441.61723741196607</v>
      </c>
    </row>
    <row r="15" spans="1:16" s="53" customFormat="1" x14ac:dyDescent="0.25">
      <c r="A15" s="49" t="s">
        <v>20</v>
      </c>
      <c r="B15" s="10">
        <f>'Cumilla-10'!B16+'Laksum-80'!B16+'Debidwar-70'!B16+'Gouripur-60'!B15+'Ashuganj-90'!B15+'BBaria-90'!B15+'Chadpur-40'!B16+'Laxmipur-50'!B15+'NKL-30'!B15+'Feni-20'!B15+'Ashuganj-Bulk'!B15</f>
        <v>28360470</v>
      </c>
      <c r="C15" s="10">
        <f>'Cumilla-10'!C16+'Laksum-80'!C16+'Debidwar-70'!C16+'Gouripur-60'!C15+'Ashuganj-90'!C15+'BBaria-90'!C15+'Chadpur-40'!C16+'Laxmipur-50'!C15+'NKL-30'!C15+'Feni-20'!C15+'Ashuganj-Bulk'!C15</f>
        <v>28367497.390000001</v>
      </c>
      <c r="D15" s="10">
        <f>'Cumilla-10'!D16+'Laksum-80'!D16+'Debidwar-70'!D16+'Gouripur-60'!D15+'Ashuganj-90'!D15+'BBaria-90'!D15+'Chadpur-40'!D16+'Laxmipur-50'!D15+'NKL-30'!D15+'Feni-20'!D15+'Ashuganj-Bulk'!D15</f>
        <v>28352959.440000001</v>
      </c>
      <c r="E15" s="10">
        <f>'Cumilla-10'!E16+'Laksum-80'!E16+'Debidwar-70'!E16+'Gouripur-60'!E15+'Ashuganj-90'!E15+'BBaria-90'!E15+'Chadpur-40'!E16+'Laxmipur-50'!E15+'NKL-30'!E15+'Feni-20'!E15+'Ashuganj-Bulk'!E15</f>
        <v>28344776.77</v>
      </c>
      <c r="F15" s="10">
        <f>'Cumilla-10'!F16+'Laksum-80'!F16+'Debidwar-70'!F16+'Gouripur-60'!F15+'Ashuganj-90'!F15+'BBaria-90'!F15+'Chadpur-40'!F16+'Laxmipur-50'!F15+'NKL-30'!F15+'Feni-20'!F15+'Ashuganj-Bulk'!F15</f>
        <v>28335358.780000001</v>
      </c>
      <c r="G15" s="10">
        <f>'Cumilla-10'!G16+'Laksum-80'!G16+'Debidwar-70'!G16+'Gouripur-60'!G15+'Ashuganj-90'!G15+'BBaria-90'!G15+'Chadpur-40'!G16+'Laxmipur-50'!G15+'NKL-30'!G15+'Feni-20'!G15+'Ashuganj-Bulk'!G15</f>
        <v>28329691.059999999</v>
      </c>
      <c r="H15" s="10">
        <f>'Cumilla-10'!H16+'Laksum-80'!H16+'Debidwar-70'!H16+'Gouripur-60'!H15+'Ashuganj-90'!H15+'BBaria-90'!H15+'Chadpur-40'!H16+'Laxmipur-50'!H15+'NKL-30'!H15+'Feni-20'!H15+'Ashuganj-Bulk'!H15</f>
        <v>28333130.219999999</v>
      </c>
      <c r="I15" s="10">
        <f>'Cumilla-10'!I16+'Laksum-80'!I16+'Debidwar-70'!I16+'Gouripur-60'!I15+'Ashuganj-90'!I15+'BBaria-90'!I15+'Chadpur-40'!I16+'Laxmipur-50'!I15+'NKL-30'!I15+'Feni-20'!I15+'Ashuganj-Bulk'!I15</f>
        <v>28323348.109999999</v>
      </c>
      <c r="J15" s="10">
        <f>'Cumilla-10'!J16+'Laksum-80'!J16+'Debidwar-70'!J16+'Gouripur-60'!J15+'Ashuganj-90'!J15+'BBaria-90'!J15+'Chadpur-40'!J16+'Laxmipur-50'!J15+'NKL-30'!J15+'Feni-20'!J15+'Ashuganj-Bulk'!J15</f>
        <v>28324199.609999999</v>
      </c>
      <c r="K15" s="10">
        <f>'Cumilla-10'!K16+'Laksum-80'!K16+'Debidwar-70'!K16+'Gouripur-60'!K15+'Ashuganj-90'!K15+'BBaria-90'!K15+'Chadpur-40'!K16+'Laxmipur-50'!K15+'NKL-30'!K15+'Feni-20'!K15+'Ashuganj-Bulk'!K15</f>
        <v>28342880.940000001</v>
      </c>
      <c r="L15" s="10">
        <f>'Cumilla-10'!L16+'Laksum-80'!L16+'Debidwar-70'!L16+'Gouripur-60'!L15+'Ashuganj-90'!L15+'BBaria-90'!L15+'Chadpur-40'!L16+'Laxmipur-50'!L15+'NKL-30'!L15+'Feni-20'!L15+'Ashuganj-Bulk'!L15</f>
        <v>28340380.219999999</v>
      </c>
      <c r="M15" s="10">
        <f>'Cumilla-10'!M16+'Laksum-80'!M16+'Debidwar-70'!M16+'Gouripur-60'!M15+'Ashuganj-90'!M15+'BBaria-90'!M15+'Chadpur-40'!M16+'Laxmipur-50'!M15+'NKL-30'!M15+'Feni-20'!M15+'Ashuganj-Bulk'!M15</f>
        <v>28306650.440000001</v>
      </c>
      <c r="N15" s="133">
        <f t="shared" si="5"/>
        <v>340061342.97999996</v>
      </c>
      <c r="O15" s="49">
        <f t="shared" si="6"/>
        <v>340.06134297999995</v>
      </c>
      <c r="P15" s="49">
        <f t="shared" si="7"/>
        <v>12009.164308935804</v>
      </c>
    </row>
    <row r="16" spans="1:16" x14ac:dyDescent="0.25">
      <c r="A16" s="2" t="s">
        <v>59</v>
      </c>
      <c r="B16" s="10">
        <f>'Cumilla-10'!B17+'Laksum-80'!B21+'Debidwar-70'!B19+'Gouripur-60'!B16+'Ashuganj-90'!B16+'BBaria-90'!B16+'Chadpur-40'!B17+'Laxmipur-50'!B16+'NKL-30'!B16+'Feni-20'!B16+'Ashuganj-Bulk'!B16</f>
        <v>5520</v>
      </c>
      <c r="C16" s="10">
        <f>'Cumilla-10'!C17+'Laksum-80'!C21+'Debidwar-70'!C19+'Gouripur-60'!C16+'Ashuganj-90'!C16+'BBaria-90'!C16+'Chadpur-40'!C17+'Laxmipur-50'!C16+'NKL-30'!C16+'Feni-20'!C16+'Ashuganj-Bulk'!C16</f>
        <v>5580</v>
      </c>
      <c r="D16" s="10">
        <f>'Cumilla-10'!D17+'Laksum-80'!D21+'Debidwar-70'!D19+'Gouripur-60'!D16+'Ashuganj-90'!D16+'BBaria-90'!D16+'Chadpur-40'!D17+'Laxmipur-50'!D16+'NKL-30'!D16+'Feni-20'!D16+'Ashuganj-Bulk'!D16</f>
        <v>5580</v>
      </c>
      <c r="E16" s="10">
        <f>'Cumilla-10'!E17+'Laksum-80'!E21+'Debidwar-70'!E19+'Gouripur-60'!E16+'Ashuganj-90'!E16+'BBaria-90'!E16+'Chadpur-40'!E17+'Laxmipur-50'!E16+'NKL-30'!E16+'Feni-20'!E16+'Ashuganj-Bulk'!E16</f>
        <v>5580</v>
      </c>
      <c r="F16" s="10">
        <f>'Cumilla-10'!F17+'Laksum-80'!F21+'Debidwar-70'!F19+'Gouripur-60'!F16+'Ashuganj-90'!F16+'BBaria-90'!F16+'Chadpur-40'!F17+'Laxmipur-50'!F16+'NKL-30'!F16+'Feni-20'!F16+'Ashuganj-Bulk'!F16</f>
        <v>5580</v>
      </c>
      <c r="G16" s="10">
        <f>'Cumilla-10'!G17+'Laksum-80'!G21+'Debidwar-70'!G19+'Gouripur-60'!G16+'Ashuganj-90'!G16+'BBaria-90'!G16+'Chadpur-40'!G17+'Laxmipur-50'!G16+'NKL-30'!G16+'Feni-20'!G16+'Ashuganj-Bulk'!G16</f>
        <v>5580</v>
      </c>
      <c r="H16" s="10">
        <f>'Cumilla-10'!H17+'Laksum-80'!H21+'Debidwar-70'!H19+'Gouripur-60'!H16+'Ashuganj-90'!H16+'BBaria-90'!H16+'Chadpur-40'!H17+'Laxmipur-50'!H16+'NKL-30'!H16+'Feni-20'!H16+'Ashuganj-Bulk'!H16</f>
        <v>5580</v>
      </c>
      <c r="I16" s="10">
        <f>'Cumilla-10'!I17+'Laksum-80'!I21+'Debidwar-70'!I19+'Gouripur-60'!I16+'Ashuganj-90'!I16+'BBaria-90'!I16+'Chadpur-40'!I17+'Laxmipur-50'!I16+'NKL-30'!I16+'Feni-20'!I16+'Ashuganj-Bulk'!I16</f>
        <v>5640</v>
      </c>
      <c r="J16" s="10">
        <f>'Cumilla-10'!J17+'Laksum-80'!J21+'Debidwar-70'!J19+'Gouripur-60'!J16+'Ashuganj-90'!J16+'BBaria-90'!J16+'Chadpur-40'!J17+'Laxmipur-50'!J16+'NKL-30'!J16+'Feni-20'!J16+'Ashuganj-Bulk'!J16</f>
        <v>5640</v>
      </c>
      <c r="K16" s="10">
        <f>'Cumilla-10'!K17+'Laksum-80'!K21+'Debidwar-70'!K19+'Gouripur-60'!K16+'Ashuganj-90'!K16+'BBaria-90'!K16+'Chadpur-40'!K17+'Laxmipur-50'!K16+'NKL-30'!K16+'Feni-20'!K16+'Ashuganj-Bulk'!K16</f>
        <v>5640</v>
      </c>
      <c r="L16" s="10">
        <f>'Cumilla-10'!L17+'Laksum-80'!L21+'Debidwar-70'!L19+'Gouripur-60'!L16+'Ashuganj-90'!L16+'BBaria-90'!L16+'Chadpur-40'!L17+'Laxmipur-50'!L16+'NKL-30'!L16+'Feni-20'!L16+'Ashuganj-Bulk'!L16</f>
        <v>5640</v>
      </c>
      <c r="M16" s="10">
        <f>'Cumilla-10'!M17+'Laksum-80'!M21+'Debidwar-70'!M19+'Gouripur-60'!M16+'Ashuganj-90'!M16+'BBaria-90'!M16+'Chadpur-40'!M17+'Laxmipur-50'!M16+'NKL-30'!M16+'Feni-20'!M16+'Ashuganj-Bulk'!M16</f>
        <v>6240</v>
      </c>
      <c r="N16" s="21">
        <f t="shared" si="5"/>
        <v>67800</v>
      </c>
      <c r="O16" s="2">
        <f t="shared" si="6"/>
        <v>6.7799999999999999E-2</v>
      </c>
      <c r="P16" s="2">
        <f t="shared" si="7"/>
        <v>2.39433666</v>
      </c>
    </row>
    <row r="17" spans="1:16" x14ac:dyDescent="0.25">
      <c r="A17" s="2" t="s">
        <v>37</v>
      </c>
      <c r="B17" s="10">
        <f>'Cumilla-10'!B18+'Laksum-80'!B22+'Debidwar-70'!B20+'Gouripur-60'!B17+'Ashuganj-90'!B17+'BBaria-90'!B17+'Chadpur-40'!B18+'Laxmipur-50'!B17+'NKL-30'!B17+'Feni-20'!B17+'Ashuganj-Bulk'!B17</f>
        <v>28309.4</v>
      </c>
      <c r="C17" s="10">
        <f>'Cumilla-10'!C18+'Laksum-80'!C22+'Debidwar-70'!C20+'Gouripur-60'!C17+'Ashuganj-90'!C17+'BBaria-90'!C17+'Chadpur-40'!C18+'Laxmipur-50'!C17+'NKL-30'!C17+'Feni-20'!C17+'Ashuganj-Bulk'!C17</f>
        <v>29905.8</v>
      </c>
      <c r="D17" s="10">
        <f>'Cumilla-10'!D18+'Laksum-80'!D22+'Debidwar-70'!D20+'Gouripur-60'!D17+'Ashuganj-90'!D17+'BBaria-90'!D17+'Chadpur-40'!D18+'Laxmipur-50'!D17+'NKL-30'!D17+'Feni-20'!D17+'Ashuganj-Bulk'!D17</f>
        <v>31108.239999999998</v>
      </c>
      <c r="E17" s="10">
        <f>'Cumilla-10'!E18+'Laksum-80'!E22+'Debidwar-70'!E20+'Gouripur-60'!E17+'Ashuganj-90'!E17+'BBaria-90'!E17+'Chadpur-40'!E18+'Laxmipur-50'!E17+'NKL-30'!E17+'Feni-20'!E17+'Ashuganj-Bulk'!E17</f>
        <v>31356.239999999998</v>
      </c>
      <c r="F17" s="10">
        <f>'Cumilla-10'!F18+'Laksum-80'!F22+'Debidwar-70'!F20+'Gouripur-60'!F17+'Ashuganj-90'!F17+'BBaria-90'!F17+'Chadpur-40'!F18+'Laxmipur-50'!F17+'NKL-30'!F17+'Feni-20'!F17+'Ashuganj-Bulk'!F17</f>
        <v>29085.42</v>
      </c>
      <c r="G17" s="10">
        <f>'Cumilla-10'!G18+'Laksum-80'!G22+'Debidwar-70'!G20+'Gouripur-60'!G17+'Ashuganj-90'!G17+'BBaria-90'!G17+'Chadpur-40'!G18+'Laxmipur-50'!G17+'NKL-30'!G17+'Feni-20'!G17+'Ashuganj-Bulk'!G17</f>
        <v>28545.8</v>
      </c>
      <c r="H17" s="10">
        <f>'Cumilla-10'!H18+'Laksum-80'!H22+'Debidwar-70'!H20+'Gouripur-60'!H17+'Ashuganj-90'!H17+'BBaria-90'!H17+'Chadpur-40'!H18+'Laxmipur-50'!H17+'NKL-30'!H17+'Feni-20'!H17+'Ashuganj-Bulk'!H17</f>
        <v>18773.96</v>
      </c>
      <c r="I17" s="10">
        <f>'Cumilla-10'!I18+'Laksum-80'!I22+'Debidwar-70'!I20+'Gouripur-60'!I17+'Ashuganj-90'!I17+'BBaria-90'!I17+'Chadpur-40'!I18+'Laxmipur-50'!I17+'NKL-30'!I17+'Feni-20'!I17+'Ashuganj-Bulk'!I17</f>
        <v>34023.68</v>
      </c>
      <c r="J17" s="10">
        <f>'Cumilla-10'!J18+'Laksum-80'!J22+'Debidwar-70'!J20+'Gouripur-60'!J17+'Ashuganj-90'!J17+'BBaria-90'!J17+'Chadpur-40'!J18+'Laxmipur-50'!J17+'NKL-30'!J17+'Feni-20'!J17+'Ashuganj-Bulk'!J17</f>
        <v>14823.439999999999</v>
      </c>
      <c r="K17" s="10">
        <f>'Cumilla-10'!K18+'Laksum-80'!K22+'Debidwar-70'!K20+'Gouripur-60'!K17+'Ashuganj-90'!K17+'BBaria-90'!K17+'Chadpur-40'!K18+'Laxmipur-50'!K17+'NKL-30'!K17+'Feni-20'!K17+'Ashuganj-Bulk'!K17</f>
        <v>49615.399999999994</v>
      </c>
      <c r="L17" s="10">
        <f>'Cumilla-10'!L18+'Laksum-80'!L22+'Debidwar-70'!L20+'Gouripur-60'!L17+'Ashuganj-90'!L17+'BBaria-90'!L17+'Chadpur-40'!L18+'Laxmipur-50'!L17+'NKL-30'!L17+'Feni-20'!L17+'Ashuganj-Bulk'!L17</f>
        <v>25403.87</v>
      </c>
      <c r="M17" s="10">
        <f>'Cumilla-10'!M18+'Laksum-80'!M22+'Debidwar-70'!M20+'Gouripur-60'!M17+'Ashuganj-90'!M17+'BBaria-90'!M17+'Chadpur-40'!M18+'Laxmipur-50'!M17+'NKL-30'!M17+'Feni-20'!M17+'Ashuganj-Bulk'!M17</f>
        <v>29981.82</v>
      </c>
      <c r="N17" s="21">
        <f t="shared" si="5"/>
        <v>350933.06999999995</v>
      </c>
      <c r="O17" s="2">
        <f t="shared" si="6"/>
        <v>0.35093306999999996</v>
      </c>
      <c r="P17" s="2">
        <f t="shared" si="7"/>
        <v>12.393096087128999</v>
      </c>
    </row>
    <row r="18" spans="1:16" x14ac:dyDescent="0.25">
      <c r="A18" s="2" t="s">
        <v>60</v>
      </c>
      <c r="B18" s="10">
        <f>'Cumilla-10'!B19+'Laksum-80'!B23+'Debidwar-70'!B21+'Gouripur-60'!B18+'Ashuganj-90'!B18+'BBaria-90'!B18+'Chadpur-40'!B19+'Laxmipur-50'!B18+'NKL-30'!B18+'Feni-20'!B18+'Ashuganj-Bulk'!B18</f>
        <v>288695</v>
      </c>
      <c r="C18" s="10">
        <f>'Cumilla-10'!C19+'Laksum-80'!C23+'Debidwar-70'!C21+'Gouripur-60'!C18+'Ashuganj-90'!C18+'BBaria-90'!C18+'Chadpur-40'!C19+'Laxmipur-50'!C18+'NKL-30'!C18+'Feni-20'!C18+'Ashuganj-Bulk'!C18</f>
        <v>299520</v>
      </c>
      <c r="D18" s="10">
        <f>'Cumilla-10'!D19+'Laksum-80'!D23+'Debidwar-70'!D21+'Gouripur-60'!D18+'Ashuganj-90'!D18+'BBaria-90'!D18+'Chadpur-40'!D19+'Laxmipur-50'!D18+'NKL-30'!D18+'Feni-20'!D18+'Ashuganj-Bulk'!D18</f>
        <v>253440</v>
      </c>
      <c r="E18" s="10">
        <f>'Cumilla-10'!E19+'Laksum-80'!E23+'Debidwar-70'!E21+'Gouripur-60'!E18+'Ashuganj-90'!E18+'BBaria-90'!E18+'Chadpur-40'!E19+'Laxmipur-50'!E18+'NKL-30'!E18+'Feni-20'!E18+'Ashuganj-Bulk'!E18</f>
        <v>220680</v>
      </c>
      <c r="F18" s="10">
        <f>'Cumilla-10'!F19+'Laksum-80'!F23+'Debidwar-70'!F21+'Gouripur-60'!F18+'Ashuganj-90'!F18+'BBaria-90'!F18+'Chadpur-40'!F19+'Laxmipur-50'!F18+'NKL-30'!F18+'Feni-20'!F18+'Ashuganj-Bulk'!F18</f>
        <v>30240</v>
      </c>
      <c r="G18" s="10">
        <f>'Cumilla-10'!G19+'Laksum-80'!G23+'Debidwar-70'!G21+'Gouripur-60'!G18+'Ashuganj-90'!G18+'BBaria-90'!G18+'Chadpur-40'!G19+'Laxmipur-50'!G18+'NKL-30'!G18+'Feni-20'!G18+'Ashuganj-Bulk'!G18</f>
        <v>78884.850000000006</v>
      </c>
      <c r="H18" s="10">
        <f>'Cumilla-10'!H19+'Laksum-80'!H23+'Debidwar-70'!H21+'Gouripur-60'!H18+'Ashuganj-90'!H18+'BBaria-90'!H18+'Chadpur-40'!H19+'Laxmipur-50'!H18+'NKL-30'!H18+'Feni-20'!H18+'Ashuganj-Bulk'!H18</f>
        <v>148536.38</v>
      </c>
      <c r="I18" s="10">
        <f>'Cumilla-10'!I19+'Laksum-80'!I23+'Debidwar-70'!I21+'Gouripur-60'!I18+'Ashuganj-90'!I18+'BBaria-90'!I18+'Chadpur-40'!I19+'Laxmipur-50'!I18+'NKL-30'!I18+'Feni-20'!I18+'Ashuganj-Bulk'!I18</f>
        <v>200880</v>
      </c>
      <c r="J18" s="10">
        <f>'Cumilla-10'!J19+'Laksum-80'!J23+'Debidwar-70'!J21+'Gouripur-60'!J18+'Ashuganj-90'!J18+'BBaria-90'!J18+'Chadpur-40'!J19+'Laxmipur-50'!J18+'NKL-30'!J18+'Feni-20'!J18+'Ashuganj-Bulk'!J18</f>
        <v>1609526.16</v>
      </c>
      <c r="K18" s="10">
        <f>'Cumilla-10'!K19+'Laksum-80'!K23+'Debidwar-70'!K21+'Gouripur-60'!K18+'Ashuganj-90'!K18+'BBaria-90'!K18+'Chadpur-40'!K19+'Laxmipur-50'!K18+'NKL-30'!K18+'Feni-20'!K18+'Ashuganj-Bulk'!K18</f>
        <v>220241.57</v>
      </c>
      <c r="L18" s="10">
        <f>'Cumilla-10'!L19+'Laksum-80'!L23+'Debidwar-70'!L21+'Gouripur-60'!L18+'Ashuganj-90'!L18+'BBaria-90'!L18+'Chadpur-40'!L19+'Laxmipur-50'!L18+'NKL-30'!L18+'Feni-20'!L18+'Ashuganj-Bulk'!L18</f>
        <v>320400</v>
      </c>
      <c r="M18" s="10">
        <f>'Cumilla-10'!M19+'Laksum-80'!M23+'Debidwar-70'!M21+'Gouripur-60'!M18+'Ashuganj-90'!M18+'BBaria-90'!M18+'Chadpur-40'!M19+'Laxmipur-50'!M18+'NKL-30'!M18+'Feni-20'!M18+'Ashuganj-Bulk'!M18</f>
        <v>203654.18</v>
      </c>
      <c r="N18" s="21">
        <f t="shared" si="5"/>
        <v>3874698.1399999997</v>
      </c>
      <c r="O18" s="2">
        <f t="shared" si="6"/>
        <v>3.8746981399999996</v>
      </c>
      <c r="P18" s="2">
        <f t="shared" si="7"/>
        <v>136.833802404658</v>
      </c>
    </row>
    <row r="19" spans="1:16" s="11" customFormat="1" x14ac:dyDescent="0.25">
      <c r="A19" s="24" t="s">
        <v>56</v>
      </c>
      <c r="B19" s="10">
        <f>'Cumilla-10'!B21+'Laksum-80'!B24+'Debidwar-70'!B22+'Gouripur-60'!B19+'Ashuganj-90'!B19+'BBaria-90'!B19+'Chadpur-40'!B21+'Laxmipur-50'!B19+'NKL-30'!B19+'Feni-20'!B19+'Ashuganj-Bulk'!B19</f>
        <v>65272376.149999999</v>
      </c>
      <c r="C19" s="10">
        <f>'Cumilla-10'!C21+'Laksum-80'!C24+'Debidwar-70'!C22+'Gouripur-60'!C19+'Ashuganj-90'!C19+'BBaria-90'!C19+'Chadpur-40'!C21+'Laxmipur-50'!C19+'NKL-30'!C19+'Feni-20'!C19+'Ashuganj-Bulk'!C19</f>
        <v>64260094.729999997</v>
      </c>
      <c r="D19" s="10">
        <f>'Cumilla-10'!D21+'Laksum-80'!D24+'Debidwar-70'!D22+'Gouripur-60'!D19+'Ashuganj-90'!D19+'BBaria-90'!D19+'Chadpur-40'!D21+'Laxmipur-50'!D19+'NKL-30'!D19+'Feni-20'!D19+'Ashuganj-Bulk'!D19</f>
        <v>63855774.210000008</v>
      </c>
      <c r="E19" s="10">
        <f>'Cumilla-10'!E21+'Laksum-80'!E24+'Debidwar-70'!E22+'Gouripur-60'!E19+'Ashuganj-90'!E19+'BBaria-90'!E19+'Chadpur-40'!E21+'Laxmipur-50'!E19+'NKL-30'!E19+'Feni-20'!E19+'Ashuganj-Bulk'!E19</f>
        <v>63740519.210000008</v>
      </c>
      <c r="F19" s="10">
        <f>'Cumilla-10'!F21+'Laksum-80'!F24+'Debidwar-70'!F22+'Gouripur-60'!F19+'Ashuganj-90'!F19+'BBaria-90'!F19+'Chadpur-40'!F21+'Laxmipur-50'!F19+'NKL-30'!F19+'Feni-20'!F19+'Ashuganj-Bulk'!F19</f>
        <v>62020441.530000009</v>
      </c>
      <c r="G19" s="10">
        <f>'Cumilla-10'!G21+'Laksum-80'!G24+'Debidwar-70'!G22+'Gouripur-60'!G19+'Ashuganj-90'!G19+'BBaria-90'!G19+'Chadpur-40'!G21+'Laxmipur-50'!G19+'NKL-30'!G19+'Feni-20'!G19+'Ashuganj-Bulk'!G19</f>
        <v>60750380.509999998</v>
      </c>
      <c r="H19" s="10">
        <f>'Cumilla-10'!H21+'Laksum-80'!H24+'Debidwar-70'!H22+'Gouripur-60'!H19+'Ashuganj-90'!H19+'BBaria-90'!H19+'Chadpur-40'!H21+'Laxmipur-50'!H19+'NKL-30'!H19+'Feni-20'!H19+'Ashuganj-Bulk'!H19</f>
        <v>60318193.400000006</v>
      </c>
      <c r="I19" s="10">
        <f>'Cumilla-10'!I21+'Laksum-80'!I24+'Debidwar-70'!I22+'Gouripur-60'!I19+'Ashuganj-90'!I19+'BBaria-90'!I19+'Chadpur-40'!I21+'Laxmipur-50'!I19+'NKL-30'!I19+'Feni-20'!I19+'Ashuganj-Bulk'!I19</f>
        <v>60558932.799999997</v>
      </c>
      <c r="J19" s="10">
        <f>'Cumilla-10'!J21+'Laksum-80'!J24+'Debidwar-70'!J22+'Gouripur-60'!J19+'Ashuganj-90'!J19+'BBaria-90'!J19+'Chadpur-40'!J21+'Laxmipur-50'!J19+'NKL-30'!J19+'Feni-20'!J19+'Ashuganj-Bulk'!J19</f>
        <v>61920366.870000005</v>
      </c>
      <c r="K19" s="10">
        <f>'Cumilla-10'!K21+'Laksum-80'!K24+'Debidwar-70'!K22+'Gouripur-60'!K19+'Ashuganj-90'!K19+'BBaria-90'!K19+'Chadpur-40'!K21+'Laxmipur-50'!K19+'NKL-30'!K19+'Feni-20'!K19+'Ashuganj-Bulk'!K19</f>
        <v>61597483.31000001</v>
      </c>
      <c r="L19" s="10">
        <f>'Cumilla-10'!L21+'Laksum-80'!L24+'Debidwar-70'!L22+'Gouripur-60'!L19+'Ashuganj-90'!L19+'BBaria-90'!L19+'Chadpur-40'!L21+'Laxmipur-50'!L19+'NKL-30'!L19+'Feni-20'!L19+'Ashuganj-Bulk'!L19</f>
        <v>62471445.620000005</v>
      </c>
      <c r="M19" s="10">
        <f>'Cumilla-10'!M21+'Laksum-80'!M24+'Debidwar-70'!M22+'Gouripur-60'!M19+'Ashuganj-90'!M19+'BBaria-90'!M19+'Chadpur-40'!M21+'Laxmipur-50'!M19+'NKL-30'!M19+'Feni-20'!M19+'Ashuganj-Bulk'!M19</f>
        <v>61829232.549999997</v>
      </c>
      <c r="N19" s="38">
        <f t="shared" si="5"/>
        <v>748595240.8900001</v>
      </c>
      <c r="O19" s="24">
        <f t="shared" si="6"/>
        <v>748.59524089000013</v>
      </c>
      <c r="P19" s="24">
        <f t="shared" si="7"/>
        <v>26436.416353458088</v>
      </c>
    </row>
    <row r="20" spans="1:16" x14ac:dyDescent="0.25">
      <c r="A20" s="2" t="s">
        <v>57</v>
      </c>
      <c r="B20" s="10">
        <f>'Cumilla-10'!B23+'Laksum-80'!B25+'Debidwar-70'!B23+'Gouripur-60'!B20+'Ashuganj-90'!B20+'BBaria-90'!B20+'Chadpur-40'!B22+'Laxmipur-50'!B20+'NKL-30'!B20+'Feni-20'!B20+'Ashuganj-Bulk'!B20</f>
        <v>65.272376149999999</v>
      </c>
      <c r="C20" s="10">
        <f>'Cumilla-10'!C23+'Laksum-80'!C25+'Debidwar-70'!C23+'Gouripur-60'!C20+'Ashuganj-90'!C20+'BBaria-90'!C20+'Chadpur-40'!C22+'Laxmipur-50'!C20+'NKL-30'!C20+'Feni-20'!C20+'Ashuganj-Bulk'!C20</f>
        <v>59.118960440000002</v>
      </c>
      <c r="D20" s="10">
        <f>'Cumilla-10'!D23+'Laksum-80'!D25+'Debidwar-70'!D23+'Gouripur-60'!D20+'Ashuganj-90'!D20+'BBaria-90'!D20+'Chadpur-40'!D22+'Laxmipur-50'!D20+'NKL-30'!D20+'Feni-20'!D20+'Ashuganj-Bulk'!D20</f>
        <v>58.569976750000009</v>
      </c>
      <c r="E20" s="10">
        <f>'Cumilla-10'!E23+'Laksum-80'!E25+'Debidwar-70'!E23+'Gouripur-60'!E20+'Ashuganj-90'!E20+'BBaria-90'!E20+'Chadpur-40'!E22+'Laxmipur-50'!E20+'NKL-30'!E20+'Feni-20'!E20+'Ashuganj-Bulk'!E20</f>
        <v>58.386641250000004</v>
      </c>
      <c r="F20" s="10">
        <f>'Cumilla-10'!F23+'Laksum-80'!F25+'Debidwar-70'!F23+'Gouripur-60'!F20+'Ashuganj-90'!F20+'BBaria-90'!F20+'Chadpur-40'!F22+'Laxmipur-50'!F20+'NKL-30'!F20+'Feni-20'!F20+'Ashuganj-Bulk'!F20</f>
        <v>56.97423649000001</v>
      </c>
      <c r="G20" s="10">
        <f>'Cumilla-10'!G23+'Laksum-80'!G25+'Debidwar-70'!G23+'Gouripur-60'!G20+'Ashuganj-90'!G20+'BBaria-90'!G20+'Chadpur-40'!G22+'Laxmipur-50'!G20+'NKL-30'!G20+'Feni-20'!G20+'Ashuganj-Bulk'!G20</f>
        <v>55.578965259999997</v>
      </c>
      <c r="H20" s="10">
        <f>'Cumilla-10'!H23+'Laksum-80'!H25+'Debidwar-70'!H23+'Gouripur-60'!H20+'Ashuganj-90'!H20+'BBaria-90'!H20+'Chadpur-40'!H22+'Laxmipur-50'!H20+'NKL-30'!H20+'Feni-20'!H20+'Ashuganj-Bulk'!H20</f>
        <v>55.268008520000002</v>
      </c>
      <c r="I20" s="10">
        <f>'Cumilla-10'!I23+'Laksum-80'!I25+'Debidwar-70'!I23+'Gouripur-60'!I20+'Ashuganj-90'!I20+'BBaria-90'!I20+'Chadpur-40'!I22+'Laxmipur-50'!I20+'NKL-30'!I20+'Feni-20'!I20+'Ashuganj-Bulk'!I20</f>
        <v>55.526161699999996</v>
      </c>
      <c r="J20" s="10">
        <f>'Cumilla-10'!J23+'Laksum-80'!J25+'Debidwar-70'!J23+'Gouripur-60'!J20+'Ashuganj-90'!J20+'BBaria-90'!J20+'Chadpur-40'!J22+'Laxmipur-50'!J20+'NKL-30'!J20+'Feni-20'!J20+'Ashuganj-Bulk'!J20</f>
        <v>56.734116379999996</v>
      </c>
      <c r="K20" s="10">
        <f>'Cumilla-10'!K23+'Laksum-80'!K25+'Debidwar-70'!K23+'Gouripur-60'!K20+'Ashuganj-90'!K20+'BBaria-90'!K20+'Chadpur-40'!K22+'Laxmipur-50'!K20+'NKL-30'!K20+'Feni-20'!K20+'Ashuganj-Bulk'!K20</f>
        <v>56.49443986</v>
      </c>
      <c r="L20" s="10">
        <f>'Cumilla-10'!L23+'Laksum-80'!L25+'Debidwar-70'!L23+'Gouripur-60'!L20+'Ashuganj-90'!L20+'BBaria-90'!L20+'Chadpur-40'!L22+'Laxmipur-50'!L20+'NKL-30'!L20+'Feni-20'!L20+'Ashuganj-Bulk'!L20</f>
        <v>57.163032510000001</v>
      </c>
      <c r="M20" s="10">
        <f>'Cumilla-10'!M23+'Laksum-80'!M25+'Debidwar-70'!M23+'Gouripur-60'!M20+'Ashuganj-90'!M20+'BBaria-90'!M20+'Chadpur-40'!M22+'Laxmipur-50'!M20+'NKL-30'!M20+'Feni-20'!M20+'Ashuganj-Bulk'!M20</f>
        <v>56.609821899999993</v>
      </c>
      <c r="N20" s="21">
        <f t="shared" si="5"/>
        <v>691.69673721000004</v>
      </c>
      <c r="O20" s="2">
        <f t="shared" si="6"/>
        <v>6.9169673721000008E-4</v>
      </c>
      <c r="P20" s="2">
        <f t="shared" si="7"/>
        <v>2.4427062765549991E-2</v>
      </c>
    </row>
    <row r="21" spans="1:16" s="11" customFormat="1" x14ac:dyDescent="0.25">
      <c r="A21" s="24" t="s">
        <v>58</v>
      </c>
      <c r="B21" s="10">
        <f>'Cumilla-10'!B24+'Laksum-80'!B26+'Debidwar-70'!B24+'Gouripur-60'!B21+'Ashuganj-90'!B21+'BBaria-90'!B21+'Chadpur-40'!B23+'Laxmipur-50'!B21+'NKL-30'!B21+'Feni-20'!B21+'Ashuganj-Bulk'!B21</f>
        <v>2305.0743820244052</v>
      </c>
      <c r="C21" s="10">
        <f>'Cumilla-10'!C24+'Laksum-80'!C26+'Debidwar-70'!C24+'Gouripur-60'!C21+'Ashuganj-90'!C21+'BBaria-90'!C21+'Chadpur-40'!C23+'Laxmipur-50'!C21+'NKL-30'!C21+'Feni-20'!C21+'Ashuganj-Bulk'!C21</f>
        <v>2087.7683522504681</v>
      </c>
      <c r="D21" s="10">
        <f>'Cumilla-10'!D24+'Laksum-80'!D26+'Debidwar-70'!D24+'Gouripur-60'!D21+'Ashuganj-90'!D21+'BBaria-90'!D21+'Chadpur-40'!D23+'Laxmipur-50'!D21+'NKL-30'!D21+'Feni-20'!D21+'Ashuganj-Bulk'!D21</f>
        <v>2068.381157933225</v>
      </c>
      <c r="E21" s="10">
        <f>'Cumilla-10'!E24+'Laksum-80'!E26+'Debidwar-70'!E24+'Gouripur-60'!E21+'Ashuganj-90'!E21+'BBaria-90'!E21+'Chadpur-40'!E23+'Laxmipur-50'!E21+'NKL-30'!E21+'Feni-20'!E21+'Ashuganj-Bulk'!E21</f>
        <v>2061.906719751375</v>
      </c>
      <c r="F21" s="10">
        <f>'Cumilla-10'!F24+'Laksum-80'!F26+'Debidwar-70'!F24+'Gouripur-60'!F21+'Ashuganj-90'!F21+'BBaria-90'!F21+'Chadpur-40'!F23+'Laxmipur-50'!F21+'NKL-30'!F21+'Feni-20'!F21+'Ashuganj-Bulk'!F21</f>
        <v>2012.028069373403</v>
      </c>
      <c r="G21" s="10">
        <f>'Cumilla-10'!G24+'Laksum-80'!G26+'Debidwar-70'!G24+'Gouripur-60'!G21+'Ashuganj-90'!G21+'BBaria-90'!G21+'Chadpur-40'!G23+'Laxmipur-50'!G21+'NKL-30'!G21+'Feni-20'!G21+'Ashuganj-Bulk'!G21</f>
        <v>1962.7544844673221</v>
      </c>
      <c r="H21" s="10">
        <f>'Cumilla-10'!H24+'Laksum-80'!H26+'Debidwar-70'!H24+'Gouripur-60'!H21+'Ashuganj-90'!H21+'BBaria-90'!H21+'Chadpur-40'!H23+'Laxmipur-50'!H21+'NKL-30'!H21+'Feni-20'!H21+'Ashuganj-Bulk'!H21</f>
        <v>1951.7731404812439</v>
      </c>
      <c r="I21" s="10">
        <f>'Cumilla-10'!I24+'Laksum-80'!I26+'Debidwar-70'!I24+'Gouripur-60'!I21+'Ashuganj-90'!I21+'BBaria-90'!I21+'Chadpur-40'!I23+'Laxmipur-50'!I21+'NKL-30'!I21+'Feni-20'!I21+'Ashuganj-Bulk'!I21</f>
        <v>1960.8897425869902</v>
      </c>
      <c r="J21" s="10">
        <f>'Cumilla-10'!J24+'Laksum-80'!J26+'Debidwar-70'!J24+'Gouripur-60'!J21+'Ashuganj-90'!J21+'BBaria-90'!J21+'Chadpur-40'!J23+'Laxmipur-50'!J21+'NKL-30'!J21+'Feni-20'!J21+'Ashuganj-Bulk'!J21</f>
        <v>2003.5482997247864</v>
      </c>
      <c r="K21" s="10">
        <f>'Cumilla-10'!K24+'Laksum-80'!K26+'Debidwar-70'!K24+'Gouripur-60'!K21+'Ashuganj-90'!K21+'BBaria-90'!K21+'Chadpur-40'!K23+'Laxmipur-50'!K21+'NKL-30'!K21+'Feni-20'!K21+'Ashuganj-Bulk'!K21</f>
        <v>1995.0841953239424</v>
      </c>
      <c r="L21" s="10">
        <f>'Cumilla-10'!L24+'Laksum-80'!L26+'Debidwar-70'!L24+'Gouripur-60'!L21+'Ashuganj-90'!L21+'BBaria-90'!L21+'Chadpur-40'!L23+'Laxmipur-50'!L21+'NKL-30'!L21+'Feni-20'!L21+'Ashuganj-Bulk'!L21</f>
        <v>2018.6953441808976</v>
      </c>
      <c r="M21" s="10">
        <f>'Cumilla-10'!M24+'Laksum-80'!M26+'Debidwar-70'!M24+'Gouripur-60'!M21+'Ashuganj-90'!M21+'BBaria-90'!M21+'Chadpur-40'!M23+'Laxmipur-50'!M21+'NKL-30'!M21+'Feni-20'!M21+'Ashuganj-Bulk'!M21</f>
        <v>1999.15887745193</v>
      </c>
      <c r="N21" s="38">
        <f t="shared" si="5"/>
        <v>24427.062765549988</v>
      </c>
      <c r="O21" s="24">
        <f t="shared" si="6"/>
        <v>2.4427062765549987E-2</v>
      </c>
      <c r="P21" s="24">
        <f t="shared" si="7"/>
        <v>0.86263439344656823</v>
      </c>
    </row>
    <row r="22" spans="1:16" s="11" customFormat="1" x14ac:dyDescent="0.25">
      <c r="B22" s="10">
        <f>'Cumilla-10'!B25+'Laksum-80'!B27+'Debidwar-70'!B25+'Gouripur-60'!B22+'Ashuganj-90'!B22+'BBaria-90'!B22+'Chadpur-40'!B24+'Laxmipur-50'!B22+'NKL-30'!B22+'Feni-20'!B22+'Ashuganj-Bulk'!B22</f>
        <v>0</v>
      </c>
      <c r="C22" s="10">
        <f>'Cumilla-10'!C25+'Laksum-80'!C27+'Debidwar-70'!C25+'Gouripur-60'!C22+'Ashuganj-90'!C22+'BBaria-90'!C22+'Chadpur-40'!C24+'Laxmipur-50'!C22+'NKL-30'!C22+'Feni-20'!C22+'Ashuganj-Bulk'!C22</f>
        <v>0</v>
      </c>
      <c r="D22" s="10">
        <f>'Cumilla-10'!D25+'Laksum-80'!D27+'Debidwar-70'!D25+'Gouripur-60'!D22+'Ashuganj-90'!D22+'BBaria-90'!D22+'Chadpur-40'!D24+'Laxmipur-50'!D22+'NKL-30'!D22+'Feni-20'!D22+'Ashuganj-Bulk'!D22</f>
        <v>0</v>
      </c>
      <c r="E22" s="10">
        <f>'Cumilla-10'!E25+'Laksum-80'!E27+'Debidwar-70'!E25+'Gouripur-60'!E22+'Ashuganj-90'!E22+'BBaria-90'!E22+'Chadpur-40'!E24+'Laxmipur-50'!E22+'NKL-30'!E22+'Feni-20'!E22+'Ashuganj-Bulk'!E22</f>
        <v>0</v>
      </c>
      <c r="F22" s="10">
        <f>'Cumilla-10'!F25+'Laksum-80'!F27+'Debidwar-70'!F25+'Gouripur-60'!F22+'Ashuganj-90'!F22+'BBaria-90'!F22+'Chadpur-40'!F24+'Laxmipur-50'!F22+'NKL-30'!F22+'Feni-20'!F22+'Ashuganj-Bulk'!F22</f>
        <v>0</v>
      </c>
      <c r="G22" s="10">
        <f>'Cumilla-10'!G25+'Laksum-80'!G27+'Debidwar-70'!G25+'Gouripur-60'!G22+'Ashuganj-90'!G22+'BBaria-90'!G22+'Chadpur-40'!G24+'Laxmipur-50'!G22+'NKL-30'!G22+'Feni-20'!G22+'Ashuganj-Bulk'!G22</f>
        <v>0</v>
      </c>
      <c r="H22" s="10">
        <f>'Cumilla-10'!H25+'Laksum-80'!H27+'Debidwar-70'!H25+'Gouripur-60'!H22+'Ashuganj-90'!H22+'BBaria-90'!H22+'Chadpur-40'!H24+'Laxmipur-50'!H22+'NKL-30'!H22+'Feni-20'!H22+'Ashuganj-Bulk'!H22</f>
        <v>0</v>
      </c>
      <c r="I22" s="10">
        <f>'Cumilla-10'!I25+'Laksum-80'!I27+'Debidwar-70'!I25+'Gouripur-60'!I22+'Ashuganj-90'!I22+'BBaria-90'!I22+'Chadpur-40'!I24+'Laxmipur-50'!I22+'NKL-30'!I22+'Feni-20'!I22+'Ashuganj-Bulk'!I22</f>
        <v>0</v>
      </c>
      <c r="J22" s="10">
        <f>'Cumilla-10'!J25+'Laksum-80'!J27+'Debidwar-70'!J25+'Gouripur-60'!J22+'Ashuganj-90'!J22+'BBaria-90'!J22+'Chadpur-40'!J24+'Laxmipur-50'!J22+'NKL-30'!J22+'Feni-20'!J22+'Ashuganj-Bulk'!J22</f>
        <v>0</v>
      </c>
      <c r="K22" s="10">
        <f>'Cumilla-10'!K25+'Laksum-80'!K27+'Debidwar-70'!K25+'Gouripur-60'!K22+'Ashuganj-90'!K22+'BBaria-90'!K22+'Chadpur-40'!K24+'Laxmipur-50'!K22+'NKL-30'!K22+'Feni-20'!K22+'Ashuganj-Bulk'!K22</f>
        <v>0</v>
      </c>
      <c r="L22" s="10">
        <f>'Cumilla-10'!L25+'Laksum-80'!L27+'Debidwar-70'!L25+'Gouripur-60'!L22+'Ashuganj-90'!L22+'BBaria-90'!L22+'Chadpur-40'!L24+'Laxmipur-50'!L22+'NKL-30'!L22+'Feni-20'!L22+'Ashuganj-Bulk'!L22</f>
        <v>0</v>
      </c>
      <c r="M22" s="10">
        <f>'Cumilla-10'!M25+'Laksum-80'!M27+'Debidwar-70'!M25+'Gouripur-60'!M22+'Ashuganj-90'!M22+'BBaria-90'!M22+'Chadpur-40'!M24+'Laxmipur-50'!M22+'NKL-30'!M22+'Feni-20'!M22+'Ashuganj-Bulk'!M22</f>
        <v>0</v>
      </c>
      <c r="N22" s="12"/>
    </row>
    <row r="23" spans="1:16" s="11" customFormat="1" x14ac:dyDescent="0.25">
      <c r="B23" s="10">
        <f>'Cumilla-10'!B26+'Laksum-80'!B28+'Debidwar-70'!B26+'Gouripur-60'!B23+'Ashuganj-90'!B23+'BBaria-90'!B23+'Chadpur-40'!B25+'Laxmipur-50'!B23+'NKL-30'!B23+'Feni-20'!B23+'Ashuganj-Bulk'!B23</f>
        <v>0</v>
      </c>
      <c r="C23" s="10">
        <f>'Cumilla-10'!C26+'Laksum-80'!C28+'Debidwar-70'!C26+'Gouripur-60'!C23+'Ashuganj-90'!C23+'BBaria-90'!C23+'Chadpur-40'!C25+'Laxmipur-50'!C23+'NKL-30'!C23+'Feni-20'!C23+'Ashuganj-Bulk'!C23</f>
        <v>0</v>
      </c>
      <c r="D23" s="10">
        <f>'Cumilla-10'!D26+'Laksum-80'!D28+'Debidwar-70'!D26+'Gouripur-60'!D23+'Ashuganj-90'!D23+'BBaria-90'!D23+'Chadpur-40'!D25+'Laxmipur-50'!D23+'NKL-30'!D23+'Feni-20'!D23+'Ashuganj-Bulk'!D23</f>
        <v>0</v>
      </c>
      <c r="E23" s="10">
        <f>'Cumilla-10'!E26+'Laksum-80'!E28+'Debidwar-70'!E26+'Gouripur-60'!E23+'Ashuganj-90'!E23+'BBaria-90'!E23+'Chadpur-40'!E25+'Laxmipur-50'!E23+'NKL-30'!E23+'Feni-20'!E23+'Ashuganj-Bulk'!E23</f>
        <v>0</v>
      </c>
      <c r="F23" s="10">
        <f>'Cumilla-10'!F26+'Laksum-80'!F28+'Debidwar-70'!F26+'Gouripur-60'!F23+'Ashuganj-90'!F23+'BBaria-90'!F23+'Chadpur-40'!F25+'Laxmipur-50'!F23+'NKL-30'!F23+'Feni-20'!F23+'Ashuganj-Bulk'!F23</f>
        <v>0</v>
      </c>
      <c r="G23" s="10">
        <f>'Cumilla-10'!G26+'Laksum-80'!G28+'Debidwar-70'!G26+'Gouripur-60'!G23+'Ashuganj-90'!G23+'BBaria-90'!G23+'Chadpur-40'!G25+'Laxmipur-50'!G23+'NKL-30'!G23+'Feni-20'!G23+'Ashuganj-Bulk'!G23</f>
        <v>0</v>
      </c>
      <c r="H23" s="10">
        <f>'Cumilla-10'!H26+'Laksum-80'!H28+'Debidwar-70'!H26+'Gouripur-60'!H23+'Ashuganj-90'!H23+'BBaria-90'!H23+'Chadpur-40'!H25+'Laxmipur-50'!H23+'NKL-30'!H23+'Feni-20'!H23+'Ashuganj-Bulk'!H23</f>
        <v>0</v>
      </c>
      <c r="I23" s="10">
        <f>'Cumilla-10'!I26+'Laksum-80'!I28+'Debidwar-70'!I26+'Gouripur-60'!I23+'Ashuganj-90'!I23+'BBaria-90'!I23+'Chadpur-40'!I25+'Laxmipur-50'!I23+'NKL-30'!I23+'Feni-20'!I23+'Ashuganj-Bulk'!I23</f>
        <v>0</v>
      </c>
      <c r="J23" s="10">
        <f>'Cumilla-10'!J26+'Laksum-80'!J28+'Debidwar-70'!J26+'Gouripur-60'!J23+'Ashuganj-90'!J23+'BBaria-90'!J23+'Chadpur-40'!J25+'Laxmipur-50'!J23+'NKL-30'!J23+'Feni-20'!J23+'Ashuganj-Bulk'!J23</f>
        <v>0</v>
      </c>
      <c r="K23" s="10">
        <f>'Cumilla-10'!K26+'Laksum-80'!K28+'Debidwar-70'!K26+'Gouripur-60'!K23+'Ashuganj-90'!K23+'BBaria-90'!K23+'Chadpur-40'!K25+'Laxmipur-50'!K23+'NKL-30'!K23+'Feni-20'!K23+'Ashuganj-Bulk'!K23</f>
        <v>0</v>
      </c>
      <c r="L23" s="10">
        <f>'Cumilla-10'!L26+'Laksum-80'!L28+'Debidwar-70'!L26+'Gouripur-60'!L23+'Ashuganj-90'!L23+'BBaria-90'!L23+'Chadpur-40'!L25+'Laxmipur-50'!L23+'NKL-30'!L23+'Feni-20'!L23+'Ashuganj-Bulk'!L23</f>
        <v>0</v>
      </c>
      <c r="M23" s="10">
        <f>'Cumilla-10'!M26+'Laksum-80'!M28+'Debidwar-70'!M26+'Gouripur-60'!M23+'Ashuganj-90'!M23+'BBaria-90'!M23+'Chadpur-40'!M25+'Laxmipur-50'!M23+'NKL-30'!M23+'Feni-20'!M23+'Ashuganj-Bulk'!M23</f>
        <v>0</v>
      </c>
      <c r="N23" s="12"/>
    </row>
    <row r="24" spans="1:16" s="53" customFormat="1" x14ac:dyDescent="0.25">
      <c r="A24" s="49" t="s">
        <v>17</v>
      </c>
      <c r="B24" s="126">
        <f>B19+B5</f>
        <v>234038407.42639107</v>
      </c>
      <c r="C24" s="126">
        <f t="shared" ref="C24:M24" si="8">C19+C5</f>
        <v>231963075.09806302</v>
      </c>
      <c r="D24" s="126">
        <f t="shared" si="8"/>
        <v>222595117.39568296</v>
      </c>
      <c r="E24" s="126">
        <f t="shared" si="8"/>
        <v>235934153.13571495</v>
      </c>
      <c r="F24" s="126">
        <f t="shared" si="8"/>
        <v>204095055.04419827</v>
      </c>
      <c r="G24" s="126">
        <f t="shared" si="8"/>
        <v>229619729.48582914</v>
      </c>
      <c r="H24" s="126">
        <f t="shared" si="8"/>
        <v>220803286.6104888</v>
      </c>
      <c r="I24" s="126">
        <f t="shared" si="8"/>
        <v>208827034.28210598</v>
      </c>
      <c r="J24" s="126">
        <f t="shared" si="8"/>
        <v>210145361.24000001</v>
      </c>
      <c r="K24" s="126">
        <f t="shared" si="8"/>
        <v>238139736.19000003</v>
      </c>
      <c r="L24" s="126">
        <f t="shared" si="8"/>
        <v>243152281.13</v>
      </c>
      <c r="M24" s="126">
        <f t="shared" si="8"/>
        <v>236793858.59999996</v>
      </c>
      <c r="N24" s="126">
        <f>N19+N5</f>
        <v>2716107095.638474</v>
      </c>
      <c r="O24" s="134">
        <f>N24/1000000</f>
        <v>2716.1070956384738</v>
      </c>
      <c r="P24" s="134">
        <f>O24*35.3147</f>
        <v>95918.507250344017</v>
      </c>
    </row>
    <row r="25" spans="1:16" s="53" customFormat="1" x14ac:dyDescent="0.25">
      <c r="A25" s="49" t="s">
        <v>23</v>
      </c>
      <c r="B25" s="126">
        <f>B24*35.31476</f>
        <v>8265010189.0452185</v>
      </c>
      <c r="C25" s="126">
        <f t="shared" ref="C25:M25" si="9">C24*35.31476</f>
        <v>8191720325.9500723</v>
      </c>
      <c r="D25" s="126">
        <f t="shared" si="9"/>
        <v>7860893148.0003691</v>
      </c>
      <c r="E25" s="126">
        <f t="shared" si="9"/>
        <v>8331957993.7910204</v>
      </c>
      <c r="F25" s="126">
        <f t="shared" si="9"/>
        <v>7207567886.0726519</v>
      </c>
      <c r="G25" s="126">
        <f t="shared" si="9"/>
        <v>8108965638.0569792</v>
      </c>
      <c r="H25" s="126">
        <f t="shared" si="9"/>
        <v>7797615073.8606253</v>
      </c>
      <c r="I25" s="126">
        <f t="shared" si="9"/>
        <v>7374676597.1843452</v>
      </c>
      <c r="J25" s="126">
        <f t="shared" si="9"/>
        <v>7421232997.3039026</v>
      </c>
      <c r="K25" s="126">
        <f t="shared" si="9"/>
        <v>8409847630.0131655</v>
      </c>
      <c r="L25" s="126">
        <f t="shared" si="9"/>
        <v>8586864451.5584784</v>
      </c>
      <c r="M25" s="126">
        <f t="shared" si="9"/>
        <v>8362318285.9329348</v>
      </c>
      <c r="N25" s="128">
        <v>0</v>
      </c>
      <c r="O25" s="126">
        <f>SUM(B25:N25)</f>
        <v>95918670216.76976</v>
      </c>
      <c r="P25" s="49"/>
    </row>
    <row r="26" spans="1:16" s="53" customFormat="1" x14ac:dyDescent="0.25">
      <c r="A26" s="49" t="s">
        <v>24</v>
      </c>
      <c r="B26" s="126">
        <f>B25/1000000</f>
        <v>8265.0101890452188</v>
      </c>
      <c r="C26" s="126">
        <f t="shared" ref="C26:M26" si="10">C25/1000000</f>
        <v>8191.720325950072</v>
      </c>
      <c r="D26" s="126">
        <f t="shared" si="10"/>
        <v>7860.8931480003694</v>
      </c>
      <c r="E26" s="126">
        <f t="shared" si="10"/>
        <v>8331.9579937910203</v>
      </c>
      <c r="F26" s="126">
        <f t="shared" si="10"/>
        <v>7207.5678860726521</v>
      </c>
      <c r="G26" s="126">
        <f t="shared" si="10"/>
        <v>8108.9656380569795</v>
      </c>
      <c r="H26" s="126">
        <f t="shared" si="10"/>
        <v>7797.6150738606257</v>
      </c>
      <c r="I26" s="126">
        <f t="shared" si="10"/>
        <v>7374.6765971843452</v>
      </c>
      <c r="J26" s="126">
        <f t="shared" si="10"/>
        <v>7421.2329973039023</v>
      </c>
      <c r="K26" s="126">
        <f t="shared" si="10"/>
        <v>8409.8476300131661</v>
      </c>
      <c r="L26" s="126">
        <f t="shared" si="10"/>
        <v>8586.8644515584783</v>
      </c>
      <c r="M26" s="126">
        <f t="shared" si="10"/>
        <v>8362.3182859329354</v>
      </c>
      <c r="N26" s="128">
        <f t="shared" ref="N26" si="11">N25*35.3147</f>
        <v>0</v>
      </c>
      <c r="O26" s="49"/>
      <c r="P26" s="135">
        <f>SUM(B26:M26)</f>
        <v>95918.670216769766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2"/>
    </row>
    <row r="28" spans="1:16" s="11" customFormat="1" ht="15.75" x14ac:dyDescent="0.25">
      <c r="A28" s="132" t="s">
        <v>89</v>
      </c>
      <c r="B28" s="131">
        <v>8716.82</v>
      </c>
      <c r="C28" s="131">
        <v>8893.92</v>
      </c>
      <c r="D28" s="131">
        <v>8584.19</v>
      </c>
      <c r="E28" s="131">
        <v>9123.42</v>
      </c>
      <c r="F28" s="131">
        <v>7929.07</v>
      </c>
      <c r="G28" s="131">
        <v>9090.36</v>
      </c>
      <c r="H28" s="131">
        <v>8959.2000000000007</v>
      </c>
      <c r="I28" s="131">
        <v>8212.52</v>
      </c>
      <c r="J28" s="131">
        <v>8262.6299999999992</v>
      </c>
      <c r="K28" s="131">
        <v>9045.4699999999993</v>
      </c>
      <c r="L28" s="131">
        <v>9355.7199999999993</v>
      </c>
      <c r="M28" s="131">
        <v>9110.9699999999993</v>
      </c>
      <c r="N28" s="165">
        <f>SUM(B28:M28)</f>
        <v>105284.29000000001</v>
      </c>
    </row>
    <row r="29" spans="1:16" s="11" customFormat="1" ht="14.25" customHeight="1" x14ac:dyDescent="0.25">
      <c r="A29" s="132" t="s">
        <v>90</v>
      </c>
      <c r="B29" s="164">
        <v>8062.63</v>
      </c>
      <c r="C29" s="164">
        <v>8071.32</v>
      </c>
      <c r="D29" s="164">
        <v>7709.87</v>
      </c>
      <c r="E29" s="164">
        <v>8183.62</v>
      </c>
      <c r="F29" s="164">
        <v>7070.31</v>
      </c>
      <c r="G29" s="164">
        <v>8090.86</v>
      </c>
      <c r="H29" s="164">
        <v>7815</v>
      </c>
      <c r="I29" s="164">
        <v>7382.94</v>
      </c>
      <c r="J29" s="164">
        <v>7347.12</v>
      </c>
      <c r="K29" s="164">
        <v>8341.8700000000008</v>
      </c>
      <c r="L29" s="164">
        <v>8569.86</v>
      </c>
      <c r="M29" s="164">
        <v>8366.7000000000007</v>
      </c>
      <c r="N29" s="165">
        <f t="shared" ref="N29:N34" si="12">SUM(B29:M29)</f>
        <v>95012.099999999991</v>
      </c>
    </row>
    <row r="30" spans="1:16" s="11" customFormat="1" ht="14.25" customHeight="1" x14ac:dyDescent="0.25">
      <c r="A30" s="24" t="s">
        <v>80</v>
      </c>
      <c r="B30" s="42">
        <f t="shared" ref="B30:M30" si="13">B28-B29</f>
        <v>654.1899999999996</v>
      </c>
      <c r="C30" s="42">
        <f t="shared" si="13"/>
        <v>822.60000000000036</v>
      </c>
      <c r="D30" s="42">
        <f t="shared" si="13"/>
        <v>874.32000000000062</v>
      </c>
      <c r="E30" s="42">
        <f t="shared" si="13"/>
        <v>939.80000000000018</v>
      </c>
      <c r="F30" s="42">
        <f t="shared" si="13"/>
        <v>858.75999999999931</v>
      </c>
      <c r="G30" s="42">
        <f t="shared" si="13"/>
        <v>999.50000000000091</v>
      </c>
      <c r="H30" s="42">
        <f t="shared" si="13"/>
        <v>1144.2000000000007</v>
      </c>
      <c r="I30" s="42">
        <f t="shared" si="13"/>
        <v>829.58000000000084</v>
      </c>
      <c r="J30" s="42">
        <f t="shared" si="13"/>
        <v>915.50999999999931</v>
      </c>
      <c r="K30" s="42">
        <f t="shared" si="13"/>
        <v>703.59999999999854</v>
      </c>
      <c r="L30" s="42">
        <f t="shared" si="13"/>
        <v>785.85999999999876</v>
      </c>
      <c r="M30" s="42">
        <f t="shared" si="13"/>
        <v>744.26999999999862</v>
      </c>
      <c r="N30" s="165">
        <f t="shared" si="12"/>
        <v>10272.189999999999</v>
      </c>
    </row>
    <row r="31" spans="1:16" s="11" customFormat="1" ht="18" customHeight="1" x14ac:dyDescent="0.25">
      <c r="A31" s="24" t="s">
        <v>74</v>
      </c>
      <c r="B31" s="136">
        <f t="shared" ref="B31:M31" si="14">B30/B28</f>
        <v>7.5049157835082023E-2</v>
      </c>
      <c r="C31" s="136">
        <f t="shared" si="14"/>
        <v>9.2490150574774721E-2</v>
      </c>
      <c r="D31" s="136">
        <f t="shared" si="14"/>
        <v>0.10185235881312046</v>
      </c>
      <c r="E31" s="136">
        <f t="shared" si="14"/>
        <v>0.10300961700765723</v>
      </c>
      <c r="F31" s="136">
        <f t="shared" si="14"/>
        <v>0.10830526152499591</v>
      </c>
      <c r="G31" s="136">
        <f t="shared" si="14"/>
        <v>0.10995164107912127</v>
      </c>
      <c r="H31" s="136">
        <f t="shared" si="14"/>
        <v>0.12771229574069121</v>
      </c>
      <c r="I31" s="136">
        <f t="shared" si="14"/>
        <v>0.10101406145738467</v>
      </c>
      <c r="J31" s="136">
        <f t="shared" si="14"/>
        <v>0.11080128240039787</v>
      </c>
      <c r="K31" s="136">
        <f t="shared" si="14"/>
        <v>7.778479172447629E-2</v>
      </c>
      <c r="L31" s="136">
        <f t="shared" si="14"/>
        <v>8.3997810964842767E-2</v>
      </c>
      <c r="M31" s="136">
        <f t="shared" si="14"/>
        <v>8.1689435921751319E-2</v>
      </c>
      <c r="N31" s="166">
        <f>(N28-N29)/N28</f>
        <v>9.7566218093886714E-2</v>
      </c>
    </row>
    <row r="32" spans="1:16" s="11" customFormat="1" ht="18" customHeight="1" x14ac:dyDescent="0.25">
      <c r="A32" s="24" t="str">
        <f>A26</f>
        <v>Total MMCF</v>
      </c>
      <c r="B32" s="42">
        <f t="shared" ref="B32:M32" si="15">B26</f>
        <v>8265.0101890452188</v>
      </c>
      <c r="C32" s="42">
        <f t="shared" si="15"/>
        <v>8191.720325950072</v>
      </c>
      <c r="D32" s="42">
        <f t="shared" si="15"/>
        <v>7860.8931480003694</v>
      </c>
      <c r="E32" s="42">
        <f t="shared" si="15"/>
        <v>8331.9579937910203</v>
      </c>
      <c r="F32" s="42">
        <f t="shared" si="15"/>
        <v>7207.5678860726521</v>
      </c>
      <c r="G32" s="42">
        <f t="shared" si="15"/>
        <v>8108.9656380569795</v>
      </c>
      <c r="H32" s="42">
        <f t="shared" si="15"/>
        <v>7797.6150738606257</v>
      </c>
      <c r="I32" s="42">
        <f t="shared" si="15"/>
        <v>7374.6765971843452</v>
      </c>
      <c r="J32" s="42">
        <f t="shared" si="15"/>
        <v>7421.2329973039023</v>
      </c>
      <c r="K32" s="42">
        <f t="shared" si="15"/>
        <v>8409.8476300131661</v>
      </c>
      <c r="L32" s="42">
        <f t="shared" si="15"/>
        <v>8586.8644515584783</v>
      </c>
      <c r="M32" s="42">
        <f t="shared" si="15"/>
        <v>8362.3182859329354</v>
      </c>
      <c r="N32" s="165">
        <f>SUM(B32:M32)</f>
        <v>95918.670216769766</v>
      </c>
    </row>
    <row r="33" spans="1:16" s="11" customFormat="1" ht="18" customHeight="1" x14ac:dyDescent="0.25">
      <c r="A33" s="24" t="s">
        <v>91</v>
      </c>
      <c r="B33" s="131">
        <v>5.3</v>
      </c>
      <c r="C33" s="131">
        <v>5.34</v>
      </c>
      <c r="D33" s="131">
        <v>5.49</v>
      </c>
      <c r="E33" s="131">
        <v>5.46</v>
      </c>
      <c r="F33" s="131">
        <v>5.28</v>
      </c>
      <c r="G33" s="131">
        <v>5.39</v>
      </c>
      <c r="H33" s="131">
        <v>5.3</v>
      </c>
      <c r="I33" s="131">
        <v>5.3</v>
      </c>
      <c r="J33" s="131">
        <v>5.5</v>
      </c>
      <c r="K33" s="131">
        <v>5.38</v>
      </c>
      <c r="L33" s="131">
        <v>5.62</v>
      </c>
      <c r="M33" s="131">
        <v>5.31</v>
      </c>
      <c r="N33" s="165">
        <f t="shared" si="12"/>
        <v>64.67</v>
      </c>
    </row>
    <row r="34" spans="1:16" s="11" customFormat="1" ht="18" customHeight="1" x14ac:dyDescent="0.25">
      <c r="A34" s="24" t="s">
        <v>92</v>
      </c>
      <c r="B34" s="131">
        <f>B32+B33</f>
        <v>8270.3101890452181</v>
      </c>
      <c r="C34" s="131">
        <f t="shared" ref="C34:M34" si="16">C32+C33</f>
        <v>8197.0603259500713</v>
      </c>
      <c r="D34" s="131">
        <f t="shared" si="16"/>
        <v>7866.3831480003691</v>
      </c>
      <c r="E34" s="131">
        <f t="shared" si="16"/>
        <v>8337.4179937910194</v>
      </c>
      <c r="F34" s="131">
        <f t="shared" si="16"/>
        <v>7212.8478860726518</v>
      </c>
      <c r="G34" s="131">
        <f t="shared" si="16"/>
        <v>8114.3556380569798</v>
      </c>
      <c r="H34" s="131">
        <f t="shared" si="16"/>
        <v>7802.9150738606259</v>
      </c>
      <c r="I34" s="131">
        <f t="shared" si="16"/>
        <v>7379.9765971843453</v>
      </c>
      <c r="J34" s="131">
        <f t="shared" si="16"/>
        <v>7426.7329973039023</v>
      </c>
      <c r="K34" s="131">
        <f t="shared" si="16"/>
        <v>8415.2276300131653</v>
      </c>
      <c r="L34" s="131">
        <f t="shared" si="16"/>
        <v>8592.4844515584791</v>
      </c>
      <c r="M34" s="131">
        <f t="shared" si="16"/>
        <v>8367.6282859329349</v>
      </c>
      <c r="N34" s="165">
        <f t="shared" si="12"/>
        <v>95983.340216769764</v>
      </c>
    </row>
    <row r="35" spans="1:16" s="11" customFormat="1" ht="16.899999999999999" customHeight="1" x14ac:dyDescent="0.25">
      <c r="A35" s="130" t="s">
        <v>93</v>
      </c>
      <c r="B35" s="136">
        <f t="shared" ref="B35:N35" si="17">(B28-B34)/B28</f>
        <v>5.1223933837658879E-2</v>
      </c>
      <c r="C35" s="136">
        <f t="shared" si="17"/>
        <v>7.8352365891522391E-2</v>
      </c>
      <c r="D35" s="136">
        <f t="shared" si="17"/>
        <v>8.3619637030358282E-2</v>
      </c>
      <c r="E35" s="136">
        <f t="shared" si="17"/>
        <v>8.615212345907354E-2</v>
      </c>
      <c r="F35" s="136">
        <f t="shared" si="17"/>
        <v>9.0328640550196668E-2</v>
      </c>
      <c r="G35" s="136">
        <f t="shared" si="17"/>
        <v>0.10736696477840489</v>
      </c>
      <c r="H35" s="136">
        <f t="shared" si="17"/>
        <v>0.12906118025486368</v>
      </c>
      <c r="I35" s="136">
        <f t="shared" si="17"/>
        <v>0.10137490110412578</v>
      </c>
      <c r="J35" s="136">
        <f t="shared" si="17"/>
        <v>0.10116597290403867</v>
      </c>
      <c r="K35" s="136">
        <f t="shared" si="17"/>
        <v>6.9674916835369985E-2</v>
      </c>
      <c r="L35" s="136">
        <f t="shared" si="17"/>
        <v>8.1579562924234614E-2</v>
      </c>
      <c r="M35" s="136">
        <f t="shared" si="17"/>
        <v>8.1587549302331641E-2</v>
      </c>
      <c r="N35" s="166">
        <f t="shared" si="17"/>
        <v>8.8341287985417793E-2</v>
      </c>
    </row>
    <row r="36" spans="1:16" s="11" customFormat="1" x14ac:dyDescent="0.25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12"/>
    </row>
    <row r="37" spans="1:16" x14ac:dyDescent="0.25"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O37">
        <f t="shared" si="6"/>
        <v>0</v>
      </c>
      <c r="P37">
        <f t="shared" si="7"/>
        <v>0</v>
      </c>
    </row>
    <row r="39" spans="1:16" x14ac:dyDescent="0.25">
      <c r="B39" t="s">
        <v>95</v>
      </c>
      <c r="C39" s="4">
        <v>60</v>
      </c>
      <c r="D39" s="4">
        <v>77</v>
      </c>
      <c r="E39" s="4">
        <v>87</v>
      </c>
      <c r="F39" s="4">
        <v>95</v>
      </c>
      <c r="G39" s="13">
        <v>100</v>
      </c>
      <c r="H39" s="4">
        <v>121</v>
      </c>
    </row>
    <row r="40" spans="1:16" x14ac:dyDescent="0.25">
      <c r="B40" t="s">
        <v>61</v>
      </c>
      <c r="C40" s="5">
        <f>N28</f>
        <v>105284.29000000001</v>
      </c>
      <c r="D40" s="5">
        <v>105284.29000000001</v>
      </c>
      <c r="E40" s="5">
        <v>105284.29000000001</v>
      </c>
      <c r="F40" s="5">
        <v>105284.29000000001</v>
      </c>
      <c r="G40" s="171">
        <v>105284.29000000001</v>
      </c>
      <c r="H40" s="171">
        <v>105284.29000000001</v>
      </c>
    </row>
    <row r="41" spans="1:16" x14ac:dyDescent="0.25">
      <c r="B41" t="s">
        <v>22</v>
      </c>
      <c r="C41" s="5">
        <f>N34</f>
        <v>95983.340216769764</v>
      </c>
      <c r="D41" s="5">
        <f>C41</f>
        <v>95983.340216769764</v>
      </c>
      <c r="E41" s="5">
        <f>D41</f>
        <v>95983.340216769764</v>
      </c>
      <c r="F41" s="5">
        <f>E41</f>
        <v>95983.340216769764</v>
      </c>
      <c r="G41" s="172">
        <f>F41</f>
        <v>95983.340216769764</v>
      </c>
      <c r="H41" s="172">
        <f>G41</f>
        <v>95983.340216769764</v>
      </c>
    </row>
    <row r="42" spans="1:16" x14ac:dyDescent="0.25">
      <c r="B42" t="s">
        <v>20</v>
      </c>
      <c r="C42" s="10">
        <f>P15</f>
        <v>12009.164308935804</v>
      </c>
      <c r="D42" s="167">
        <f>(77*C42)/60</f>
        <v>15411.760863134283</v>
      </c>
      <c r="E42" s="167">
        <f>(E39*C42)/60</f>
        <v>17413.288247956916</v>
      </c>
      <c r="F42" s="167">
        <f>(F39*C42)/60</f>
        <v>19014.510155815024</v>
      </c>
      <c r="G42" s="169">
        <f>(G39*C42)/60</f>
        <v>20015.273848226341</v>
      </c>
      <c r="H42" s="169">
        <f>(H39*C42)/C39</f>
        <v>24218.48135635387</v>
      </c>
    </row>
    <row r="43" spans="1:16" x14ac:dyDescent="0.25">
      <c r="B43" t="s">
        <v>94</v>
      </c>
      <c r="C43" s="5">
        <f>C41</f>
        <v>95983.340216769764</v>
      </c>
      <c r="D43" s="167">
        <f>(D41-C42)+D42</f>
        <v>99385.936770968256</v>
      </c>
      <c r="E43" s="167">
        <f>(E41-C42)+E42</f>
        <v>101387.46415579089</v>
      </c>
      <c r="F43" s="167">
        <f>(F41-C42)+F42</f>
        <v>102988.68606364899</v>
      </c>
      <c r="G43" s="169">
        <f>(G41-C42)+G42</f>
        <v>103989.4497560603</v>
      </c>
      <c r="H43" s="169">
        <f>(H41-C42)+H42</f>
        <v>108192.65726418784</v>
      </c>
    </row>
    <row r="44" spans="1:16" x14ac:dyDescent="0.25">
      <c r="B44" t="s">
        <v>81</v>
      </c>
      <c r="C44" s="168">
        <f>(C40-C43)/C40</f>
        <v>8.8341287985417793E-2</v>
      </c>
      <c r="D44" s="168">
        <f t="shared" ref="D44:H44" si="18">(D40-D43)/D40</f>
        <v>5.6023108756603213E-2</v>
      </c>
      <c r="E44" s="168">
        <f t="shared" si="18"/>
        <v>3.7012415092594696E-2</v>
      </c>
      <c r="F44" s="168">
        <f t="shared" si="18"/>
        <v>2.1803860161387998E-2</v>
      </c>
      <c r="G44" s="170">
        <f t="shared" si="18"/>
        <v>1.229851332938374E-2</v>
      </c>
      <c r="H44" s="170">
        <f t="shared" si="18"/>
        <v>-2.7623943365034199E-2</v>
      </c>
    </row>
  </sheetData>
  <mergeCells count="4">
    <mergeCell ref="A1:A2"/>
    <mergeCell ref="B1:G1"/>
    <mergeCell ref="H1:M1"/>
    <mergeCell ref="N1:P1"/>
  </mergeCells>
  <pageMargins left="0.7" right="0.7" top="0.75" bottom="0.75" header="0.3" footer="0.3"/>
  <pageSetup paperSize="9" scale="4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4" workbookViewId="0">
      <pane xSplit="1" topLeftCell="E1" activePane="topRight" state="frozen"/>
      <selection pane="topRight" activeCell="N19" sqref="N19"/>
    </sheetView>
  </sheetViews>
  <sheetFormatPr defaultRowHeight="15" x14ac:dyDescent="0.25"/>
  <cols>
    <col min="1" max="1" width="17.710937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6" customWidth="1"/>
    <col min="14" max="14" width="15.140625" customWidth="1"/>
    <col min="16" max="16" width="12.5703125" customWidth="1"/>
  </cols>
  <sheetData>
    <row r="1" spans="1:16" x14ac:dyDescent="0.25">
      <c r="A1" s="222" t="s">
        <v>71</v>
      </c>
      <c r="B1" s="227">
        <v>2023</v>
      </c>
      <c r="C1" s="228"/>
      <c r="D1" s="228"/>
      <c r="E1" s="228"/>
      <c r="F1" s="228"/>
      <c r="G1" s="229"/>
      <c r="H1" s="227">
        <v>2024</v>
      </c>
      <c r="I1" s="228"/>
      <c r="J1" s="228"/>
      <c r="K1" s="228"/>
      <c r="L1" s="228"/>
      <c r="M1" s="230"/>
      <c r="N1" s="82"/>
    </row>
    <row r="2" spans="1:16" x14ac:dyDescent="0.25">
      <c r="A2" s="222"/>
      <c r="B2" s="8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95" t="s">
        <v>6</v>
      </c>
      <c r="H2" s="98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85" t="s">
        <v>12</v>
      </c>
      <c r="N2" s="80" t="s">
        <v>17</v>
      </c>
    </row>
    <row r="3" spans="1:16" x14ac:dyDescent="0.25">
      <c r="A3" s="77" t="s">
        <v>21</v>
      </c>
      <c r="B3" s="84"/>
      <c r="C3" s="4"/>
      <c r="D3" s="4"/>
      <c r="E3" s="4"/>
      <c r="F3" s="4"/>
      <c r="G3" s="95"/>
      <c r="H3" s="98"/>
      <c r="I3" s="4"/>
      <c r="N3" s="105">
        <f>SUM(B3:I3)</f>
        <v>0</v>
      </c>
    </row>
    <row r="4" spans="1:16" x14ac:dyDescent="0.25">
      <c r="A4" s="77" t="s">
        <v>30</v>
      </c>
      <c r="B4" s="84"/>
      <c r="C4" s="4"/>
      <c r="D4" s="4"/>
      <c r="E4" s="4"/>
      <c r="F4" s="4"/>
      <c r="G4" s="95"/>
      <c r="H4" s="98"/>
      <c r="I4" s="4"/>
      <c r="J4" s="4"/>
      <c r="K4" s="4"/>
      <c r="L4" s="4"/>
      <c r="M4" s="85"/>
      <c r="N4" s="80"/>
    </row>
    <row r="5" spans="1:16" x14ac:dyDescent="0.25">
      <c r="A5" s="78" t="s">
        <v>53</v>
      </c>
      <c r="B5" s="106">
        <f>B3+B4</f>
        <v>0</v>
      </c>
      <c r="C5" s="106">
        <f t="shared" ref="C5:H5" si="0">C3+C4</f>
        <v>0</v>
      </c>
      <c r="D5" s="106">
        <f t="shared" si="0"/>
        <v>0</v>
      </c>
      <c r="E5" s="106">
        <f t="shared" si="0"/>
        <v>0</v>
      </c>
      <c r="F5" s="106">
        <f t="shared" si="0"/>
        <v>0</v>
      </c>
      <c r="G5" s="106">
        <f t="shared" si="0"/>
        <v>0</v>
      </c>
      <c r="H5" s="106">
        <f t="shared" si="0"/>
        <v>0</v>
      </c>
      <c r="I5" s="106">
        <f t="shared" ref="I5" si="1">I3+I4</f>
        <v>0</v>
      </c>
      <c r="J5" s="107">
        <f>'Chadpur-40'!J3+J4</f>
        <v>2286077.09</v>
      </c>
      <c r="K5" s="107">
        <f>'Chadpur-40'!K3+K4</f>
        <v>1061310.3799999999</v>
      </c>
      <c r="L5" s="107">
        <f>'Chadpur-40'!L3+L4</f>
        <v>9518639.8800000008</v>
      </c>
      <c r="M5" s="107">
        <f>'Chadpur-40'!M3+M4</f>
        <v>14330926.27</v>
      </c>
      <c r="N5" s="106">
        <f>N3+N4</f>
        <v>0</v>
      </c>
    </row>
    <row r="6" spans="1:16" x14ac:dyDescent="0.25">
      <c r="A6" s="77" t="s">
        <v>54</v>
      </c>
      <c r="B6" s="106">
        <f>B5/1000000</f>
        <v>0</v>
      </c>
      <c r="C6" s="106">
        <f t="shared" ref="C6:N6" si="2">C5/1000000</f>
        <v>0</v>
      </c>
      <c r="D6" s="106">
        <f t="shared" si="2"/>
        <v>0</v>
      </c>
      <c r="E6" s="106">
        <f t="shared" si="2"/>
        <v>0</v>
      </c>
      <c r="F6" s="106">
        <f t="shared" si="2"/>
        <v>0</v>
      </c>
      <c r="G6" s="106">
        <f t="shared" si="2"/>
        <v>0</v>
      </c>
      <c r="H6" s="106">
        <f t="shared" si="2"/>
        <v>0</v>
      </c>
      <c r="I6" s="106">
        <f t="shared" si="2"/>
        <v>0</v>
      </c>
      <c r="J6" s="106">
        <f t="shared" si="2"/>
        <v>2.28607709</v>
      </c>
      <c r="K6" s="106">
        <f t="shared" si="2"/>
        <v>1.0613103799999999</v>
      </c>
      <c r="L6" s="106">
        <f t="shared" si="2"/>
        <v>9.5186398800000003</v>
      </c>
      <c r="M6" s="106">
        <f t="shared" si="2"/>
        <v>14.330926269999999</v>
      </c>
      <c r="N6" s="106">
        <f t="shared" si="2"/>
        <v>0</v>
      </c>
    </row>
    <row r="7" spans="1:16" x14ac:dyDescent="0.25">
      <c r="A7" s="78" t="s">
        <v>55</v>
      </c>
      <c r="B7" s="106">
        <f>B6*35.3147</f>
        <v>0</v>
      </c>
      <c r="C7" s="106">
        <f t="shared" ref="C7:N7" si="3">C6*35.3147</f>
        <v>0</v>
      </c>
      <c r="D7" s="106">
        <f t="shared" si="3"/>
        <v>0</v>
      </c>
      <c r="E7" s="106">
        <f t="shared" si="3"/>
        <v>0</v>
      </c>
      <c r="F7" s="106">
        <f t="shared" si="3"/>
        <v>0</v>
      </c>
      <c r="G7" s="106">
        <f t="shared" si="3"/>
        <v>0</v>
      </c>
      <c r="H7" s="106">
        <f t="shared" si="3"/>
        <v>0</v>
      </c>
      <c r="I7" s="106">
        <f t="shared" si="3"/>
        <v>0</v>
      </c>
      <c r="J7" s="106">
        <f t="shared" si="3"/>
        <v>80.732126610223006</v>
      </c>
      <c r="K7" s="106">
        <f t="shared" si="3"/>
        <v>37.479857676586001</v>
      </c>
      <c r="L7" s="106">
        <f t="shared" si="3"/>
        <v>336.14791177023602</v>
      </c>
      <c r="M7" s="106">
        <f t="shared" si="3"/>
        <v>506.09236194716897</v>
      </c>
      <c r="N7" s="106">
        <f t="shared" si="3"/>
        <v>0</v>
      </c>
    </row>
    <row r="8" spans="1:16" x14ac:dyDescent="0.25">
      <c r="A8" s="79"/>
      <c r="B8" s="86"/>
      <c r="C8" s="15"/>
      <c r="D8" s="15"/>
      <c r="E8" s="15"/>
      <c r="F8" s="15"/>
      <c r="G8" s="15"/>
      <c r="H8" s="99"/>
      <c r="I8" s="15"/>
      <c r="J8" s="15"/>
      <c r="K8" s="15"/>
      <c r="L8" s="15"/>
      <c r="M8" s="87"/>
      <c r="N8" s="97"/>
    </row>
    <row r="9" spans="1:16" x14ac:dyDescent="0.25">
      <c r="A9" s="77" t="s">
        <v>0</v>
      </c>
      <c r="B9" s="88">
        <v>849774</v>
      </c>
      <c r="C9" s="5">
        <v>811426</v>
      </c>
      <c r="D9" s="5">
        <v>709681</v>
      </c>
      <c r="E9" s="5">
        <v>569943</v>
      </c>
      <c r="F9" s="5">
        <v>410410</v>
      </c>
      <c r="G9" s="21">
        <v>332717</v>
      </c>
      <c r="H9" s="88">
        <v>328035</v>
      </c>
      <c r="I9" s="5">
        <v>318371</v>
      </c>
      <c r="J9" s="5">
        <v>455330</v>
      </c>
      <c r="K9" s="5">
        <v>519598</v>
      </c>
      <c r="L9" s="5">
        <v>542965</v>
      </c>
      <c r="M9" s="89">
        <v>497181</v>
      </c>
      <c r="N9" s="81">
        <f>SUM(B9:M9)</f>
        <v>6345431</v>
      </c>
      <c r="O9" s="2"/>
      <c r="P9" s="2"/>
    </row>
    <row r="10" spans="1:16" x14ac:dyDescent="0.25">
      <c r="A10" s="77" t="s">
        <v>14</v>
      </c>
      <c r="B10" s="88">
        <v>1845029</v>
      </c>
      <c r="C10" s="5">
        <v>1883643</v>
      </c>
      <c r="D10" s="5">
        <v>1549970</v>
      </c>
      <c r="E10" s="5">
        <v>1631622</v>
      </c>
      <c r="F10" s="5">
        <v>1469217</v>
      </c>
      <c r="G10" s="21">
        <v>1676099</v>
      </c>
      <c r="H10" s="88">
        <v>1833822</v>
      </c>
      <c r="I10" s="5">
        <v>1803074</v>
      </c>
      <c r="J10" s="5">
        <v>1606220</v>
      </c>
      <c r="K10" s="5">
        <v>1984776</v>
      </c>
      <c r="L10" s="5">
        <v>1821404</v>
      </c>
      <c r="M10" s="89">
        <v>2067823</v>
      </c>
      <c r="N10" s="81">
        <f t="shared" ref="N10:N17" si="4">SUM(B10:M10)</f>
        <v>21172699</v>
      </c>
      <c r="O10" s="5"/>
      <c r="P10" s="5"/>
    </row>
    <row r="11" spans="1:16" x14ac:dyDescent="0.25">
      <c r="A11" s="77" t="s">
        <v>16</v>
      </c>
      <c r="B11" s="88">
        <v>241031</v>
      </c>
      <c r="C11" s="5">
        <v>261136</v>
      </c>
      <c r="D11" s="5">
        <v>247210</v>
      </c>
      <c r="E11" s="5">
        <v>232236</v>
      </c>
      <c r="F11" s="5">
        <v>224481</v>
      </c>
      <c r="G11" s="21">
        <v>227642</v>
      </c>
      <c r="H11" s="88">
        <v>241691</v>
      </c>
      <c r="I11" s="5">
        <v>230760</v>
      </c>
      <c r="J11" s="5">
        <v>201372</v>
      </c>
      <c r="K11" s="5">
        <v>213579</v>
      </c>
      <c r="L11" s="5">
        <v>235501</v>
      </c>
      <c r="M11" s="89">
        <v>226279</v>
      </c>
      <c r="N11" s="81">
        <f t="shared" si="4"/>
        <v>2782918</v>
      </c>
      <c r="O11" s="2"/>
      <c r="P11" s="2"/>
    </row>
    <row r="12" spans="1:16" x14ac:dyDescent="0.25">
      <c r="A12" s="77" t="s">
        <v>15</v>
      </c>
      <c r="B12" s="88">
        <v>191757</v>
      </c>
      <c r="C12" s="5">
        <v>245573</v>
      </c>
      <c r="D12" s="5">
        <v>214877</v>
      </c>
      <c r="E12" s="5">
        <v>214531</v>
      </c>
      <c r="F12" s="5">
        <v>214639</v>
      </c>
      <c r="G12" s="21">
        <v>224988</v>
      </c>
      <c r="H12" s="88">
        <v>249180</v>
      </c>
      <c r="I12" s="5">
        <v>247347</v>
      </c>
      <c r="J12" s="5">
        <v>226418</v>
      </c>
      <c r="K12" s="5">
        <v>166744</v>
      </c>
      <c r="L12" s="5">
        <v>184191</v>
      </c>
      <c r="M12" s="89">
        <v>197106</v>
      </c>
      <c r="N12" s="81">
        <f t="shared" si="4"/>
        <v>2577351</v>
      </c>
      <c r="O12" s="2"/>
      <c r="P12" s="2"/>
    </row>
    <row r="13" spans="1:16" x14ac:dyDescent="0.25">
      <c r="A13" s="77" t="s">
        <v>18</v>
      </c>
      <c r="B13" s="88">
        <v>547241</v>
      </c>
      <c r="C13" s="5">
        <v>634569</v>
      </c>
      <c r="D13" s="5">
        <v>528258</v>
      </c>
      <c r="E13" s="5">
        <v>428606</v>
      </c>
      <c r="F13" s="5">
        <v>370413</v>
      </c>
      <c r="G13" s="21">
        <v>335657</v>
      </c>
      <c r="H13" s="88">
        <v>349646</v>
      </c>
      <c r="I13" s="5">
        <v>392527</v>
      </c>
      <c r="J13" s="5">
        <v>381659</v>
      </c>
      <c r="K13" s="5">
        <v>320464</v>
      </c>
      <c r="L13" s="5">
        <v>401396</v>
      </c>
      <c r="M13" s="89">
        <v>417672</v>
      </c>
      <c r="N13" s="81">
        <f t="shared" si="4"/>
        <v>5108108</v>
      </c>
      <c r="O13" s="2"/>
      <c r="P13" s="2"/>
    </row>
    <row r="14" spans="1:16" x14ac:dyDescent="0.25">
      <c r="A14" s="77" t="s">
        <v>19</v>
      </c>
      <c r="B14" s="88">
        <v>72498</v>
      </c>
      <c r="C14" s="5">
        <v>88309</v>
      </c>
      <c r="D14" s="5">
        <v>88386</v>
      </c>
      <c r="E14" s="5">
        <v>77847</v>
      </c>
      <c r="F14" s="5">
        <v>76698</v>
      </c>
      <c r="G14" s="21">
        <v>70227</v>
      </c>
      <c r="H14" s="88">
        <v>72452</v>
      </c>
      <c r="I14" s="5">
        <v>75842</v>
      </c>
      <c r="J14" s="5">
        <v>66959</v>
      </c>
      <c r="K14" s="5">
        <v>57818</v>
      </c>
      <c r="L14" s="5">
        <v>77943</v>
      </c>
      <c r="M14" s="89">
        <v>64432</v>
      </c>
      <c r="N14" s="81">
        <f t="shared" si="4"/>
        <v>889411</v>
      </c>
      <c r="O14" s="2"/>
      <c r="P14" s="2"/>
    </row>
    <row r="15" spans="1:16" x14ac:dyDescent="0.25">
      <c r="A15" s="77" t="s">
        <v>20</v>
      </c>
      <c r="B15" s="90">
        <v>3181527.5</v>
      </c>
      <c r="C15" s="10">
        <v>3184862</v>
      </c>
      <c r="D15" s="10">
        <v>3185342</v>
      </c>
      <c r="E15" s="10">
        <v>3185687</v>
      </c>
      <c r="F15" s="10">
        <v>3185327</v>
      </c>
      <c r="G15" s="96">
        <v>3186622.5</v>
      </c>
      <c r="H15" s="90">
        <v>3185902.5</v>
      </c>
      <c r="I15" s="10">
        <v>3184517.5</v>
      </c>
      <c r="J15" s="10">
        <v>3179802</v>
      </c>
      <c r="K15" s="10">
        <v>3183942</v>
      </c>
      <c r="L15" s="10">
        <v>3184002.5</v>
      </c>
      <c r="M15" s="91">
        <v>3179087</v>
      </c>
      <c r="N15" s="81">
        <f t="shared" si="4"/>
        <v>38206621.5</v>
      </c>
      <c r="O15" s="2"/>
      <c r="P15" s="2"/>
    </row>
    <row r="16" spans="1:16" x14ac:dyDescent="0.25">
      <c r="A16" s="77" t="s">
        <v>59</v>
      </c>
      <c r="B16" s="90">
        <v>1260</v>
      </c>
      <c r="C16" s="10">
        <v>1260</v>
      </c>
      <c r="D16" s="10">
        <v>1260</v>
      </c>
      <c r="E16" s="10">
        <v>1260</v>
      </c>
      <c r="F16" s="10">
        <v>1260</v>
      </c>
      <c r="G16" s="96">
        <v>1260</v>
      </c>
      <c r="H16" s="90">
        <v>1260</v>
      </c>
      <c r="I16" s="10">
        <v>1260</v>
      </c>
      <c r="J16" s="10">
        <v>1260</v>
      </c>
      <c r="K16" s="10">
        <v>1260</v>
      </c>
      <c r="L16" s="10">
        <v>1260</v>
      </c>
      <c r="M16" s="91">
        <v>1260</v>
      </c>
      <c r="N16" s="81">
        <f t="shared" si="4"/>
        <v>15120</v>
      </c>
      <c r="O16" s="2"/>
      <c r="P16" s="2"/>
    </row>
    <row r="17" spans="1:16" x14ac:dyDescent="0.25">
      <c r="A17" s="77" t="s">
        <v>62</v>
      </c>
      <c r="B17" s="92">
        <f>B50</f>
        <v>347.71</v>
      </c>
      <c r="C17" s="2">
        <f t="shared" ref="C17:M17" si="5">C50</f>
        <v>347.71</v>
      </c>
      <c r="D17" s="2">
        <f t="shared" si="5"/>
        <v>347.71</v>
      </c>
      <c r="E17" s="2">
        <f t="shared" si="5"/>
        <v>347.71</v>
      </c>
      <c r="F17" s="2">
        <f t="shared" si="5"/>
        <v>347.71</v>
      </c>
      <c r="G17" s="77">
        <f t="shared" si="5"/>
        <v>347.71</v>
      </c>
      <c r="H17" s="92">
        <f t="shared" si="5"/>
        <v>347.71</v>
      </c>
      <c r="I17" s="2">
        <f t="shared" si="5"/>
        <v>347.71</v>
      </c>
      <c r="J17" s="2">
        <f t="shared" si="5"/>
        <v>347.71</v>
      </c>
      <c r="K17" s="2">
        <f t="shared" si="5"/>
        <v>347.71</v>
      </c>
      <c r="L17" s="2">
        <f t="shared" si="5"/>
        <v>347.71</v>
      </c>
      <c r="M17" s="93">
        <f t="shared" si="5"/>
        <v>347.71</v>
      </c>
      <c r="N17" s="81">
        <f t="shared" si="4"/>
        <v>4172.5199999999995</v>
      </c>
      <c r="O17" s="2"/>
      <c r="P17" s="2"/>
    </row>
    <row r="18" spans="1:16" x14ac:dyDescent="0.25">
      <c r="A18" s="77" t="s">
        <v>67</v>
      </c>
      <c r="B18" s="92">
        <f>B41</f>
        <v>0</v>
      </c>
      <c r="C18" s="92">
        <f t="shared" ref="C18:M18" si="6">C41</f>
        <v>0</v>
      </c>
      <c r="D18" s="92">
        <f t="shared" si="6"/>
        <v>0</v>
      </c>
      <c r="E18" s="92">
        <f t="shared" si="6"/>
        <v>0</v>
      </c>
      <c r="F18" s="92">
        <f t="shared" si="6"/>
        <v>0</v>
      </c>
      <c r="G18" s="92">
        <f t="shared" si="6"/>
        <v>15007.31</v>
      </c>
      <c r="H18" s="92">
        <f t="shared" si="6"/>
        <v>19868.13</v>
      </c>
      <c r="I18" s="92">
        <f t="shared" si="6"/>
        <v>0</v>
      </c>
      <c r="J18" s="92">
        <f t="shared" si="6"/>
        <v>0</v>
      </c>
      <c r="K18" s="92">
        <f t="shared" si="6"/>
        <v>0</v>
      </c>
      <c r="L18" s="92">
        <f t="shared" si="6"/>
        <v>0</v>
      </c>
      <c r="M18" s="92">
        <f t="shared" si="6"/>
        <v>37019.550000000003</v>
      </c>
      <c r="N18" s="81">
        <f>SUM(B18:M18)</f>
        <v>71894.990000000005</v>
      </c>
      <c r="O18" s="2"/>
      <c r="P18" s="2"/>
    </row>
    <row r="19" spans="1:16" x14ac:dyDescent="0.25">
      <c r="A19" s="77" t="s">
        <v>56</v>
      </c>
      <c r="B19" s="88">
        <f>SUM(B9:B18)</f>
        <v>6930465.21</v>
      </c>
      <c r="C19" s="88">
        <f t="shared" ref="C19:G19" si="7">SUM(C9:C18)</f>
        <v>7111125.71</v>
      </c>
      <c r="D19" s="88">
        <f t="shared" si="7"/>
        <v>6525331.71</v>
      </c>
      <c r="E19" s="88">
        <f t="shared" si="7"/>
        <v>6342079.71</v>
      </c>
      <c r="F19" s="88">
        <f t="shared" si="7"/>
        <v>5952792.71</v>
      </c>
      <c r="G19" s="88">
        <f t="shared" si="7"/>
        <v>6070567.5199999996</v>
      </c>
      <c r="H19" s="88">
        <f t="shared" ref="H19" si="8">SUM(H9:H18)</f>
        <v>6282204.3399999999</v>
      </c>
      <c r="I19" s="88">
        <f t="shared" ref="I19" si="9">SUM(I9:I18)</f>
        <v>6254046.21</v>
      </c>
      <c r="J19" s="88">
        <f t="shared" ref="J19" si="10">SUM(J9:J18)</f>
        <v>6119367.71</v>
      </c>
      <c r="K19" s="88">
        <f t="shared" ref="K19" si="11">SUM(K9:K18)</f>
        <v>6448528.71</v>
      </c>
      <c r="L19" s="88">
        <f t="shared" ref="L19" si="12">SUM(L9:L18)</f>
        <v>6449010.21</v>
      </c>
      <c r="M19" s="88">
        <f t="shared" ref="M19:N19" si="13">SUM(M9:M18)</f>
        <v>6688207.2599999998</v>
      </c>
      <c r="N19" s="88">
        <f t="shared" si="13"/>
        <v>77173727.00999999</v>
      </c>
      <c r="O19" s="2"/>
      <c r="P19" s="2"/>
    </row>
    <row r="20" spans="1:16" ht="15.75" thickBot="1" x14ac:dyDescent="0.3">
      <c r="A20" s="77" t="s">
        <v>68</v>
      </c>
      <c r="B20" s="94">
        <f>B19/1000000</f>
        <v>6.9304652100000004</v>
      </c>
      <c r="C20" s="94">
        <f t="shared" ref="C20:N20" si="14">C19/1000000</f>
        <v>7.1111257099999996</v>
      </c>
      <c r="D20" s="94">
        <f t="shared" si="14"/>
        <v>6.5253317099999997</v>
      </c>
      <c r="E20" s="94">
        <f t="shared" si="14"/>
        <v>6.3420797100000001</v>
      </c>
      <c r="F20" s="94">
        <f t="shared" si="14"/>
        <v>5.9527927099999998</v>
      </c>
      <c r="G20" s="94">
        <f t="shared" si="14"/>
        <v>6.07056752</v>
      </c>
      <c r="H20" s="94">
        <f t="shared" si="14"/>
        <v>6.2822043399999998</v>
      </c>
      <c r="I20" s="94">
        <f t="shared" si="14"/>
        <v>6.2540462100000003</v>
      </c>
      <c r="J20" s="94">
        <f t="shared" si="14"/>
        <v>6.1193677099999997</v>
      </c>
      <c r="K20" s="94">
        <f t="shared" si="14"/>
        <v>6.4485287099999997</v>
      </c>
      <c r="L20" s="94">
        <f t="shared" si="14"/>
        <v>6.44901021</v>
      </c>
      <c r="M20" s="94">
        <f t="shared" si="14"/>
        <v>6.6882072599999995</v>
      </c>
      <c r="N20" s="94">
        <f t="shared" si="14"/>
        <v>77.173727009999993</v>
      </c>
      <c r="O20" s="6">
        <f>SUM(B20:N20)</f>
        <v>154.34745401999999</v>
      </c>
      <c r="P20" s="2"/>
    </row>
    <row r="21" spans="1:16" x14ac:dyDescent="0.25">
      <c r="A21" s="2" t="s">
        <v>69</v>
      </c>
      <c r="B21" s="83">
        <f>B20*35.3147</f>
        <v>244.74729975158704</v>
      </c>
      <c r="C21" s="83">
        <f t="shared" ref="C21:N21" si="15">C20*35.3147</f>
        <v>251.12727111093699</v>
      </c>
      <c r="D21" s="83">
        <f t="shared" si="15"/>
        <v>230.440131739137</v>
      </c>
      <c r="E21" s="83">
        <f t="shared" si="15"/>
        <v>223.96864233473701</v>
      </c>
      <c r="F21" s="83">
        <f t="shared" si="15"/>
        <v>210.221088715837</v>
      </c>
      <c r="G21" s="83">
        <f t="shared" si="15"/>
        <v>214.38027079854402</v>
      </c>
      <c r="H21" s="83">
        <f t="shared" si="15"/>
        <v>221.854161605798</v>
      </c>
      <c r="I21" s="83">
        <f t="shared" si="15"/>
        <v>220.85976569228703</v>
      </c>
      <c r="J21" s="83">
        <f t="shared" si="15"/>
        <v>216.103634868337</v>
      </c>
      <c r="K21" s="83">
        <f t="shared" si="15"/>
        <v>227.72785683503702</v>
      </c>
      <c r="L21" s="83">
        <f t="shared" si="15"/>
        <v>227.74486086308701</v>
      </c>
      <c r="M21" s="83">
        <f t="shared" si="15"/>
        <v>236.19203292472199</v>
      </c>
      <c r="N21" s="83">
        <f t="shared" si="15"/>
        <v>2725.3670172400471</v>
      </c>
      <c r="O21" s="2"/>
      <c r="P21" s="6">
        <f>SUM(B21:N21)</f>
        <v>5450.7340344800941</v>
      </c>
    </row>
    <row r="26" spans="1:16" s="11" customFormat="1" x14ac:dyDescent="0.25">
      <c r="A26" s="24" t="s">
        <v>17</v>
      </c>
      <c r="B26" s="32">
        <f>B19+B5</f>
        <v>6930465.21</v>
      </c>
      <c r="C26" s="32">
        <f t="shared" ref="C26:L26" si="16">C19+C5</f>
        <v>7111125.71</v>
      </c>
      <c r="D26" s="32">
        <f t="shared" si="16"/>
        <v>6525331.71</v>
      </c>
      <c r="E26" s="32">
        <f t="shared" si="16"/>
        <v>6342079.71</v>
      </c>
      <c r="F26" s="32">
        <f t="shared" si="16"/>
        <v>5952792.71</v>
      </c>
      <c r="G26" s="32">
        <f t="shared" si="16"/>
        <v>6070567.5199999996</v>
      </c>
      <c r="H26" s="32">
        <f t="shared" si="16"/>
        <v>6282204.3399999999</v>
      </c>
      <c r="I26" s="32">
        <f t="shared" si="16"/>
        <v>6254046.21</v>
      </c>
      <c r="J26" s="32">
        <f t="shared" si="16"/>
        <v>8405444.8000000007</v>
      </c>
      <c r="K26" s="32">
        <f t="shared" si="16"/>
        <v>7509839.0899999999</v>
      </c>
      <c r="L26" s="32">
        <f t="shared" si="16"/>
        <v>15967650.09</v>
      </c>
      <c r="M26" s="32">
        <f t="shared" ref="M26" si="17">M19+M5</f>
        <v>21019133.530000001</v>
      </c>
      <c r="N26" s="68">
        <f>SUM(B26:M26)</f>
        <v>104370680.63000001</v>
      </c>
      <c r="O26" s="71">
        <f>N26/1000000</f>
        <v>104.37068063000001</v>
      </c>
      <c r="P26" s="71">
        <f>O26*35.3147</f>
        <v>3685.8192752442615</v>
      </c>
    </row>
    <row r="27" spans="1:16" s="11" customFormat="1" x14ac:dyDescent="0.25">
      <c r="A27" s="24" t="s">
        <v>23</v>
      </c>
      <c r="B27" s="39">
        <f>B26/1000000</f>
        <v>6.9304652100000004</v>
      </c>
      <c r="C27" s="39">
        <f t="shared" ref="C27:M27" si="18">C26/1000000</f>
        <v>7.1111257099999996</v>
      </c>
      <c r="D27" s="39">
        <f t="shared" si="18"/>
        <v>6.5253317099999997</v>
      </c>
      <c r="E27" s="39">
        <f t="shared" si="18"/>
        <v>6.3420797100000001</v>
      </c>
      <c r="F27" s="39">
        <f t="shared" si="18"/>
        <v>5.9527927099999998</v>
      </c>
      <c r="G27" s="39">
        <f t="shared" si="18"/>
        <v>6.07056752</v>
      </c>
      <c r="H27" s="39">
        <f t="shared" si="18"/>
        <v>6.2822043399999998</v>
      </c>
      <c r="I27" s="39">
        <f t="shared" si="18"/>
        <v>6.2540462100000003</v>
      </c>
      <c r="J27" s="39">
        <f t="shared" si="18"/>
        <v>8.4054448000000015</v>
      </c>
      <c r="K27" s="39">
        <f t="shared" si="18"/>
        <v>7.5098390899999998</v>
      </c>
      <c r="L27" s="39">
        <f t="shared" si="18"/>
        <v>15.967650089999999</v>
      </c>
      <c r="M27" s="39">
        <f t="shared" si="18"/>
        <v>21.019133530000001</v>
      </c>
      <c r="N27" s="69"/>
      <c r="O27" s="69">
        <f>SUM(B27:M27)</f>
        <v>104.37068063000001</v>
      </c>
      <c r="P27" s="64"/>
    </row>
    <row r="28" spans="1:16" s="11" customFormat="1" x14ac:dyDescent="0.25">
      <c r="A28" s="24" t="s">
        <v>24</v>
      </c>
      <c r="B28" s="39">
        <f>B27*35.3147</f>
        <v>244.74729975158704</v>
      </c>
      <c r="C28" s="39">
        <f t="shared" ref="C28:M28" si="19">C27*35.3147</f>
        <v>251.12727111093699</v>
      </c>
      <c r="D28" s="39">
        <f t="shared" si="19"/>
        <v>230.440131739137</v>
      </c>
      <c r="E28" s="39">
        <f t="shared" si="19"/>
        <v>223.96864233473701</v>
      </c>
      <c r="F28" s="39">
        <f t="shared" si="19"/>
        <v>210.221088715837</v>
      </c>
      <c r="G28" s="39">
        <f t="shared" si="19"/>
        <v>214.38027079854402</v>
      </c>
      <c r="H28" s="39">
        <f t="shared" si="19"/>
        <v>221.854161605798</v>
      </c>
      <c r="I28" s="39">
        <f t="shared" si="19"/>
        <v>220.85976569228703</v>
      </c>
      <c r="J28" s="39">
        <f t="shared" si="19"/>
        <v>296.83576147856007</v>
      </c>
      <c r="K28" s="39">
        <f t="shared" si="19"/>
        <v>265.20771451162301</v>
      </c>
      <c r="L28" s="39">
        <f t="shared" si="19"/>
        <v>563.89277263332303</v>
      </c>
      <c r="M28" s="39">
        <f t="shared" si="19"/>
        <v>742.2843948718911</v>
      </c>
      <c r="N28" s="69"/>
      <c r="O28" s="64"/>
      <c r="P28" s="66">
        <f>SUM(B28:M28)</f>
        <v>3685.8192752442615</v>
      </c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70"/>
      <c r="O29" s="55"/>
      <c r="P29" s="55"/>
    </row>
    <row r="30" spans="1:16" s="11" customFormat="1" x14ac:dyDescent="0.25">
      <c r="A30" s="24" t="s">
        <v>73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67"/>
      <c r="O30" s="55"/>
      <c r="P30" s="55"/>
    </row>
    <row r="31" spans="1:16" x14ac:dyDescent="0.25">
      <c r="N31" s="55"/>
      <c r="O31" s="55"/>
      <c r="P31" s="55"/>
    </row>
    <row r="32" spans="1:16" x14ac:dyDescent="0.25">
      <c r="N32" s="55"/>
      <c r="O32" s="55"/>
      <c r="P32" s="55"/>
    </row>
    <row r="33" spans="1:17" x14ac:dyDescent="0.25">
      <c r="A33" s="224" t="s">
        <v>29</v>
      </c>
      <c r="B33" s="224"/>
      <c r="N33" s="55"/>
      <c r="O33" s="55"/>
      <c r="P33" s="55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4">
        <f>SUM(B34:M34)</f>
        <v>0</v>
      </c>
      <c r="O34" s="55"/>
      <c r="P34" s="55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4">
        <f>SUM(B35:M35)</f>
        <v>0</v>
      </c>
      <c r="O35" s="55"/>
      <c r="P35" s="55"/>
    </row>
    <row r="36" spans="1:17" x14ac:dyDescent="0.25">
      <c r="A36" s="8"/>
      <c r="L36">
        <f t="shared" ref="L36:N36" si="20">L34+L35</f>
        <v>0</v>
      </c>
      <c r="M36">
        <f t="shared" si="20"/>
        <v>0</v>
      </c>
      <c r="N36" s="55">
        <f t="shared" si="20"/>
        <v>0</v>
      </c>
      <c r="O36" s="55"/>
      <c r="P36" s="55"/>
    </row>
    <row r="37" spans="1:17" x14ac:dyDescent="0.25">
      <c r="N37" s="55"/>
      <c r="O37" s="55"/>
      <c r="P37" s="55"/>
    </row>
    <row r="38" spans="1:17" x14ac:dyDescent="0.25">
      <c r="A38" s="225" t="s">
        <v>70</v>
      </c>
      <c r="B38" s="226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3"/>
      <c r="O38" s="72">
        <f t="shared" ref="O38:O50" si="21">N38/1000000</f>
        <v>0</v>
      </c>
      <c r="P38" s="72">
        <f t="shared" ref="P38:P50" si="22">O38*35.3147</f>
        <v>0</v>
      </c>
      <c r="Q38" s="22"/>
    </row>
    <row r="39" spans="1:17" x14ac:dyDescent="0.25">
      <c r="A39" s="72" t="s">
        <v>28</v>
      </c>
      <c r="B39" s="72"/>
      <c r="C39" s="72"/>
      <c r="D39" s="72"/>
      <c r="E39" s="72"/>
      <c r="F39" s="72"/>
      <c r="G39" s="72">
        <v>15007.31</v>
      </c>
      <c r="H39" s="72">
        <v>19868.13</v>
      </c>
      <c r="I39" s="72"/>
      <c r="J39" s="72"/>
      <c r="K39" s="72"/>
      <c r="L39" s="72"/>
      <c r="M39" s="72">
        <v>37019.550000000003</v>
      </c>
      <c r="N39" s="73">
        <f>SUM(B39:M39)</f>
        <v>71894.990000000005</v>
      </c>
      <c r="O39" s="72">
        <f t="shared" si="21"/>
        <v>7.1894990000000006E-2</v>
      </c>
      <c r="P39" s="72">
        <f t="shared" si="22"/>
        <v>2.5389500033530004</v>
      </c>
      <c r="Q39" s="22"/>
    </row>
    <row r="40" spans="1:17" x14ac:dyDescent="0.25">
      <c r="A40" s="72" t="s">
        <v>35</v>
      </c>
      <c r="B40" s="72"/>
      <c r="C40" s="72"/>
      <c r="D40" s="72"/>
      <c r="E40" s="72"/>
      <c r="F40" s="72"/>
      <c r="G40" s="72">
        <v>0</v>
      </c>
      <c r="H40" s="72"/>
      <c r="I40" s="72"/>
      <c r="J40" s="72"/>
      <c r="K40" s="72"/>
      <c r="L40" s="72"/>
      <c r="M40" s="72"/>
      <c r="N40" s="73"/>
      <c r="O40" s="72">
        <f t="shared" si="21"/>
        <v>0</v>
      </c>
      <c r="P40" s="72">
        <f t="shared" si="22"/>
        <v>0</v>
      </c>
      <c r="Q40" s="22"/>
    </row>
    <row r="41" spans="1:17" x14ac:dyDescent="0.25">
      <c r="A41" s="72" t="s">
        <v>36</v>
      </c>
      <c r="B41" s="72">
        <f>B39+B40</f>
        <v>0</v>
      </c>
      <c r="C41" s="72">
        <f t="shared" ref="C41:M41" si="23">C39+C40</f>
        <v>0</v>
      </c>
      <c r="D41" s="72">
        <f t="shared" si="23"/>
        <v>0</v>
      </c>
      <c r="E41" s="72">
        <f t="shared" si="23"/>
        <v>0</v>
      </c>
      <c r="F41" s="72">
        <f t="shared" si="23"/>
        <v>0</v>
      </c>
      <c r="G41" s="72">
        <f t="shared" si="23"/>
        <v>15007.31</v>
      </c>
      <c r="H41" s="72">
        <f t="shared" si="23"/>
        <v>19868.13</v>
      </c>
      <c r="I41" s="72">
        <f t="shared" si="23"/>
        <v>0</v>
      </c>
      <c r="J41" s="72">
        <f t="shared" si="23"/>
        <v>0</v>
      </c>
      <c r="K41" s="72">
        <f t="shared" si="23"/>
        <v>0</v>
      </c>
      <c r="L41" s="72">
        <f t="shared" si="23"/>
        <v>0</v>
      </c>
      <c r="M41" s="72">
        <f t="shared" si="23"/>
        <v>37019.550000000003</v>
      </c>
      <c r="N41" s="73">
        <f>SUM(F41:M41)</f>
        <v>71894.990000000005</v>
      </c>
      <c r="O41" s="72">
        <f t="shared" si="21"/>
        <v>7.1894990000000006E-2</v>
      </c>
      <c r="P41" s="72">
        <f t="shared" si="22"/>
        <v>2.5389500033530004</v>
      </c>
      <c r="Q41" s="22"/>
    </row>
    <row r="42" spans="1:17" x14ac:dyDescent="0.25">
      <c r="O42" s="2">
        <f t="shared" si="21"/>
        <v>0</v>
      </c>
      <c r="P42" s="2">
        <f t="shared" si="22"/>
        <v>0</v>
      </c>
    </row>
    <row r="43" spans="1:17" x14ac:dyDescent="0.25">
      <c r="O43" s="2">
        <f t="shared" si="21"/>
        <v>0</v>
      </c>
      <c r="P43" s="2">
        <f t="shared" si="22"/>
        <v>0</v>
      </c>
    </row>
    <row r="44" spans="1:17" x14ac:dyDescent="0.25">
      <c r="A44" s="223" t="s">
        <v>37</v>
      </c>
      <c r="B44" s="22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2">
        <f t="shared" si="21"/>
        <v>0</v>
      </c>
      <c r="P44" s="2">
        <f t="shared" si="22"/>
        <v>0</v>
      </c>
    </row>
    <row r="45" spans="1:17" x14ac:dyDescent="0.25">
      <c r="A45" s="75" t="s">
        <v>20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6">
        <f>SUM(B45:M46)</f>
        <v>0</v>
      </c>
      <c r="O45" s="2">
        <f t="shared" si="21"/>
        <v>0</v>
      </c>
      <c r="P45" s="2">
        <f t="shared" si="22"/>
        <v>0</v>
      </c>
      <c r="Q45" s="22"/>
    </row>
    <row r="46" spans="1:17" x14ac:dyDescent="0.25">
      <c r="A46" s="75" t="s">
        <v>38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2">
        <f t="shared" si="21"/>
        <v>0</v>
      </c>
      <c r="P46" s="2">
        <f t="shared" si="22"/>
        <v>0</v>
      </c>
      <c r="Q46" s="22"/>
    </row>
    <row r="47" spans="1:17" x14ac:dyDescent="0.25">
      <c r="A47" s="75" t="s">
        <v>39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2">
        <f t="shared" si="21"/>
        <v>0</v>
      </c>
      <c r="P47" s="2">
        <f t="shared" si="22"/>
        <v>0</v>
      </c>
      <c r="Q47" s="22"/>
    </row>
    <row r="48" spans="1:17" x14ac:dyDescent="0.25">
      <c r="A48" s="75" t="s">
        <v>40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6"/>
      <c r="O48" s="2">
        <f t="shared" si="21"/>
        <v>0</v>
      </c>
      <c r="P48" s="2">
        <f t="shared" si="22"/>
        <v>0</v>
      </c>
      <c r="Q48" s="22"/>
    </row>
    <row r="49" spans="1:17" x14ac:dyDescent="0.25">
      <c r="A49" s="75" t="s">
        <v>41</v>
      </c>
      <c r="B49" s="75">
        <v>347.71</v>
      </c>
      <c r="C49" s="75">
        <v>347.71</v>
      </c>
      <c r="D49" s="75">
        <v>347.71</v>
      </c>
      <c r="E49" s="75">
        <v>347.71</v>
      </c>
      <c r="F49" s="75">
        <v>347.71</v>
      </c>
      <c r="G49" s="75">
        <v>347.71</v>
      </c>
      <c r="H49" s="75">
        <v>347.71</v>
      </c>
      <c r="I49" s="75">
        <v>347.71</v>
      </c>
      <c r="J49" s="75">
        <v>347.71</v>
      </c>
      <c r="K49" s="75">
        <v>347.71</v>
      </c>
      <c r="L49" s="75">
        <v>347.71</v>
      </c>
      <c r="M49" s="75">
        <v>347.71</v>
      </c>
      <c r="N49" s="76"/>
      <c r="O49" s="2">
        <f t="shared" si="21"/>
        <v>0</v>
      </c>
      <c r="P49" s="2">
        <f t="shared" si="22"/>
        <v>0</v>
      </c>
      <c r="Q49" s="22"/>
    </row>
    <row r="50" spans="1:17" x14ac:dyDescent="0.25">
      <c r="A50" s="75" t="s">
        <v>17</v>
      </c>
      <c r="B50" s="75">
        <f>SUM(B45:B49)</f>
        <v>347.71</v>
      </c>
      <c r="C50" s="75">
        <f t="shared" ref="C50:M50" si="24">SUM(C45:C49)</f>
        <v>347.71</v>
      </c>
      <c r="D50" s="75">
        <f t="shared" si="24"/>
        <v>347.71</v>
      </c>
      <c r="E50" s="75">
        <f t="shared" si="24"/>
        <v>347.71</v>
      </c>
      <c r="F50" s="75">
        <f t="shared" si="24"/>
        <v>347.71</v>
      </c>
      <c r="G50" s="75">
        <f t="shared" si="24"/>
        <v>347.71</v>
      </c>
      <c r="H50" s="75">
        <f t="shared" si="24"/>
        <v>347.71</v>
      </c>
      <c r="I50" s="75">
        <f t="shared" si="24"/>
        <v>347.71</v>
      </c>
      <c r="J50" s="75">
        <f t="shared" si="24"/>
        <v>347.71</v>
      </c>
      <c r="K50" s="75">
        <f t="shared" si="24"/>
        <v>347.71</v>
      </c>
      <c r="L50" s="75">
        <f t="shared" si="24"/>
        <v>347.71</v>
      </c>
      <c r="M50" s="75">
        <f t="shared" si="24"/>
        <v>347.71</v>
      </c>
      <c r="N50" s="76">
        <f t="shared" ref="N50" si="25">N45+N46+N47+N48+N49</f>
        <v>0</v>
      </c>
      <c r="O50" s="2">
        <f t="shared" si="21"/>
        <v>0</v>
      </c>
      <c r="P50" s="2">
        <f t="shared" si="22"/>
        <v>0</v>
      </c>
      <c r="Q50" s="22"/>
    </row>
  </sheetData>
  <mergeCells count="6">
    <mergeCell ref="A44:B44"/>
    <mergeCell ref="A1:A2"/>
    <mergeCell ref="B1:G1"/>
    <mergeCell ref="H1:M1"/>
    <mergeCell ref="A33:B33"/>
    <mergeCell ref="A38:B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xSplit="1" topLeftCell="F1" activePane="topRight" state="frozen"/>
      <selection activeCell="A31" sqref="A31"/>
      <selection pane="topRight" activeCell="N19" sqref="N19"/>
    </sheetView>
  </sheetViews>
  <sheetFormatPr defaultRowHeight="15" x14ac:dyDescent="0.25"/>
  <cols>
    <col min="1" max="1" width="15.85546875" customWidth="1"/>
    <col min="2" max="2" width="17.285156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style="9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5.5703125" style="55" customWidth="1"/>
    <col min="15" max="15" width="9.140625" style="55"/>
    <col min="16" max="16" width="11.5703125" style="55" customWidth="1"/>
  </cols>
  <sheetData>
    <row r="1" spans="1:16" x14ac:dyDescent="0.25">
      <c r="A1" s="214" t="s">
        <v>52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31" t="s">
        <v>17</v>
      </c>
      <c r="O1" s="232"/>
      <c r="P1" s="232"/>
    </row>
    <row r="2" spans="1:16" x14ac:dyDescent="0.25">
      <c r="A2" s="214"/>
      <c r="B2" s="57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124" t="s">
        <v>8</v>
      </c>
      <c r="J2" s="58" t="s">
        <v>9</v>
      </c>
      <c r="K2" s="58" t="s">
        <v>10</v>
      </c>
      <c r="L2" s="58" t="s">
        <v>11</v>
      </c>
      <c r="M2" s="58" t="s">
        <v>12</v>
      </c>
      <c r="N2" s="61" t="s">
        <v>17</v>
      </c>
      <c r="O2" s="62" t="s">
        <v>47</v>
      </c>
      <c r="P2" s="62" t="s">
        <v>48</v>
      </c>
    </row>
    <row r="3" spans="1:16" x14ac:dyDescent="0.25">
      <c r="A3" s="2" t="s">
        <v>21</v>
      </c>
      <c r="B3" s="56">
        <v>5558401.0963910464</v>
      </c>
      <c r="C3" s="56">
        <v>4918686.158063042</v>
      </c>
      <c r="D3" s="56">
        <v>4919100.0456829602</v>
      </c>
      <c r="E3" s="56">
        <v>4864810.4157149382</v>
      </c>
      <c r="F3" s="56">
        <v>4305404.2941982644</v>
      </c>
      <c r="G3" s="56">
        <v>4628633.1658291453</v>
      </c>
      <c r="H3" s="56">
        <v>4625001.3704888076</v>
      </c>
      <c r="I3" s="123">
        <v>2943211.5121059846</v>
      </c>
      <c r="J3" s="56">
        <f t="shared" ref="J3:M3" si="0">J36</f>
        <v>1376477.86</v>
      </c>
      <c r="K3" s="56">
        <f t="shared" si="0"/>
        <v>1286566</v>
      </c>
      <c r="L3" s="56">
        <f t="shared" si="0"/>
        <v>0</v>
      </c>
      <c r="M3" s="56">
        <f t="shared" si="0"/>
        <v>0</v>
      </c>
      <c r="N3" s="63">
        <f>SUM(B3:M3)</f>
        <v>39426291.918474182</v>
      </c>
      <c r="O3" s="63">
        <f>N3/1000000</f>
        <v>39.426291918474185</v>
      </c>
      <c r="P3" s="64">
        <f>O3*35.3147</f>
        <v>1392.3276712133404</v>
      </c>
    </row>
    <row r="4" spans="1:16" x14ac:dyDescent="0.25">
      <c r="A4" s="2" t="s">
        <v>30</v>
      </c>
      <c r="B4" s="56"/>
      <c r="C4" s="4"/>
      <c r="D4" s="4"/>
      <c r="E4" s="4"/>
      <c r="F4" s="4"/>
      <c r="G4" s="4"/>
      <c r="H4" s="4"/>
      <c r="I4" s="52"/>
      <c r="J4" s="4"/>
      <c r="K4" s="4"/>
      <c r="L4" s="4"/>
      <c r="M4" s="4"/>
      <c r="N4" s="63">
        <f t="shared" ref="N4:N5" si="1">SUM(B4:M4)</f>
        <v>0</v>
      </c>
      <c r="O4" s="64"/>
      <c r="P4" s="64"/>
    </row>
    <row r="5" spans="1:16" x14ac:dyDescent="0.25">
      <c r="A5" s="24" t="s">
        <v>53</v>
      </c>
      <c r="B5" s="56">
        <f>B3+B4</f>
        <v>5558401.0963910464</v>
      </c>
      <c r="C5" s="56">
        <f t="shared" ref="C5:M5" si="2">C3+C4</f>
        <v>4918686.158063042</v>
      </c>
      <c r="D5" s="56">
        <f t="shared" si="2"/>
        <v>4919100.0456829602</v>
      </c>
      <c r="E5" s="56">
        <f t="shared" si="2"/>
        <v>4864810.4157149382</v>
      </c>
      <c r="F5" s="56">
        <f t="shared" si="2"/>
        <v>4305404.2941982644</v>
      </c>
      <c r="G5" s="56">
        <f t="shared" si="2"/>
        <v>4628633.1658291453</v>
      </c>
      <c r="H5" s="56">
        <f t="shared" si="2"/>
        <v>4625001.3704888076</v>
      </c>
      <c r="I5" s="123">
        <f t="shared" si="2"/>
        <v>2943211.5121059846</v>
      </c>
      <c r="J5" s="56">
        <f t="shared" si="2"/>
        <v>1376477.86</v>
      </c>
      <c r="K5" s="56">
        <f t="shared" si="2"/>
        <v>1286566</v>
      </c>
      <c r="L5" s="56">
        <f t="shared" si="2"/>
        <v>0</v>
      </c>
      <c r="M5" s="56">
        <f t="shared" si="2"/>
        <v>0</v>
      </c>
      <c r="N5" s="63">
        <f t="shared" si="1"/>
        <v>39426291.918474182</v>
      </c>
      <c r="O5" s="64"/>
      <c r="P5" s="64"/>
    </row>
    <row r="6" spans="1:16" x14ac:dyDescent="0.25">
      <c r="A6" s="2" t="s">
        <v>54</v>
      </c>
      <c r="B6" s="56">
        <f>B5/1000000</f>
        <v>5.5584010963910462</v>
      </c>
      <c r="C6" s="56">
        <f t="shared" ref="C6:M6" si="3">C5/1000000</f>
        <v>4.9186861580630419</v>
      </c>
      <c r="D6" s="56">
        <f t="shared" si="3"/>
        <v>4.9191000456829599</v>
      </c>
      <c r="E6" s="56">
        <f t="shared" si="3"/>
        <v>4.8648104157149383</v>
      </c>
      <c r="F6" s="56">
        <f t="shared" si="3"/>
        <v>4.3054042941982642</v>
      </c>
      <c r="G6" s="56">
        <f t="shared" si="3"/>
        <v>4.6286331658291457</v>
      </c>
      <c r="H6" s="123">
        <f t="shared" si="3"/>
        <v>4.6250013704888078</v>
      </c>
      <c r="I6" s="123">
        <f t="shared" si="3"/>
        <v>2.9432115121059845</v>
      </c>
      <c r="J6" s="56">
        <f t="shared" si="3"/>
        <v>1.3764778600000001</v>
      </c>
      <c r="K6" s="56">
        <f t="shared" si="3"/>
        <v>1.2865660000000001</v>
      </c>
      <c r="L6" s="56">
        <f t="shared" si="3"/>
        <v>0</v>
      </c>
      <c r="M6" s="56">
        <f t="shared" si="3"/>
        <v>0</v>
      </c>
      <c r="N6" s="65"/>
      <c r="O6" s="66">
        <f>SUM(B6:M6)</f>
        <v>39.426291918474192</v>
      </c>
      <c r="P6" s="64"/>
    </row>
    <row r="7" spans="1:16" x14ac:dyDescent="0.25">
      <c r="A7" s="24" t="s">
        <v>55</v>
      </c>
      <c r="B7" s="56">
        <f>B6*35.3147</f>
        <v>196.29326719872088</v>
      </c>
      <c r="C7" s="56">
        <f t="shared" ref="C7:M7" si="4">C6*35.3147</f>
        <v>173.70192606614893</v>
      </c>
      <c r="D7" s="56">
        <f t="shared" si="4"/>
        <v>173.71654238328003</v>
      </c>
      <c r="E7" s="56">
        <f t="shared" si="4"/>
        <v>171.79932038784835</v>
      </c>
      <c r="F7" s="56">
        <f t="shared" si="4"/>
        <v>152.04406102832345</v>
      </c>
      <c r="G7" s="56">
        <f t="shared" si="4"/>
        <v>163.45879166130655</v>
      </c>
      <c r="H7" s="56">
        <f t="shared" si="4"/>
        <v>163.33053589840111</v>
      </c>
      <c r="I7" s="123">
        <f t="shared" si="4"/>
        <v>103.93863158656922</v>
      </c>
      <c r="J7" s="56">
        <f t="shared" si="4"/>
        <v>48.609902682542007</v>
      </c>
      <c r="K7" s="56">
        <f t="shared" si="4"/>
        <v>45.434692320200007</v>
      </c>
      <c r="L7" s="56">
        <f t="shared" si="4"/>
        <v>0</v>
      </c>
      <c r="M7" s="56">
        <f t="shared" si="4"/>
        <v>0</v>
      </c>
      <c r="N7" s="65"/>
      <c r="O7" s="64"/>
      <c r="P7" s="66">
        <f>SUM(B7:M7)</f>
        <v>1392.3276712133406</v>
      </c>
    </row>
    <row r="8" spans="1:16" x14ac:dyDescent="0.25">
      <c r="A8" s="24"/>
      <c r="B8" s="44"/>
      <c r="C8" s="15"/>
      <c r="D8" s="15"/>
      <c r="E8" s="15"/>
      <c r="F8" s="15"/>
      <c r="G8" s="15"/>
      <c r="H8" s="15"/>
      <c r="I8" s="51"/>
      <c r="J8" s="15"/>
      <c r="K8" s="15"/>
      <c r="L8" s="15"/>
      <c r="M8" s="15"/>
      <c r="N8" s="62"/>
    </row>
    <row r="9" spans="1:16" x14ac:dyDescent="0.25">
      <c r="A9" s="2" t="s">
        <v>0</v>
      </c>
      <c r="B9" s="5">
        <v>431087</v>
      </c>
      <c r="C9" s="5">
        <v>363758</v>
      </c>
      <c r="D9" s="5">
        <v>414136</v>
      </c>
      <c r="E9" s="5">
        <v>350244</v>
      </c>
      <c r="F9" s="5">
        <v>296750</v>
      </c>
      <c r="G9" s="5">
        <v>321884</v>
      </c>
      <c r="H9" s="5">
        <v>294977</v>
      </c>
      <c r="I9" s="125">
        <v>248190</v>
      </c>
      <c r="J9" s="5">
        <v>296143</v>
      </c>
      <c r="K9" s="5">
        <v>356511</v>
      </c>
      <c r="L9" s="5">
        <v>335215</v>
      </c>
      <c r="M9" s="5">
        <v>332537</v>
      </c>
      <c r="N9" s="67">
        <f>SUM(B9:M9)</f>
        <v>4041432</v>
      </c>
      <c r="O9" s="64"/>
      <c r="P9" s="64"/>
    </row>
    <row r="10" spans="1:16" x14ac:dyDescent="0.25">
      <c r="A10" s="2" t="s">
        <v>14</v>
      </c>
      <c r="B10" s="5">
        <v>2939918</v>
      </c>
      <c r="C10" s="5">
        <v>2309864</v>
      </c>
      <c r="D10" s="5">
        <v>2432052</v>
      </c>
      <c r="E10" s="5">
        <v>2349888</v>
      </c>
      <c r="F10" s="5">
        <v>2129508</v>
      </c>
      <c r="G10" s="5">
        <v>2436595</v>
      </c>
      <c r="H10" s="5">
        <v>2287031</v>
      </c>
      <c r="I10" s="125">
        <v>2346874</v>
      </c>
      <c r="J10" s="5">
        <v>2233650</v>
      </c>
      <c r="K10" s="5">
        <v>2565253</v>
      </c>
      <c r="L10" s="5">
        <v>2295027</v>
      </c>
      <c r="M10" s="5">
        <v>2637542</v>
      </c>
      <c r="N10" s="67">
        <f t="shared" ref="N10:N19" si="5">SUM(B10:M10)</f>
        <v>28963202</v>
      </c>
      <c r="O10" s="67"/>
      <c r="P10" s="67"/>
    </row>
    <row r="11" spans="1:16" x14ac:dyDescent="0.25">
      <c r="A11" s="2" t="s">
        <v>16</v>
      </c>
      <c r="B11" s="5">
        <v>268710</v>
      </c>
      <c r="C11" s="5">
        <v>286237</v>
      </c>
      <c r="D11" s="5">
        <v>244569</v>
      </c>
      <c r="E11" s="5">
        <v>281886</v>
      </c>
      <c r="F11" s="5">
        <v>252563</v>
      </c>
      <c r="G11" s="5">
        <v>262344</v>
      </c>
      <c r="H11" s="5">
        <v>250645</v>
      </c>
      <c r="I11" s="125">
        <v>254223</v>
      </c>
      <c r="J11" s="5">
        <v>206001</v>
      </c>
      <c r="K11" s="5">
        <v>211221</v>
      </c>
      <c r="L11" s="5">
        <v>254606</v>
      </c>
      <c r="M11" s="5">
        <v>221527</v>
      </c>
      <c r="N11" s="67">
        <f t="shared" si="5"/>
        <v>2994532</v>
      </c>
      <c r="O11" s="64"/>
      <c r="P11" s="64"/>
    </row>
    <row r="12" spans="1:16" x14ac:dyDescent="0.25">
      <c r="A12" s="2" t="s">
        <v>15</v>
      </c>
      <c r="B12" s="5">
        <v>217137</v>
      </c>
      <c r="C12" s="5">
        <v>231567</v>
      </c>
      <c r="D12" s="5">
        <v>221198</v>
      </c>
      <c r="E12" s="5">
        <v>245079</v>
      </c>
      <c r="F12" s="5">
        <v>232860</v>
      </c>
      <c r="G12" s="5">
        <v>247652</v>
      </c>
      <c r="H12" s="5">
        <v>236579</v>
      </c>
      <c r="I12" s="125">
        <v>218946</v>
      </c>
      <c r="J12" s="5">
        <v>165470</v>
      </c>
      <c r="K12" s="5">
        <v>147703</v>
      </c>
      <c r="L12" s="5">
        <v>207646</v>
      </c>
      <c r="M12" s="5">
        <v>168572</v>
      </c>
      <c r="N12" s="67">
        <f t="shared" si="5"/>
        <v>2540409</v>
      </c>
      <c r="O12" s="64"/>
      <c r="P12" s="64"/>
    </row>
    <row r="13" spans="1:16" x14ac:dyDescent="0.25">
      <c r="A13" s="2" t="s">
        <v>18</v>
      </c>
      <c r="B13" s="5">
        <v>1259133</v>
      </c>
      <c r="C13" s="5">
        <v>1132166</v>
      </c>
      <c r="D13" s="5">
        <v>1026201</v>
      </c>
      <c r="E13" s="5">
        <v>1014865</v>
      </c>
      <c r="F13" s="5">
        <v>984052</v>
      </c>
      <c r="G13" s="5">
        <v>1077781</v>
      </c>
      <c r="H13" s="5">
        <v>1011911</v>
      </c>
      <c r="I13" s="125">
        <v>1123449</v>
      </c>
      <c r="J13" s="5">
        <v>1019716</v>
      </c>
      <c r="K13" s="5">
        <v>974933</v>
      </c>
      <c r="L13" s="5">
        <v>1168349</v>
      </c>
      <c r="M13" s="5">
        <v>1130222</v>
      </c>
      <c r="N13" s="67">
        <f t="shared" si="5"/>
        <v>12922778</v>
      </c>
      <c r="O13" s="64"/>
      <c r="P13" s="64"/>
    </row>
    <row r="14" spans="1:16" x14ac:dyDescent="0.25">
      <c r="A14" s="2" t="s">
        <v>19</v>
      </c>
      <c r="B14" s="5">
        <v>77001</v>
      </c>
      <c r="C14" s="5">
        <v>79114</v>
      </c>
      <c r="D14" s="5">
        <v>70118</v>
      </c>
      <c r="E14" s="5">
        <v>75111</v>
      </c>
      <c r="F14" s="5">
        <v>75264</v>
      </c>
      <c r="G14" s="5">
        <v>70117</v>
      </c>
      <c r="H14" s="5">
        <v>69271</v>
      </c>
      <c r="I14" s="125">
        <v>69038</v>
      </c>
      <c r="J14" s="5">
        <v>60807</v>
      </c>
      <c r="K14" s="5">
        <v>54493</v>
      </c>
      <c r="L14" s="5">
        <v>70252</v>
      </c>
      <c r="M14" s="5">
        <v>61932</v>
      </c>
      <c r="N14" s="67">
        <f t="shared" si="5"/>
        <v>832518</v>
      </c>
      <c r="O14" s="64"/>
      <c r="P14" s="64"/>
    </row>
    <row r="15" spans="1:16" x14ac:dyDescent="0.25">
      <c r="A15" s="2" t="s">
        <v>20</v>
      </c>
      <c r="B15" s="10">
        <v>4593155</v>
      </c>
      <c r="C15" s="10">
        <v>4601245</v>
      </c>
      <c r="D15" s="10">
        <v>4601950</v>
      </c>
      <c r="E15" s="10">
        <v>4600870</v>
      </c>
      <c r="F15" s="10">
        <v>4600870</v>
      </c>
      <c r="G15" s="10">
        <v>4600550</v>
      </c>
      <c r="H15" s="10">
        <v>4601450</v>
      </c>
      <c r="I15" s="126">
        <v>4600642</v>
      </c>
      <c r="J15" s="10">
        <v>4600537</v>
      </c>
      <c r="K15" s="10">
        <v>4601077</v>
      </c>
      <c r="L15" s="10">
        <v>4600657.5</v>
      </c>
      <c r="M15" s="10">
        <v>4592212.5</v>
      </c>
      <c r="N15" s="68">
        <f t="shared" si="5"/>
        <v>55195216</v>
      </c>
      <c r="O15" s="64"/>
      <c r="P15" s="64"/>
    </row>
    <row r="16" spans="1:16" x14ac:dyDescent="0.25">
      <c r="A16" s="2" t="s">
        <v>59</v>
      </c>
      <c r="B16" s="59">
        <v>540</v>
      </c>
      <c r="C16" s="59">
        <v>540</v>
      </c>
      <c r="D16" s="59">
        <v>540</v>
      </c>
      <c r="E16" s="59">
        <v>540</v>
      </c>
      <c r="F16" s="59">
        <v>540</v>
      </c>
      <c r="G16" s="59">
        <v>540</v>
      </c>
      <c r="H16" s="59">
        <v>540</v>
      </c>
      <c r="I16" s="127">
        <v>540</v>
      </c>
      <c r="J16" s="59">
        <v>540</v>
      </c>
      <c r="K16" s="59">
        <v>540</v>
      </c>
      <c r="L16" s="59">
        <v>540</v>
      </c>
      <c r="M16" s="59">
        <v>540</v>
      </c>
      <c r="N16" s="68">
        <f t="shared" si="5"/>
        <v>6480</v>
      </c>
    </row>
    <row r="17" spans="1:16" x14ac:dyDescent="0.25">
      <c r="A17" s="2" t="s">
        <v>62</v>
      </c>
      <c r="B17" s="10">
        <f>B50</f>
        <v>240</v>
      </c>
      <c r="C17" s="10">
        <f t="shared" ref="C17:L17" si="6">C50</f>
        <v>240</v>
      </c>
      <c r="D17" s="10">
        <f t="shared" si="6"/>
        <v>240</v>
      </c>
      <c r="E17" s="10">
        <f t="shared" si="6"/>
        <v>240</v>
      </c>
      <c r="F17" s="10">
        <f t="shared" si="6"/>
        <v>240</v>
      </c>
      <c r="G17" s="10">
        <f t="shared" si="6"/>
        <v>240</v>
      </c>
      <c r="H17" s="10">
        <f t="shared" si="6"/>
        <v>240</v>
      </c>
      <c r="I17" s="126">
        <f t="shared" si="6"/>
        <v>240</v>
      </c>
      <c r="J17" s="10">
        <f t="shared" si="6"/>
        <v>240</v>
      </c>
      <c r="K17" s="10">
        <f t="shared" si="6"/>
        <v>240</v>
      </c>
      <c r="L17" s="10">
        <f t="shared" si="6"/>
        <v>240</v>
      </c>
      <c r="M17" s="10">
        <f>M50</f>
        <v>240</v>
      </c>
      <c r="N17" s="68">
        <f t="shared" si="5"/>
        <v>2880</v>
      </c>
    </row>
    <row r="18" spans="1:16" x14ac:dyDescent="0.25">
      <c r="A18" s="2" t="s">
        <v>67</v>
      </c>
      <c r="B18" s="10">
        <f>B41</f>
        <v>0</v>
      </c>
      <c r="C18" s="10">
        <f t="shared" ref="C18:M18" si="7">C41</f>
        <v>0</v>
      </c>
      <c r="D18" s="10">
        <f t="shared" si="7"/>
        <v>0</v>
      </c>
      <c r="E18" s="10">
        <f t="shared" si="7"/>
        <v>0</v>
      </c>
      <c r="F18" s="10">
        <f t="shared" si="7"/>
        <v>0</v>
      </c>
      <c r="G18" s="10">
        <f t="shared" si="7"/>
        <v>0</v>
      </c>
      <c r="H18" s="10">
        <f t="shared" si="7"/>
        <v>0</v>
      </c>
      <c r="I18" s="126">
        <f t="shared" si="7"/>
        <v>0</v>
      </c>
      <c r="J18" s="10">
        <f t="shared" si="7"/>
        <v>0</v>
      </c>
      <c r="K18" s="10">
        <f t="shared" si="7"/>
        <v>0</v>
      </c>
      <c r="L18" s="10">
        <f t="shared" si="7"/>
        <v>0</v>
      </c>
      <c r="M18" s="10">
        <f t="shared" si="7"/>
        <v>0</v>
      </c>
      <c r="N18" s="68">
        <f>N41</f>
        <v>275150.08000000002</v>
      </c>
    </row>
    <row r="19" spans="1:16" x14ac:dyDescent="0.25">
      <c r="A19" s="2" t="s">
        <v>56</v>
      </c>
      <c r="B19" s="5">
        <f>SUM(B9:B18)</f>
        <v>9786921</v>
      </c>
      <c r="C19" s="5">
        <f t="shared" ref="C19:M19" si="8">SUM(C9:C18)</f>
        <v>9004731</v>
      </c>
      <c r="D19" s="5">
        <f t="shared" si="8"/>
        <v>9011004</v>
      </c>
      <c r="E19" s="5">
        <f t="shared" si="8"/>
        <v>8918723</v>
      </c>
      <c r="F19" s="5">
        <f t="shared" si="8"/>
        <v>8572647</v>
      </c>
      <c r="G19" s="5">
        <f t="shared" si="8"/>
        <v>9017703</v>
      </c>
      <c r="H19" s="5">
        <f t="shared" si="8"/>
        <v>8752644</v>
      </c>
      <c r="I19" s="125">
        <f t="shared" si="8"/>
        <v>8862142</v>
      </c>
      <c r="J19" s="5">
        <f t="shared" si="8"/>
        <v>8583104</v>
      </c>
      <c r="K19" s="5">
        <f t="shared" si="8"/>
        <v>8911971</v>
      </c>
      <c r="L19" s="5">
        <f t="shared" si="8"/>
        <v>8932532.5</v>
      </c>
      <c r="M19" s="5">
        <f t="shared" si="8"/>
        <v>9145324.5</v>
      </c>
      <c r="N19" s="67">
        <f t="shared" si="5"/>
        <v>107499447</v>
      </c>
    </row>
    <row r="20" spans="1:16" x14ac:dyDescent="0.25">
      <c r="A20" s="2" t="s">
        <v>68</v>
      </c>
      <c r="B20" s="6">
        <f>B19/1000000</f>
        <v>9.7869209999999995</v>
      </c>
      <c r="C20" s="6">
        <f t="shared" ref="C20:M20" si="9">C19/1000000</f>
        <v>9.0047309999999996</v>
      </c>
      <c r="D20" s="6">
        <f t="shared" si="9"/>
        <v>9.0110039999999998</v>
      </c>
      <c r="E20" s="6">
        <f t="shared" si="9"/>
        <v>8.918723</v>
      </c>
      <c r="F20" s="6">
        <f t="shared" si="9"/>
        <v>8.5726469999999999</v>
      </c>
      <c r="G20" s="6">
        <f t="shared" si="9"/>
        <v>9.0177029999999991</v>
      </c>
      <c r="H20" s="6">
        <f t="shared" si="9"/>
        <v>8.7526440000000001</v>
      </c>
      <c r="I20" s="128">
        <f t="shared" si="9"/>
        <v>8.8621420000000004</v>
      </c>
      <c r="J20" s="6">
        <f t="shared" si="9"/>
        <v>8.5831040000000005</v>
      </c>
      <c r="K20" s="6">
        <f t="shared" si="9"/>
        <v>8.9119709999999994</v>
      </c>
      <c r="L20" s="6">
        <f t="shared" si="9"/>
        <v>8.9325325000000007</v>
      </c>
      <c r="M20" s="6">
        <f t="shared" si="9"/>
        <v>9.1453244999999992</v>
      </c>
      <c r="N20" s="69"/>
    </row>
    <row r="21" spans="1:16" x14ac:dyDescent="0.25">
      <c r="A21" s="2" t="s">
        <v>69</v>
      </c>
      <c r="B21" s="6">
        <f>B20*35.3147</f>
        <v>345.62217903869998</v>
      </c>
      <c r="C21" s="6">
        <f t="shared" ref="C21:M21" si="10">C20*35.3147</f>
        <v>317.99937384570001</v>
      </c>
      <c r="D21" s="6">
        <f t="shared" si="10"/>
        <v>318.22090295880002</v>
      </c>
      <c r="E21" s="6">
        <f t="shared" si="10"/>
        <v>314.96202712810003</v>
      </c>
      <c r="F21" s="6">
        <f t="shared" si="10"/>
        <v>302.7404570109</v>
      </c>
      <c r="G21" s="6">
        <f t="shared" si="10"/>
        <v>318.45747613409998</v>
      </c>
      <c r="H21" s="6">
        <f t="shared" si="10"/>
        <v>309.09699706680004</v>
      </c>
      <c r="I21" s="128">
        <f t="shared" si="10"/>
        <v>312.96388608740006</v>
      </c>
      <c r="J21" s="6">
        <f t="shared" si="10"/>
        <v>303.10974282880005</v>
      </c>
      <c r="K21" s="6">
        <f t="shared" si="10"/>
        <v>314.7235822737</v>
      </c>
      <c r="L21" s="6">
        <f t="shared" si="10"/>
        <v>315.44970547775006</v>
      </c>
      <c r="M21" s="6">
        <f t="shared" si="10"/>
        <v>322.96439112014997</v>
      </c>
      <c r="N21" s="69"/>
    </row>
    <row r="24" spans="1:16" s="11" customForma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70"/>
      <c r="O24" s="55"/>
      <c r="P24" s="55"/>
    </row>
    <row r="25" spans="1:16" s="11" customForma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70"/>
      <c r="O25" s="55"/>
      <c r="P25" s="55"/>
    </row>
    <row r="26" spans="1:16" s="11" customFormat="1" x14ac:dyDescent="0.25">
      <c r="A26" s="24" t="s">
        <v>17</v>
      </c>
      <c r="B26" s="32">
        <f>B19+B5</f>
        <v>15345322.096391046</v>
      </c>
      <c r="C26" s="60">
        <f t="shared" ref="C26:M26" si="11">C19+C5</f>
        <v>13923417.158063043</v>
      </c>
      <c r="D26" s="60">
        <f t="shared" si="11"/>
        <v>13930104.045682959</v>
      </c>
      <c r="E26" s="32">
        <f t="shared" si="11"/>
        <v>13783533.415714938</v>
      </c>
      <c r="F26" s="32">
        <f t="shared" si="11"/>
        <v>12878051.294198263</v>
      </c>
      <c r="G26" s="32">
        <f t="shared" si="11"/>
        <v>13646336.165829144</v>
      </c>
      <c r="H26" s="32">
        <f t="shared" si="11"/>
        <v>13377645.370488808</v>
      </c>
      <c r="I26" s="32">
        <f t="shared" si="11"/>
        <v>11805353.512105985</v>
      </c>
      <c r="J26" s="32">
        <f t="shared" si="11"/>
        <v>9959581.8599999994</v>
      </c>
      <c r="K26" s="32">
        <f t="shared" si="11"/>
        <v>10198537</v>
      </c>
      <c r="L26" s="32">
        <f t="shared" si="11"/>
        <v>8932532.5</v>
      </c>
      <c r="M26" s="32">
        <f t="shared" si="11"/>
        <v>9145324.5</v>
      </c>
      <c r="N26" s="68">
        <f>SUM(B26:M26)</f>
        <v>146925738.9184742</v>
      </c>
      <c r="O26" s="71">
        <f>N26/1000000</f>
        <v>146.9257389184742</v>
      </c>
      <c r="P26" s="71">
        <f>O26*35.3147</f>
        <v>5188.6383921842407</v>
      </c>
    </row>
    <row r="27" spans="1:16" s="11" customFormat="1" x14ac:dyDescent="0.25">
      <c r="A27" s="24" t="s">
        <v>23</v>
      </c>
      <c r="B27" s="39">
        <f>B26/1000000</f>
        <v>15.345322096391046</v>
      </c>
      <c r="C27" s="39">
        <f t="shared" ref="C27:M27" si="12">C26/1000000</f>
        <v>13.923417158063042</v>
      </c>
      <c r="D27" s="39">
        <f t="shared" si="12"/>
        <v>13.93010404568296</v>
      </c>
      <c r="E27" s="39">
        <f t="shared" si="12"/>
        <v>13.783533415714938</v>
      </c>
      <c r="F27" s="39">
        <f t="shared" si="12"/>
        <v>12.878051294198263</v>
      </c>
      <c r="G27" s="39">
        <f t="shared" si="12"/>
        <v>13.646336165829144</v>
      </c>
      <c r="H27" s="39">
        <f t="shared" si="12"/>
        <v>13.377645370488807</v>
      </c>
      <c r="I27" s="39">
        <f t="shared" si="12"/>
        <v>11.805353512105984</v>
      </c>
      <c r="J27" s="39">
        <f t="shared" si="12"/>
        <v>9.9595818600000001</v>
      </c>
      <c r="K27" s="39">
        <f t="shared" si="12"/>
        <v>10.198537</v>
      </c>
      <c r="L27" s="39">
        <f t="shared" si="12"/>
        <v>8.9325325000000007</v>
      </c>
      <c r="M27" s="39">
        <f t="shared" si="12"/>
        <v>9.1453244999999992</v>
      </c>
      <c r="N27" s="69"/>
      <c r="O27" s="69">
        <f>SUM(B27:M27)</f>
        <v>146.92573891847417</v>
      </c>
      <c r="P27" s="64"/>
    </row>
    <row r="28" spans="1:16" s="11" customFormat="1" x14ac:dyDescent="0.25">
      <c r="A28" s="24" t="s">
        <v>24</v>
      </c>
      <c r="B28" s="39">
        <f>B27*35.3147</f>
        <v>541.91544623742084</v>
      </c>
      <c r="C28" s="39">
        <f t="shared" ref="C28:M28" si="13">C27*35.3147</f>
        <v>491.70129991184893</v>
      </c>
      <c r="D28" s="39">
        <f t="shared" si="13"/>
        <v>491.93744534208003</v>
      </c>
      <c r="E28" s="39">
        <f t="shared" si="13"/>
        <v>486.76134751594833</v>
      </c>
      <c r="F28" s="39">
        <f t="shared" si="13"/>
        <v>454.78451803922343</v>
      </c>
      <c r="G28" s="39">
        <f t="shared" si="13"/>
        <v>481.9162677954065</v>
      </c>
      <c r="H28" s="39">
        <f t="shared" si="13"/>
        <v>472.42753296520112</v>
      </c>
      <c r="I28" s="39">
        <f t="shared" si="13"/>
        <v>416.90251767396921</v>
      </c>
      <c r="J28" s="39">
        <f t="shared" si="13"/>
        <v>351.71964551134204</v>
      </c>
      <c r="K28" s="39">
        <f t="shared" si="13"/>
        <v>360.15827459390005</v>
      </c>
      <c r="L28" s="39">
        <f t="shared" si="13"/>
        <v>315.44970547775006</v>
      </c>
      <c r="M28" s="39">
        <f t="shared" si="13"/>
        <v>322.96439112014997</v>
      </c>
      <c r="N28" s="69"/>
      <c r="O28" s="64"/>
      <c r="P28" s="66">
        <f>SUM(B28:M28)</f>
        <v>5188.6383921842407</v>
      </c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70"/>
      <c r="O29" s="55"/>
      <c r="P29" s="55"/>
    </row>
    <row r="30" spans="1:16" s="11" customFormat="1" x14ac:dyDescent="0.2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70"/>
      <c r="O30" s="55"/>
      <c r="P30" s="55"/>
    </row>
    <row r="33" spans="1:17" x14ac:dyDescent="0.25">
      <c r="A33" s="224" t="s">
        <v>29</v>
      </c>
      <c r="B33" s="224"/>
    </row>
    <row r="34" spans="1:17" x14ac:dyDescent="0.25">
      <c r="A34" s="2" t="s">
        <v>25</v>
      </c>
      <c r="B34" s="2">
        <v>3730513.28</v>
      </c>
      <c r="C34" s="2">
        <v>3110949.62</v>
      </c>
      <c r="D34" s="2">
        <v>3150303.11</v>
      </c>
      <c r="E34" s="2">
        <v>3206852.72</v>
      </c>
      <c r="F34" s="2">
        <v>2725209.88</v>
      </c>
      <c r="G34" s="2">
        <v>3063183.06</v>
      </c>
      <c r="H34" s="2">
        <v>3104947.25</v>
      </c>
      <c r="I34" s="49">
        <v>1381241.71</v>
      </c>
      <c r="J34" s="2"/>
      <c r="K34" s="2"/>
      <c r="L34" s="2"/>
      <c r="M34" s="2"/>
      <c r="N34" s="64">
        <f>SUM(B34:M34)</f>
        <v>23473200.629999999</v>
      </c>
    </row>
    <row r="35" spans="1:17" x14ac:dyDescent="0.25">
      <c r="A35" s="2" t="s">
        <v>26</v>
      </c>
      <c r="B35" s="2">
        <v>1827696.87</v>
      </c>
      <c r="C35" s="2">
        <v>1807568</v>
      </c>
      <c r="D35" s="2">
        <v>1768628</v>
      </c>
      <c r="E35" s="2">
        <v>1657791</v>
      </c>
      <c r="F35" s="2">
        <v>1580046.4</v>
      </c>
      <c r="G35" s="2">
        <v>1565291.66</v>
      </c>
      <c r="H35" s="2">
        <v>1519894.73</v>
      </c>
      <c r="I35" s="49">
        <v>1531075.15</v>
      </c>
      <c r="J35" s="2">
        <v>1376477.86</v>
      </c>
      <c r="K35" s="2">
        <v>1286566</v>
      </c>
      <c r="L35" s="2"/>
      <c r="M35" s="2"/>
      <c r="N35" s="64">
        <f>SUM(B35:M35)</f>
        <v>15921035.67</v>
      </c>
    </row>
    <row r="36" spans="1:17" x14ac:dyDescent="0.25">
      <c r="A36" s="8" t="s">
        <v>27</v>
      </c>
      <c r="B36">
        <f>B34+B35</f>
        <v>5558210.1500000004</v>
      </c>
      <c r="C36">
        <f t="shared" ref="C36:N36" si="14">C34+C35</f>
        <v>4918517.62</v>
      </c>
      <c r="D36">
        <f t="shared" si="14"/>
        <v>4918931.1099999994</v>
      </c>
      <c r="E36">
        <f t="shared" si="14"/>
        <v>4864643.7200000007</v>
      </c>
      <c r="F36">
        <f t="shared" si="14"/>
        <v>4305256.2799999993</v>
      </c>
      <c r="G36">
        <f t="shared" si="14"/>
        <v>4628474.72</v>
      </c>
      <c r="H36">
        <f t="shared" si="14"/>
        <v>4624841.9800000004</v>
      </c>
      <c r="I36" s="9">
        <f t="shared" si="14"/>
        <v>2912316.86</v>
      </c>
      <c r="J36">
        <f t="shared" si="14"/>
        <v>1376477.86</v>
      </c>
      <c r="K36">
        <f t="shared" si="14"/>
        <v>1286566</v>
      </c>
      <c r="L36">
        <f t="shared" si="14"/>
        <v>0</v>
      </c>
      <c r="M36">
        <f t="shared" si="14"/>
        <v>0</v>
      </c>
      <c r="N36" s="55">
        <f t="shared" si="14"/>
        <v>39394236.299999997</v>
      </c>
    </row>
    <row r="38" spans="1:17" x14ac:dyDescent="0.25">
      <c r="A38" s="225" t="s">
        <v>70</v>
      </c>
      <c r="B38" s="226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3"/>
      <c r="O38" s="72">
        <f t="shared" ref="O38:O50" si="15">N38/1000000</f>
        <v>0</v>
      </c>
      <c r="P38" s="72">
        <f t="shared" ref="P38:P50" si="16">O38*35.3147</f>
        <v>0</v>
      </c>
      <c r="Q38" s="22"/>
    </row>
    <row r="39" spans="1:17" x14ac:dyDescent="0.25">
      <c r="A39" s="72" t="s">
        <v>28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3">
        <v>16181.08</v>
      </c>
      <c r="O39" s="72">
        <f t="shared" si="15"/>
        <v>1.618108E-2</v>
      </c>
      <c r="P39" s="72">
        <f t="shared" si="16"/>
        <v>0.57142998587600002</v>
      </c>
      <c r="Q39" s="22"/>
    </row>
    <row r="40" spans="1:17" x14ac:dyDescent="0.25">
      <c r="A40" s="72" t="s">
        <v>35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>
        <v>258969</v>
      </c>
      <c r="O40" s="72">
        <f t="shared" si="15"/>
        <v>0.258969</v>
      </c>
      <c r="P40" s="72">
        <f t="shared" si="16"/>
        <v>9.1454125443000009</v>
      </c>
      <c r="Q40" s="22"/>
    </row>
    <row r="41" spans="1:17" x14ac:dyDescent="0.25">
      <c r="A41" s="72" t="s">
        <v>36</v>
      </c>
      <c r="B41" s="72">
        <f>B39+B40</f>
        <v>0</v>
      </c>
      <c r="C41" s="72">
        <f t="shared" ref="C41:M41" si="17">C39+C40</f>
        <v>0</v>
      </c>
      <c r="D41" s="72">
        <f t="shared" si="17"/>
        <v>0</v>
      </c>
      <c r="E41" s="72">
        <f t="shared" si="17"/>
        <v>0</v>
      </c>
      <c r="F41" s="72">
        <f t="shared" si="17"/>
        <v>0</v>
      </c>
      <c r="G41" s="72">
        <f t="shared" si="17"/>
        <v>0</v>
      </c>
      <c r="H41" s="72">
        <f t="shared" si="17"/>
        <v>0</v>
      </c>
      <c r="I41" s="72">
        <f t="shared" si="17"/>
        <v>0</v>
      </c>
      <c r="J41" s="72">
        <f t="shared" si="17"/>
        <v>0</v>
      </c>
      <c r="K41" s="72">
        <f t="shared" si="17"/>
        <v>0</v>
      </c>
      <c r="L41" s="72">
        <f t="shared" si="17"/>
        <v>0</v>
      </c>
      <c r="M41" s="72">
        <f t="shared" si="17"/>
        <v>0</v>
      </c>
      <c r="N41" s="73">
        <f>N39+N40</f>
        <v>275150.08000000002</v>
      </c>
      <c r="O41" s="72">
        <f t="shared" si="15"/>
        <v>0.27515008000000002</v>
      </c>
      <c r="P41" s="72">
        <f t="shared" si="16"/>
        <v>9.7168425301760006</v>
      </c>
      <c r="Q41" s="22"/>
    </row>
    <row r="42" spans="1:17" x14ac:dyDescent="0.25">
      <c r="N42"/>
      <c r="O42" s="2">
        <f t="shared" si="15"/>
        <v>0</v>
      </c>
      <c r="P42" s="2">
        <f t="shared" si="16"/>
        <v>0</v>
      </c>
    </row>
    <row r="43" spans="1:17" x14ac:dyDescent="0.25">
      <c r="N43"/>
      <c r="O43" s="2">
        <f t="shared" si="15"/>
        <v>0</v>
      </c>
      <c r="P43" s="2">
        <f t="shared" si="16"/>
        <v>0</v>
      </c>
    </row>
    <row r="44" spans="1:17" x14ac:dyDescent="0.25">
      <c r="A44" s="223" t="s">
        <v>37</v>
      </c>
      <c r="B44" s="22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2">
        <f t="shared" si="15"/>
        <v>0</v>
      </c>
      <c r="P44" s="2">
        <f t="shared" si="16"/>
        <v>0</v>
      </c>
    </row>
    <row r="45" spans="1:17" x14ac:dyDescent="0.25">
      <c r="A45" s="75" t="s">
        <v>20</v>
      </c>
      <c r="B45" s="75">
        <f>4*60</f>
        <v>240</v>
      </c>
      <c r="C45" s="75">
        <f t="shared" ref="C45:M45" si="18">4*60</f>
        <v>240</v>
      </c>
      <c r="D45" s="75">
        <f t="shared" si="18"/>
        <v>240</v>
      </c>
      <c r="E45" s="75">
        <f t="shared" si="18"/>
        <v>240</v>
      </c>
      <c r="F45" s="75">
        <f t="shared" si="18"/>
        <v>240</v>
      </c>
      <c r="G45" s="75">
        <f t="shared" si="18"/>
        <v>240</v>
      </c>
      <c r="H45" s="75">
        <f t="shared" si="18"/>
        <v>240</v>
      </c>
      <c r="I45" s="75">
        <f t="shared" si="18"/>
        <v>240</v>
      </c>
      <c r="J45" s="75">
        <f t="shared" si="18"/>
        <v>240</v>
      </c>
      <c r="K45" s="75">
        <f t="shared" si="18"/>
        <v>240</v>
      </c>
      <c r="L45" s="75">
        <f t="shared" si="18"/>
        <v>240</v>
      </c>
      <c r="M45" s="75">
        <f t="shared" si="18"/>
        <v>240</v>
      </c>
      <c r="N45" s="76">
        <f>SUM(B45:M46)</f>
        <v>2880</v>
      </c>
      <c r="O45" s="2">
        <f t="shared" si="15"/>
        <v>2.8800000000000002E-3</v>
      </c>
      <c r="P45" s="2">
        <f t="shared" si="16"/>
        <v>0.10170633600000001</v>
      </c>
      <c r="Q45" s="22"/>
    </row>
    <row r="46" spans="1:17" x14ac:dyDescent="0.25">
      <c r="A46" s="75" t="s">
        <v>38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2">
        <f t="shared" si="15"/>
        <v>0</v>
      </c>
      <c r="P46" s="2">
        <f t="shared" si="16"/>
        <v>0</v>
      </c>
      <c r="Q46" s="22"/>
    </row>
    <row r="47" spans="1:17" x14ac:dyDescent="0.25">
      <c r="A47" s="75" t="s">
        <v>39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2">
        <f t="shared" si="15"/>
        <v>0</v>
      </c>
      <c r="P47" s="2">
        <f t="shared" si="16"/>
        <v>0</v>
      </c>
      <c r="Q47" s="22"/>
    </row>
    <row r="48" spans="1:17" x14ac:dyDescent="0.25">
      <c r="A48" s="75" t="s">
        <v>40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6"/>
      <c r="O48" s="2">
        <f t="shared" si="15"/>
        <v>0</v>
      </c>
      <c r="P48" s="2">
        <f t="shared" si="16"/>
        <v>0</v>
      </c>
      <c r="Q48" s="22"/>
    </row>
    <row r="49" spans="1:17" x14ac:dyDescent="0.25">
      <c r="A49" s="75" t="s">
        <v>41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  <c r="O49" s="2">
        <f t="shared" si="15"/>
        <v>0</v>
      </c>
      <c r="P49" s="2">
        <f t="shared" si="16"/>
        <v>0</v>
      </c>
      <c r="Q49" s="22"/>
    </row>
    <row r="50" spans="1:17" x14ac:dyDescent="0.25">
      <c r="A50" s="75" t="s">
        <v>17</v>
      </c>
      <c r="B50" s="75">
        <f>SUM(B45:B49)</f>
        <v>240</v>
      </c>
      <c r="C50" s="75">
        <f t="shared" ref="C50:M50" si="19">SUM(C45:C49)</f>
        <v>240</v>
      </c>
      <c r="D50" s="75">
        <f t="shared" si="19"/>
        <v>240</v>
      </c>
      <c r="E50" s="75">
        <f t="shared" si="19"/>
        <v>240</v>
      </c>
      <c r="F50" s="75">
        <f t="shared" si="19"/>
        <v>240</v>
      </c>
      <c r="G50" s="75">
        <f t="shared" si="19"/>
        <v>240</v>
      </c>
      <c r="H50" s="75">
        <f t="shared" si="19"/>
        <v>240</v>
      </c>
      <c r="I50" s="75">
        <f t="shared" si="19"/>
        <v>240</v>
      </c>
      <c r="J50" s="75">
        <f t="shared" si="19"/>
        <v>240</v>
      </c>
      <c r="K50" s="75">
        <f t="shared" si="19"/>
        <v>240</v>
      </c>
      <c r="L50" s="75">
        <f t="shared" si="19"/>
        <v>240</v>
      </c>
      <c r="M50" s="75">
        <f t="shared" si="19"/>
        <v>240</v>
      </c>
      <c r="N50" s="76">
        <f t="shared" ref="N50" si="20">N45+N46+N47+N48+N49</f>
        <v>2880</v>
      </c>
      <c r="O50" s="2">
        <f t="shared" si="15"/>
        <v>2.8800000000000002E-3</v>
      </c>
      <c r="P50" s="2">
        <f t="shared" si="16"/>
        <v>0.10170633600000001</v>
      </c>
      <c r="Q50" s="22"/>
    </row>
  </sheetData>
  <mergeCells count="7">
    <mergeCell ref="N1:P1"/>
    <mergeCell ref="A38:B38"/>
    <mergeCell ref="A44:B44"/>
    <mergeCell ref="A33:B33"/>
    <mergeCell ref="A1:A2"/>
    <mergeCell ref="B1:G1"/>
    <mergeCell ref="H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B17" sqref="B17:M17"/>
    </sheetView>
  </sheetViews>
  <sheetFormatPr defaultRowHeight="15" x14ac:dyDescent="0.25"/>
  <cols>
    <col min="1" max="1" width="17.85546875" customWidth="1"/>
    <col min="2" max="2" width="17.140625" customWidth="1"/>
    <col min="3" max="3" width="15.42578125" customWidth="1"/>
    <col min="4" max="4" width="16" customWidth="1"/>
    <col min="5" max="5" width="16.28515625" customWidth="1"/>
    <col min="6" max="6" width="16.42578125" customWidth="1"/>
    <col min="7" max="7" width="16.140625" customWidth="1"/>
    <col min="8" max="8" width="16.28515625" customWidth="1"/>
    <col min="9" max="9" width="17.140625" customWidth="1"/>
    <col min="10" max="10" width="16" customWidth="1"/>
    <col min="11" max="11" width="15.7109375" customWidth="1"/>
    <col min="12" max="12" width="16.5703125" customWidth="1"/>
    <col min="13" max="13" width="15.5703125" customWidth="1"/>
    <col min="14" max="14" width="16.85546875" customWidth="1"/>
    <col min="15" max="15" width="9.5703125" bestFit="1" customWidth="1"/>
    <col min="16" max="16" width="10.5703125" bestFit="1" customWidth="1"/>
  </cols>
  <sheetData>
    <row r="1" spans="1:16" x14ac:dyDescent="0.25">
      <c r="A1" s="214" t="s">
        <v>13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15" t="s">
        <v>36</v>
      </c>
      <c r="O1" s="215"/>
      <c r="P1" s="215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17" t="s">
        <v>46</v>
      </c>
      <c r="O2" s="4" t="s">
        <v>47</v>
      </c>
      <c r="P2" s="4" t="s">
        <v>48</v>
      </c>
    </row>
    <row r="3" spans="1:16" x14ac:dyDescent="0.25">
      <c r="A3" s="2" t="s">
        <v>21</v>
      </c>
      <c r="B3" s="10">
        <v>153858921</v>
      </c>
      <c r="C3" s="10">
        <v>153785899</v>
      </c>
      <c r="D3" s="16">
        <v>146114513</v>
      </c>
      <c r="E3" s="16">
        <v>159511153</v>
      </c>
      <c r="F3" s="16">
        <v>128589375</v>
      </c>
      <c r="G3" s="16">
        <v>121326879</v>
      </c>
      <c r="H3" s="16">
        <v>108309120</v>
      </c>
      <c r="I3" s="16">
        <v>118348574</v>
      </c>
      <c r="J3" s="16">
        <v>136860031.28</v>
      </c>
      <c r="K3" s="16">
        <v>167154844.11000001</v>
      </c>
      <c r="L3" s="16">
        <v>163894509.78</v>
      </c>
      <c r="M3" s="16">
        <v>154809103.34999999</v>
      </c>
      <c r="N3" s="101">
        <f>SUM(B3:M3)</f>
        <v>1712562922.5199997</v>
      </c>
      <c r="O3" s="103">
        <f>N3/1000000</f>
        <v>1712.5629225199998</v>
      </c>
      <c r="P3" s="103">
        <f>O3*35.3147</f>
        <v>60478.645839917037</v>
      </c>
    </row>
    <row r="4" spans="1:16" x14ac:dyDescent="0.25">
      <c r="A4" s="2" t="s">
        <v>30</v>
      </c>
      <c r="B4" s="2"/>
      <c r="C4" s="2"/>
      <c r="D4" s="2"/>
      <c r="E4" s="2"/>
      <c r="F4" s="10">
        <v>2574663</v>
      </c>
      <c r="G4" s="10">
        <v>35801288</v>
      </c>
      <c r="H4" s="10">
        <v>39832659</v>
      </c>
      <c r="I4" s="10">
        <v>19384550</v>
      </c>
      <c r="J4" s="10"/>
      <c r="K4" s="10"/>
      <c r="L4" s="10"/>
      <c r="M4" s="10"/>
      <c r="N4" s="101">
        <f>SUM(B4:M4)</f>
        <v>97593160</v>
      </c>
      <c r="O4" s="103">
        <f t="shared" ref="O4:O5" si="0">N4/1000000</f>
        <v>97.593159999999997</v>
      </c>
      <c r="P4" s="103">
        <f t="shared" ref="P4:P5" si="1">O4*35.3147</f>
        <v>3446.4731674520003</v>
      </c>
    </row>
    <row r="5" spans="1:16" x14ac:dyDescent="0.25">
      <c r="A5" s="24" t="s">
        <v>53</v>
      </c>
      <c r="B5" s="102">
        <f>B3+B4</f>
        <v>153858921</v>
      </c>
      <c r="C5" s="102">
        <f t="shared" ref="C5:M5" si="2">C3+C4</f>
        <v>153785899</v>
      </c>
      <c r="D5" s="102">
        <f t="shared" si="2"/>
        <v>146114513</v>
      </c>
      <c r="E5" s="102">
        <f t="shared" si="2"/>
        <v>159511153</v>
      </c>
      <c r="F5" s="102">
        <f t="shared" si="2"/>
        <v>131164038</v>
      </c>
      <c r="G5" s="102">
        <f t="shared" si="2"/>
        <v>157128167</v>
      </c>
      <c r="H5" s="102">
        <f t="shared" si="2"/>
        <v>148141779</v>
      </c>
      <c r="I5" s="102">
        <f t="shared" si="2"/>
        <v>137733124</v>
      </c>
      <c r="J5" s="102">
        <f t="shared" si="2"/>
        <v>136860031.28</v>
      </c>
      <c r="K5" s="102">
        <f t="shared" si="2"/>
        <v>167154844.11000001</v>
      </c>
      <c r="L5" s="102">
        <f t="shared" si="2"/>
        <v>163894509.78</v>
      </c>
      <c r="M5" s="102">
        <f t="shared" si="2"/>
        <v>154809103.34999999</v>
      </c>
      <c r="N5" s="100">
        <f>SUM(B5:M5)</f>
        <v>1810156082.5199997</v>
      </c>
      <c r="O5" s="103">
        <f t="shared" si="0"/>
        <v>1810.1560825199997</v>
      </c>
      <c r="P5" s="103">
        <f t="shared" si="1"/>
        <v>63925.119007369038</v>
      </c>
    </row>
    <row r="6" spans="1:16" x14ac:dyDescent="0.25">
      <c r="A6" s="2" t="s">
        <v>54</v>
      </c>
      <c r="B6" s="56">
        <f>B5/1000000</f>
        <v>153.85892100000001</v>
      </c>
      <c r="C6" s="56">
        <f t="shared" ref="C6:M6" si="3">C5/1000000</f>
        <v>153.785899</v>
      </c>
      <c r="D6" s="56">
        <f t="shared" si="3"/>
        <v>146.11451299999999</v>
      </c>
      <c r="E6" s="56">
        <f t="shared" si="3"/>
        <v>159.51115300000001</v>
      </c>
      <c r="F6" s="56">
        <f t="shared" si="3"/>
        <v>131.16403800000001</v>
      </c>
      <c r="G6" s="56">
        <f t="shared" si="3"/>
        <v>157.12816699999999</v>
      </c>
      <c r="H6" s="56">
        <f t="shared" si="3"/>
        <v>148.14177900000001</v>
      </c>
      <c r="I6" s="56">
        <f t="shared" si="3"/>
        <v>137.733124</v>
      </c>
      <c r="J6" s="56">
        <f t="shared" si="3"/>
        <v>136.86003128000002</v>
      </c>
      <c r="K6" s="56">
        <f t="shared" si="3"/>
        <v>167.15484411000003</v>
      </c>
      <c r="L6" s="56">
        <f t="shared" si="3"/>
        <v>163.89450977999999</v>
      </c>
      <c r="M6" s="56">
        <f t="shared" si="3"/>
        <v>154.80910334999999</v>
      </c>
      <c r="N6" s="56"/>
      <c r="O6" s="56">
        <f>SUM(B6:M6)</f>
        <v>1810.1560825199999</v>
      </c>
      <c r="P6" s="4"/>
    </row>
    <row r="7" spans="1:16" x14ac:dyDescent="0.25">
      <c r="A7" s="24" t="s">
        <v>55</v>
      </c>
      <c r="B7" s="56">
        <f>B6*35.3147</f>
        <v>5433.481637438701</v>
      </c>
      <c r="C7" s="56">
        <f t="shared" ref="C7:M7" si="4">C6*35.3147</f>
        <v>5430.9028874153</v>
      </c>
      <c r="D7" s="56">
        <f t="shared" si="4"/>
        <v>5159.9901922411</v>
      </c>
      <c r="E7" s="56">
        <f t="shared" si="4"/>
        <v>5633.0885148491006</v>
      </c>
      <c r="F7" s="56">
        <f t="shared" si="4"/>
        <v>4632.0186527586002</v>
      </c>
      <c r="G7" s="56">
        <f t="shared" si="4"/>
        <v>5548.9340791549002</v>
      </c>
      <c r="H7" s="56">
        <f t="shared" si="4"/>
        <v>5231.5824828513005</v>
      </c>
      <c r="I7" s="56">
        <f t="shared" si="4"/>
        <v>4864.0039541228007</v>
      </c>
      <c r="J7" s="56">
        <f t="shared" si="4"/>
        <v>4833.1709466438169</v>
      </c>
      <c r="K7" s="56">
        <f t="shared" si="4"/>
        <v>5903.0231732914181</v>
      </c>
      <c r="L7" s="56">
        <f t="shared" si="4"/>
        <v>5787.8854445277657</v>
      </c>
      <c r="M7" s="56">
        <f t="shared" si="4"/>
        <v>5467.0370420742447</v>
      </c>
      <c r="N7" s="56"/>
      <c r="O7" s="4"/>
      <c r="P7" s="102">
        <f>SUM(B7:M7)</f>
        <v>63925.11900736906</v>
      </c>
    </row>
    <row r="8" spans="1:16" x14ac:dyDescent="0.25">
      <c r="A8" s="1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</row>
    <row r="9" spans="1:16" x14ac:dyDescent="0.25">
      <c r="A9" s="2" t="s">
        <v>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f>SUM(B9:M9)</f>
        <v>0</v>
      </c>
      <c r="O9" s="2">
        <f>N9/1000000</f>
        <v>0</v>
      </c>
      <c r="P9" s="2">
        <f>O9*35.3147</f>
        <v>0</v>
      </c>
    </row>
    <row r="10" spans="1:16" x14ac:dyDescent="0.25">
      <c r="A10" s="2" t="s">
        <v>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f t="shared" ref="N10:N16" si="5">SUM(B10:M10)</f>
        <v>0</v>
      </c>
      <c r="O10" s="2">
        <f t="shared" ref="O10:O19" si="6">N10/1000000</f>
        <v>0</v>
      </c>
      <c r="P10" s="2">
        <f t="shared" ref="P10:P19" si="7">O10*35.3147</f>
        <v>0</v>
      </c>
    </row>
    <row r="11" spans="1:16" x14ac:dyDescent="0.25">
      <c r="A11" s="2" t="s">
        <v>16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f t="shared" si="5"/>
        <v>0</v>
      </c>
      <c r="O11" s="2">
        <f t="shared" si="6"/>
        <v>0</v>
      </c>
      <c r="P11" s="2">
        <f t="shared" si="7"/>
        <v>0</v>
      </c>
    </row>
    <row r="12" spans="1:16" x14ac:dyDescent="0.25">
      <c r="A12" s="2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f t="shared" si="5"/>
        <v>0</v>
      </c>
      <c r="O12" s="2">
        <f t="shared" si="6"/>
        <v>0</v>
      </c>
      <c r="P12" s="2">
        <f t="shared" si="7"/>
        <v>0</v>
      </c>
    </row>
    <row r="13" spans="1:16" x14ac:dyDescent="0.25">
      <c r="A13" s="2" t="s">
        <v>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f t="shared" si="5"/>
        <v>0</v>
      </c>
      <c r="O13" s="2">
        <f t="shared" si="6"/>
        <v>0</v>
      </c>
      <c r="P13" s="2">
        <f t="shared" si="7"/>
        <v>0</v>
      </c>
    </row>
    <row r="14" spans="1:16" x14ac:dyDescent="0.25">
      <c r="A14" s="2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f t="shared" si="5"/>
        <v>0</v>
      </c>
      <c r="O14" s="2">
        <f t="shared" si="6"/>
        <v>0</v>
      </c>
      <c r="P14" s="2">
        <f t="shared" si="7"/>
        <v>0</v>
      </c>
    </row>
    <row r="15" spans="1:16" x14ac:dyDescent="0.2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>
        <f t="shared" si="5"/>
        <v>0</v>
      </c>
      <c r="O15" s="2">
        <f t="shared" si="6"/>
        <v>0</v>
      </c>
      <c r="P15" s="2">
        <f t="shared" si="7"/>
        <v>0</v>
      </c>
    </row>
    <row r="16" spans="1:16" x14ac:dyDescent="0.25">
      <c r="A16" s="2" t="s">
        <v>59</v>
      </c>
      <c r="B16" s="10"/>
      <c r="C16" s="1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">
        <f t="shared" si="5"/>
        <v>0</v>
      </c>
      <c r="O16" s="2">
        <f t="shared" si="6"/>
        <v>0</v>
      </c>
      <c r="P16" s="2">
        <f t="shared" si="7"/>
        <v>0</v>
      </c>
    </row>
    <row r="17" spans="1:16" x14ac:dyDescent="0.25">
      <c r="A17" s="2" t="s">
        <v>62</v>
      </c>
      <c r="B17" s="2">
        <f>B66</f>
        <v>21169.93</v>
      </c>
      <c r="C17" s="2">
        <f t="shared" ref="C17:M17" si="8">C66</f>
        <v>21169.93</v>
      </c>
      <c r="D17" s="2">
        <f t="shared" si="8"/>
        <v>21169.93</v>
      </c>
      <c r="E17" s="2">
        <f t="shared" si="8"/>
        <v>21169.93</v>
      </c>
      <c r="F17" s="2">
        <f t="shared" si="8"/>
        <v>21169.93</v>
      </c>
      <c r="G17" s="2">
        <f t="shared" si="8"/>
        <v>21169.93</v>
      </c>
      <c r="H17" s="2">
        <f t="shared" si="8"/>
        <v>11153</v>
      </c>
      <c r="I17" s="2">
        <f t="shared" si="8"/>
        <v>26843</v>
      </c>
      <c r="J17" s="2">
        <f t="shared" si="8"/>
        <v>8745</v>
      </c>
      <c r="K17" s="2">
        <f t="shared" si="8"/>
        <v>40718</v>
      </c>
      <c r="L17" s="2">
        <f t="shared" si="8"/>
        <v>17493</v>
      </c>
      <c r="M17" s="2">
        <f t="shared" si="8"/>
        <v>22066</v>
      </c>
      <c r="N17" s="5">
        <f>SUM(B17:M17)</f>
        <v>254037.58</v>
      </c>
      <c r="O17" s="2">
        <f t="shared" si="6"/>
        <v>0.25403757999999999</v>
      </c>
      <c r="P17" s="2">
        <f t="shared" si="7"/>
        <v>8.9712609264259999</v>
      </c>
    </row>
    <row r="18" spans="1:16" x14ac:dyDescent="0.25">
      <c r="A18" s="2" t="s">
        <v>67</v>
      </c>
      <c r="B18" s="2"/>
      <c r="C18" s="2"/>
      <c r="D18" s="2"/>
      <c r="E18" s="2"/>
      <c r="F18" s="10"/>
      <c r="G18" s="10"/>
      <c r="H18" s="10"/>
      <c r="I18" s="10"/>
      <c r="J18" s="10"/>
      <c r="K18" s="10"/>
      <c r="L18" s="10"/>
      <c r="M18" s="10"/>
      <c r="N18" s="5"/>
      <c r="O18" s="2"/>
      <c r="P18" s="2"/>
    </row>
    <row r="19" spans="1:16" x14ac:dyDescent="0.25">
      <c r="A19" s="2" t="s">
        <v>56</v>
      </c>
      <c r="B19" s="5">
        <f>SUM(B9:B17)</f>
        <v>21169.93</v>
      </c>
      <c r="C19" s="5">
        <f t="shared" ref="C19:M19" si="9">SUM(C9:C17)</f>
        <v>21169.93</v>
      </c>
      <c r="D19" s="5">
        <f t="shared" si="9"/>
        <v>21169.93</v>
      </c>
      <c r="E19" s="5">
        <f t="shared" si="9"/>
        <v>21169.93</v>
      </c>
      <c r="F19" s="5">
        <f t="shared" si="9"/>
        <v>21169.93</v>
      </c>
      <c r="G19" s="5">
        <f t="shared" si="9"/>
        <v>21169.93</v>
      </c>
      <c r="H19" s="5">
        <f t="shared" si="9"/>
        <v>11153</v>
      </c>
      <c r="I19" s="5">
        <f t="shared" si="9"/>
        <v>26843</v>
      </c>
      <c r="J19" s="5">
        <f t="shared" si="9"/>
        <v>8745</v>
      </c>
      <c r="K19" s="5">
        <f t="shared" si="9"/>
        <v>40718</v>
      </c>
      <c r="L19" s="5">
        <f t="shared" si="9"/>
        <v>17493</v>
      </c>
      <c r="M19" s="5">
        <f t="shared" si="9"/>
        <v>22066</v>
      </c>
      <c r="N19" s="5">
        <f>SUM(B19:M19)</f>
        <v>254037.58</v>
      </c>
      <c r="O19" s="2">
        <f t="shared" si="6"/>
        <v>0.25403757999999999</v>
      </c>
      <c r="P19" s="6">
        <f t="shared" si="7"/>
        <v>8.9712609264259999</v>
      </c>
    </row>
    <row r="20" spans="1:16" x14ac:dyDescent="0.25">
      <c r="A20" s="2" t="s">
        <v>68</v>
      </c>
      <c r="B20" s="6">
        <f>B19/1000000</f>
        <v>2.116993E-2</v>
      </c>
      <c r="C20" s="6">
        <f t="shared" ref="C20:M20" si="10">C19/1000000</f>
        <v>2.116993E-2</v>
      </c>
      <c r="D20" s="6">
        <f t="shared" si="10"/>
        <v>2.116993E-2</v>
      </c>
      <c r="E20" s="6">
        <f t="shared" si="10"/>
        <v>2.116993E-2</v>
      </c>
      <c r="F20" s="6">
        <f t="shared" si="10"/>
        <v>2.116993E-2</v>
      </c>
      <c r="G20" s="6">
        <f t="shared" si="10"/>
        <v>2.116993E-2</v>
      </c>
      <c r="H20" s="6">
        <f t="shared" si="10"/>
        <v>1.1153E-2</v>
      </c>
      <c r="I20" s="6">
        <f t="shared" si="10"/>
        <v>2.6842999999999999E-2</v>
      </c>
      <c r="J20" s="6">
        <f t="shared" si="10"/>
        <v>8.7449999999999993E-3</v>
      </c>
      <c r="K20" s="6">
        <f t="shared" si="10"/>
        <v>4.0717999999999997E-2</v>
      </c>
      <c r="L20" s="6">
        <f t="shared" si="10"/>
        <v>1.7493000000000002E-2</v>
      </c>
      <c r="M20" s="6">
        <f t="shared" si="10"/>
        <v>2.2065999999999999E-2</v>
      </c>
      <c r="N20" s="5"/>
      <c r="O20" s="6">
        <f>SUM(B20:M20)</f>
        <v>0.25403757999999999</v>
      </c>
      <c r="P20" s="6"/>
    </row>
    <row r="21" spans="1:16" x14ac:dyDescent="0.25">
      <c r="A21" s="2" t="s">
        <v>69</v>
      </c>
      <c r="B21" s="6">
        <f>B20*35.3147</f>
        <v>0.74760972697100003</v>
      </c>
      <c r="C21" s="6">
        <f t="shared" ref="C21:M21" si="11">C20*35.3147</f>
        <v>0.74760972697100003</v>
      </c>
      <c r="D21" s="6">
        <f t="shared" si="11"/>
        <v>0.74760972697100003</v>
      </c>
      <c r="E21" s="6">
        <f t="shared" si="11"/>
        <v>0.74760972697100003</v>
      </c>
      <c r="F21" s="6">
        <f t="shared" si="11"/>
        <v>0.74760972697100003</v>
      </c>
      <c r="G21" s="6">
        <f t="shared" si="11"/>
        <v>0.74760972697100003</v>
      </c>
      <c r="H21" s="6">
        <f t="shared" si="11"/>
        <v>0.39386484910000003</v>
      </c>
      <c r="I21" s="6">
        <f t="shared" si="11"/>
        <v>0.94795249209999999</v>
      </c>
      <c r="J21" s="6">
        <f t="shared" si="11"/>
        <v>0.3088270515</v>
      </c>
      <c r="K21" s="6">
        <f t="shared" si="11"/>
        <v>1.4379439545999999</v>
      </c>
      <c r="L21" s="6">
        <f t="shared" si="11"/>
        <v>0.6177600471000001</v>
      </c>
      <c r="M21" s="6">
        <f t="shared" si="11"/>
        <v>0.77925417019999998</v>
      </c>
      <c r="N21" s="5"/>
      <c r="O21" s="2"/>
      <c r="P21" s="6">
        <f>SUM(B21:M21)</f>
        <v>8.9712609264259999</v>
      </c>
    </row>
    <row r="24" spans="1:16" s="11" customFormat="1" x14ac:dyDescent="0.25">
      <c r="A24" s="24" t="s">
        <v>17</v>
      </c>
      <c r="B24" s="32">
        <f>B19+B5</f>
        <v>153880090.93000001</v>
      </c>
      <c r="C24" s="32">
        <f t="shared" ref="C24:O24" si="12">C19+C5</f>
        <v>153807068.93000001</v>
      </c>
      <c r="D24" s="32">
        <f t="shared" si="12"/>
        <v>146135682.93000001</v>
      </c>
      <c r="E24" s="32">
        <f t="shared" si="12"/>
        <v>159532322.93000001</v>
      </c>
      <c r="F24" s="32">
        <f t="shared" si="12"/>
        <v>131185207.93000001</v>
      </c>
      <c r="G24" s="32">
        <f t="shared" si="12"/>
        <v>157149336.93000001</v>
      </c>
      <c r="H24" s="32">
        <f t="shared" si="12"/>
        <v>148152932</v>
      </c>
      <c r="I24" s="32">
        <f t="shared" si="12"/>
        <v>137759967</v>
      </c>
      <c r="J24" s="32">
        <f t="shared" si="12"/>
        <v>136868776.28</v>
      </c>
      <c r="K24" s="32">
        <f t="shared" si="12"/>
        <v>167195562.11000001</v>
      </c>
      <c r="L24" s="32">
        <f t="shared" si="12"/>
        <v>163912002.78</v>
      </c>
      <c r="M24" s="32">
        <f t="shared" si="12"/>
        <v>154831169.34999999</v>
      </c>
      <c r="N24" s="32">
        <f t="shared" si="12"/>
        <v>1810410120.0999997</v>
      </c>
      <c r="O24" s="32">
        <f t="shared" si="12"/>
        <v>1810.4101200999996</v>
      </c>
      <c r="P24" s="41">
        <f>O24*35.3147</f>
        <v>63934.090268295462</v>
      </c>
    </row>
    <row r="25" spans="1:16" s="11" customFormat="1" x14ac:dyDescent="0.25">
      <c r="A25" s="24" t="s">
        <v>23</v>
      </c>
      <c r="B25" s="39">
        <f>B24/1000000</f>
        <v>153.88009092999999</v>
      </c>
      <c r="C25" s="39">
        <f t="shared" ref="C25:M25" si="13">C24/1000000</f>
        <v>153.80706893000001</v>
      </c>
      <c r="D25" s="39">
        <f t="shared" si="13"/>
        <v>146.13568293</v>
      </c>
      <c r="E25" s="39">
        <f t="shared" si="13"/>
        <v>159.53232293000002</v>
      </c>
      <c r="F25" s="39">
        <f t="shared" si="13"/>
        <v>131.18520793000002</v>
      </c>
      <c r="G25" s="39">
        <f t="shared" si="13"/>
        <v>157.14933693</v>
      </c>
      <c r="H25" s="39">
        <f t="shared" si="13"/>
        <v>148.15293199999999</v>
      </c>
      <c r="I25" s="39">
        <f t="shared" si="13"/>
        <v>137.75996699999999</v>
      </c>
      <c r="J25" s="39">
        <f t="shared" si="13"/>
        <v>136.86877627999999</v>
      </c>
      <c r="K25" s="39">
        <f t="shared" si="13"/>
        <v>167.19556211000003</v>
      </c>
      <c r="L25" s="39">
        <f t="shared" si="13"/>
        <v>163.91200277999999</v>
      </c>
      <c r="M25" s="39">
        <f t="shared" si="13"/>
        <v>154.83116934999998</v>
      </c>
      <c r="N25" s="39">
        <v>0</v>
      </c>
      <c r="O25" s="39">
        <f>SUM(B25:N25)</f>
        <v>1810.4101201000001</v>
      </c>
      <c r="P25" s="24"/>
    </row>
    <row r="26" spans="1:16" s="11" customFormat="1" x14ac:dyDescent="0.25">
      <c r="A26" s="24" t="s">
        <v>24</v>
      </c>
      <c r="B26" s="39">
        <f>B25*35.3147</f>
        <v>5434.229247165671</v>
      </c>
      <c r="C26" s="39">
        <f t="shared" ref="C26:N26" si="14">C25*35.3147</f>
        <v>5431.6504971422719</v>
      </c>
      <c r="D26" s="39">
        <f t="shared" si="14"/>
        <v>5160.7378019680709</v>
      </c>
      <c r="E26" s="39">
        <f t="shared" si="14"/>
        <v>5633.8361245760716</v>
      </c>
      <c r="F26" s="39">
        <f t="shared" si="14"/>
        <v>4632.766262485572</v>
      </c>
      <c r="G26" s="39">
        <f t="shared" si="14"/>
        <v>5549.6816888818712</v>
      </c>
      <c r="H26" s="39">
        <f t="shared" si="14"/>
        <v>5231.9763477003999</v>
      </c>
      <c r="I26" s="39">
        <f t="shared" si="14"/>
        <v>4864.9519066148996</v>
      </c>
      <c r="J26" s="39">
        <f t="shared" si="14"/>
        <v>4833.479773695316</v>
      </c>
      <c r="K26" s="39">
        <f t="shared" si="14"/>
        <v>5904.4611172460181</v>
      </c>
      <c r="L26" s="39">
        <f t="shared" si="14"/>
        <v>5788.5032045748658</v>
      </c>
      <c r="M26" s="39">
        <f t="shared" si="14"/>
        <v>5467.8162962444449</v>
      </c>
      <c r="N26" s="39">
        <f t="shared" si="14"/>
        <v>0</v>
      </c>
      <c r="O26" s="24"/>
      <c r="P26" s="42">
        <f>SUM(B26:M26)</f>
        <v>63934.090268295484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2"/>
    </row>
    <row r="28" spans="1:16" s="11" customFormat="1" x14ac:dyDescent="0.25">
      <c r="A28" s="24" t="s">
        <v>61</v>
      </c>
      <c r="B28" s="39"/>
      <c r="C28" s="39"/>
      <c r="D28" s="39"/>
      <c r="E28" s="39"/>
      <c r="F28" s="39"/>
      <c r="G28" s="39"/>
      <c r="H28" s="39"/>
      <c r="I28" s="39"/>
      <c r="J28" s="39"/>
      <c r="K28" s="39">
        <v>1113.03</v>
      </c>
      <c r="L28" s="39">
        <v>1233.45</v>
      </c>
      <c r="M28" s="39">
        <v>1167.6400000000001</v>
      </c>
      <c r="N28" s="12"/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>
        <v>991.06</v>
      </c>
      <c r="L29" s="40">
        <v>1069.82</v>
      </c>
      <c r="M29" s="40">
        <v>990.43</v>
      </c>
      <c r="N29" s="12"/>
    </row>
    <row r="30" spans="1:16" s="11" customFormat="1" x14ac:dyDescent="0.2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2"/>
    </row>
    <row r="31" spans="1:16" s="11" customFormat="1" x14ac:dyDescent="0.25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2"/>
    </row>
    <row r="32" spans="1:16" s="11" customFormat="1" x14ac:dyDescent="0.2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2"/>
    </row>
    <row r="33" spans="1:16" x14ac:dyDescent="0.25">
      <c r="N33" s="11"/>
      <c r="O33">
        <f t="shared" ref="O33" si="15">N33/1000000</f>
        <v>0</v>
      </c>
      <c r="P33">
        <f t="shared" ref="P33" si="16">O33*35.3147</f>
        <v>0</v>
      </c>
    </row>
    <row r="34" spans="1:16" x14ac:dyDescent="0.25">
      <c r="A34" s="25" t="s">
        <v>37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6">
        <f>SUM(B34:M34)</f>
        <v>0</v>
      </c>
      <c r="O34" s="43">
        <f t="shared" ref="O34:O64" si="17">N34/1000000</f>
        <v>0</v>
      </c>
      <c r="P34" s="43">
        <f t="shared" ref="P34:P64" si="18">O34*35.3147</f>
        <v>0</v>
      </c>
    </row>
    <row r="35" spans="1:16" x14ac:dyDescent="0.25">
      <c r="A35" s="25" t="s">
        <v>42</v>
      </c>
      <c r="B35" s="25">
        <f>B55</f>
        <v>0</v>
      </c>
      <c r="C35" s="25">
        <f t="shared" ref="C35:M35" si="19">C55</f>
        <v>0</v>
      </c>
      <c r="D35" s="25">
        <f t="shared" si="19"/>
        <v>0</v>
      </c>
      <c r="E35" s="25">
        <f t="shared" si="19"/>
        <v>0</v>
      </c>
      <c r="F35" s="25">
        <f t="shared" si="19"/>
        <v>0</v>
      </c>
      <c r="G35" s="25">
        <f t="shared" si="19"/>
        <v>0</v>
      </c>
      <c r="H35" s="25">
        <f t="shared" si="19"/>
        <v>0</v>
      </c>
      <c r="I35" s="25">
        <f t="shared" si="19"/>
        <v>0</v>
      </c>
      <c r="J35" s="25">
        <f t="shared" si="19"/>
        <v>0</v>
      </c>
      <c r="K35" s="25">
        <f t="shared" si="19"/>
        <v>0</v>
      </c>
      <c r="L35" s="25">
        <f t="shared" si="19"/>
        <v>0</v>
      </c>
      <c r="M35" s="25">
        <f t="shared" si="19"/>
        <v>0</v>
      </c>
      <c r="N35" s="26">
        <f>SUM(B35:M35)</f>
        <v>0</v>
      </c>
      <c r="O35" s="25">
        <f t="shared" si="17"/>
        <v>0</v>
      </c>
      <c r="P35" s="25">
        <f t="shared" si="18"/>
        <v>0</v>
      </c>
    </row>
    <row r="36" spans="1:16" x14ac:dyDescent="0.25">
      <c r="A36" s="25" t="s">
        <v>45</v>
      </c>
      <c r="B36" s="25">
        <f>B34+B35</f>
        <v>0</v>
      </c>
      <c r="C36" s="25">
        <f t="shared" ref="C36:N36" si="20">C34+C35</f>
        <v>0</v>
      </c>
      <c r="D36" s="25">
        <f t="shared" si="20"/>
        <v>0</v>
      </c>
      <c r="E36" s="25">
        <f t="shared" si="20"/>
        <v>0</v>
      </c>
      <c r="F36" s="25">
        <f t="shared" si="20"/>
        <v>0</v>
      </c>
      <c r="G36" s="25">
        <f t="shared" si="20"/>
        <v>0</v>
      </c>
      <c r="H36" s="25">
        <f t="shared" si="20"/>
        <v>0</v>
      </c>
      <c r="I36" s="25">
        <f t="shared" si="20"/>
        <v>0</v>
      </c>
      <c r="J36" s="25">
        <f t="shared" si="20"/>
        <v>0</v>
      </c>
      <c r="K36" s="25">
        <f t="shared" si="20"/>
        <v>0</v>
      </c>
      <c r="L36" s="25">
        <f t="shared" si="20"/>
        <v>0</v>
      </c>
      <c r="M36" s="25">
        <f t="shared" si="20"/>
        <v>0</v>
      </c>
      <c r="N36" s="26">
        <f t="shared" si="20"/>
        <v>0</v>
      </c>
      <c r="O36" s="25">
        <f t="shared" si="17"/>
        <v>0</v>
      </c>
      <c r="P36" s="25">
        <f t="shared" si="18"/>
        <v>0</v>
      </c>
    </row>
    <row r="37" spans="1:16" x14ac:dyDescent="0.25">
      <c r="A37" s="25" t="s">
        <v>43</v>
      </c>
      <c r="B37" s="25">
        <f>(B36/1000000)</f>
        <v>0</v>
      </c>
      <c r="C37" s="25">
        <f t="shared" ref="C37:N37" si="21">(C36/1000000)</f>
        <v>0</v>
      </c>
      <c r="D37" s="25">
        <f t="shared" si="21"/>
        <v>0</v>
      </c>
      <c r="E37" s="25">
        <f t="shared" si="21"/>
        <v>0</v>
      </c>
      <c r="F37" s="25">
        <f t="shared" si="21"/>
        <v>0</v>
      </c>
      <c r="G37" s="25">
        <f t="shared" si="21"/>
        <v>0</v>
      </c>
      <c r="H37" s="25">
        <f t="shared" si="21"/>
        <v>0</v>
      </c>
      <c r="I37" s="25">
        <f t="shared" si="21"/>
        <v>0</v>
      </c>
      <c r="J37" s="25">
        <f t="shared" si="21"/>
        <v>0</v>
      </c>
      <c r="K37" s="25">
        <f t="shared" si="21"/>
        <v>0</v>
      </c>
      <c r="L37" s="25">
        <f t="shared" si="21"/>
        <v>0</v>
      </c>
      <c r="M37" s="25">
        <f t="shared" si="21"/>
        <v>0</v>
      </c>
      <c r="N37" s="26">
        <f t="shared" si="21"/>
        <v>0</v>
      </c>
      <c r="O37" s="25">
        <f t="shared" si="17"/>
        <v>0</v>
      </c>
      <c r="P37" s="25">
        <f t="shared" si="18"/>
        <v>0</v>
      </c>
    </row>
    <row r="38" spans="1:16" x14ac:dyDescent="0.25">
      <c r="A38" s="25" t="s">
        <v>44</v>
      </c>
      <c r="B38" s="25">
        <f>B37*35.3147</f>
        <v>0</v>
      </c>
      <c r="C38" s="25">
        <f t="shared" ref="C38:N38" si="22">C37*35.3147</f>
        <v>0</v>
      </c>
      <c r="D38" s="25">
        <f t="shared" si="22"/>
        <v>0</v>
      </c>
      <c r="E38" s="25">
        <f t="shared" si="22"/>
        <v>0</v>
      </c>
      <c r="F38" s="25">
        <f t="shared" si="22"/>
        <v>0</v>
      </c>
      <c r="G38" s="25">
        <f t="shared" si="22"/>
        <v>0</v>
      </c>
      <c r="H38" s="25">
        <f t="shared" si="22"/>
        <v>0</v>
      </c>
      <c r="I38" s="25">
        <f t="shared" si="22"/>
        <v>0</v>
      </c>
      <c r="J38" s="25">
        <f t="shared" si="22"/>
        <v>0</v>
      </c>
      <c r="K38" s="25">
        <f t="shared" si="22"/>
        <v>0</v>
      </c>
      <c r="L38" s="25">
        <f t="shared" si="22"/>
        <v>0</v>
      </c>
      <c r="M38" s="25">
        <f t="shared" si="22"/>
        <v>0</v>
      </c>
      <c r="N38" s="26">
        <f t="shared" si="22"/>
        <v>0</v>
      </c>
      <c r="O38" s="25">
        <f t="shared" si="17"/>
        <v>0</v>
      </c>
      <c r="P38" s="25">
        <f t="shared" si="18"/>
        <v>0</v>
      </c>
    </row>
    <row r="39" spans="1:16" x14ac:dyDescent="0.25">
      <c r="N39" s="11"/>
      <c r="O39" s="27">
        <f t="shared" si="17"/>
        <v>0</v>
      </c>
      <c r="P39" s="27">
        <f t="shared" si="18"/>
        <v>0</v>
      </c>
    </row>
    <row r="40" spans="1:16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8"/>
      <c r="P40" s="28"/>
    </row>
    <row r="41" spans="1:16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8"/>
      <c r="P41" s="28"/>
    </row>
    <row r="42" spans="1:16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8"/>
      <c r="P42" s="28"/>
    </row>
    <row r="43" spans="1:16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8"/>
      <c r="P43" s="28"/>
    </row>
    <row r="44" spans="1:16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28"/>
      <c r="P44" s="28"/>
    </row>
    <row r="45" spans="1:16" x14ac:dyDescent="0.25">
      <c r="N45" s="11"/>
      <c r="O45" s="2">
        <f t="shared" si="17"/>
        <v>0</v>
      </c>
      <c r="P45" s="2">
        <f t="shared" si="18"/>
        <v>0</v>
      </c>
    </row>
    <row r="46" spans="1:16" x14ac:dyDescent="0.25">
      <c r="A46" s="19" t="s">
        <v>29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47"/>
      <c r="O46" s="23">
        <f t="shared" si="17"/>
        <v>0</v>
      </c>
      <c r="P46" s="23">
        <f t="shared" si="18"/>
        <v>0</v>
      </c>
    </row>
    <row r="47" spans="1:1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47"/>
      <c r="O47" s="19">
        <f t="shared" si="17"/>
        <v>0</v>
      </c>
      <c r="P47" s="19">
        <f t="shared" si="18"/>
        <v>0</v>
      </c>
    </row>
    <row r="48" spans="1:1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7"/>
      <c r="O48" s="19">
        <f t="shared" si="17"/>
        <v>0</v>
      </c>
      <c r="P48" s="19">
        <f t="shared" si="18"/>
        <v>0</v>
      </c>
    </row>
    <row r="49" spans="1:17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7"/>
      <c r="O49" s="19">
        <f t="shared" si="17"/>
        <v>0</v>
      </c>
      <c r="P49" s="19">
        <f t="shared" si="18"/>
        <v>0</v>
      </c>
    </row>
    <row r="50" spans="1:17" x14ac:dyDescent="0.25">
      <c r="A50" s="19" t="s">
        <v>17</v>
      </c>
      <c r="B50" s="19">
        <f>B47+B48</f>
        <v>0</v>
      </c>
      <c r="C50" s="19">
        <f t="shared" ref="C50:M50" si="23">C47+C48</f>
        <v>0</v>
      </c>
      <c r="D50" s="19">
        <f t="shared" si="23"/>
        <v>0</v>
      </c>
      <c r="E50" s="19">
        <f t="shared" si="23"/>
        <v>0</v>
      </c>
      <c r="F50" s="19">
        <f t="shared" si="23"/>
        <v>0</v>
      </c>
      <c r="G50" s="19">
        <f t="shared" si="23"/>
        <v>0</v>
      </c>
      <c r="H50" s="19">
        <f t="shared" si="23"/>
        <v>0</v>
      </c>
      <c r="I50" s="19">
        <f t="shared" si="23"/>
        <v>0</v>
      </c>
      <c r="J50" s="19">
        <f t="shared" si="23"/>
        <v>0</v>
      </c>
      <c r="K50" s="19">
        <f t="shared" si="23"/>
        <v>0</v>
      </c>
      <c r="L50" s="19">
        <f t="shared" si="23"/>
        <v>0</v>
      </c>
      <c r="M50" s="19">
        <f t="shared" si="23"/>
        <v>0</v>
      </c>
      <c r="N50" s="47">
        <f t="shared" ref="N50" si="24">SUM(B50:M50)</f>
        <v>0</v>
      </c>
      <c r="O50" s="19">
        <f t="shared" si="17"/>
        <v>0</v>
      </c>
      <c r="P50" s="19">
        <f t="shared" si="18"/>
        <v>0</v>
      </c>
    </row>
    <row r="51" spans="1:17" x14ac:dyDescent="0.25">
      <c r="N51" s="11"/>
      <c r="O51" s="2">
        <f t="shared" si="17"/>
        <v>0</v>
      </c>
      <c r="P51" s="2">
        <f t="shared" si="18"/>
        <v>0</v>
      </c>
    </row>
    <row r="52" spans="1:17" x14ac:dyDescent="0.25">
      <c r="A52" s="19" t="s">
        <v>34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47"/>
      <c r="O52" s="2">
        <f t="shared" si="17"/>
        <v>0</v>
      </c>
      <c r="P52" s="2">
        <f t="shared" si="18"/>
        <v>0</v>
      </c>
      <c r="Q52" s="22"/>
    </row>
    <row r="53" spans="1:17" x14ac:dyDescent="0.25">
      <c r="A53" s="19" t="s">
        <v>28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47">
        <f>SUM(B53:M53)</f>
        <v>0</v>
      </c>
      <c r="O53" s="2">
        <f t="shared" si="17"/>
        <v>0</v>
      </c>
      <c r="P53" s="2">
        <f t="shared" si="18"/>
        <v>0</v>
      </c>
      <c r="Q53" s="22"/>
    </row>
    <row r="54" spans="1:17" x14ac:dyDescent="0.25">
      <c r="A54" s="19" t="s">
        <v>35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47"/>
      <c r="O54" s="2">
        <f t="shared" si="17"/>
        <v>0</v>
      </c>
      <c r="P54" s="2">
        <f t="shared" si="18"/>
        <v>0</v>
      </c>
      <c r="Q54" s="22"/>
    </row>
    <row r="55" spans="1:17" x14ac:dyDescent="0.25">
      <c r="A55" s="19" t="s">
        <v>36</v>
      </c>
      <c r="B55" s="19">
        <f>B53+B54</f>
        <v>0</v>
      </c>
      <c r="C55" s="19">
        <f t="shared" ref="C55:M55" si="25">C53+C54</f>
        <v>0</v>
      </c>
      <c r="D55" s="19">
        <f t="shared" si="25"/>
        <v>0</v>
      </c>
      <c r="E55" s="19">
        <f t="shared" si="25"/>
        <v>0</v>
      </c>
      <c r="F55" s="19">
        <f t="shared" si="25"/>
        <v>0</v>
      </c>
      <c r="G55" s="19">
        <f t="shared" si="25"/>
        <v>0</v>
      </c>
      <c r="H55" s="19">
        <f t="shared" si="25"/>
        <v>0</v>
      </c>
      <c r="I55" s="19">
        <f t="shared" si="25"/>
        <v>0</v>
      </c>
      <c r="J55" s="19">
        <f t="shared" si="25"/>
        <v>0</v>
      </c>
      <c r="K55" s="19">
        <f t="shared" si="25"/>
        <v>0</v>
      </c>
      <c r="L55" s="19">
        <f t="shared" si="25"/>
        <v>0</v>
      </c>
      <c r="M55" s="19">
        <f t="shared" si="25"/>
        <v>0</v>
      </c>
      <c r="N55" s="47">
        <f t="shared" ref="N55" si="26">SUM(B55:M55)</f>
        <v>0</v>
      </c>
      <c r="O55" s="2">
        <f t="shared" si="17"/>
        <v>0</v>
      </c>
      <c r="P55" s="2">
        <f t="shared" si="18"/>
        <v>0</v>
      </c>
      <c r="Q55" s="22"/>
    </row>
    <row r="56" spans="1:17" x14ac:dyDescent="0.25">
      <c r="N56" s="11"/>
      <c r="O56" s="2">
        <f t="shared" si="17"/>
        <v>0</v>
      </c>
      <c r="P56" s="2">
        <f t="shared" si="18"/>
        <v>0</v>
      </c>
    </row>
    <row r="57" spans="1:17" x14ac:dyDescent="0.25">
      <c r="N57" s="11"/>
      <c r="O57" s="2">
        <f t="shared" si="17"/>
        <v>0</v>
      </c>
      <c r="P57" s="2">
        <f t="shared" si="18"/>
        <v>0</v>
      </c>
    </row>
    <row r="58" spans="1:17" x14ac:dyDescent="0.25">
      <c r="A58" s="18" t="s">
        <v>37</v>
      </c>
      <c r="N58" s="11"/>
      <c r="O58" s="2">
        <f t="shared" si="17"/>
        <v>0</v>
      </c>
      <c r="P58" s="2">
        <f t="shared" si="18"/>
        <v>0</v>
      </c>
    </row>
    <row r="59" spans="1:17" x14ac:dyDescent="0.25">
      <c r="A59" s="19" t="s">
        <v>20</v>
      </c>
      <c r="B59" s="19">
        <f>3*60</f>
        <v>180</v>
      </c>
      <c r="C59" s="19">
        <f t="shared" ref="C59:M59" si="27">3*60</f>
        <v>180</v>
      </c>
      <c r="D59" s="19">
        <f t="shared" si="27"/>
        <v>180</v>
      </c>
      <c r="E59" s="19">
        <f t="shared" si="27"/>
        <v>180</v>
      </c>
      <c r="F59" s="19">
        <f t="shared" si="27"/>
        <v>180</v>
      </c>
      <c r="G59" s="19">
        <f t="shared" si="27"/>
        <v>180</v>
      </c>
      <c r="H59" s="19">
        <f t="shared" si="27"/>
        <v>180</v>
      </c>
      <c r="I59" s="19">
        <f t="shared" si="27"/>
        <v>180</v>
      </c>
      <c r="J59" s="19">
        <f t="shared" si="27"/>
        <v>180</v>
      </c>
      <c r="K59" s="19">
        <f t="shared" si="27"/>
        <v>180</v>
      </c>
      <c r="L59" s="19">
        <f t="shared" si="27"/>
        <v>180</v>
      </c>
      <c r="M59" s="19">
        <f t="shared" si="27"/>
        <v>180</v>
      </c>
      <c r="N59" s="47"/>
      <c r="O59" s="2">
        <f t="shared" si="17"/>
        <v>0</v>
      </c>
      <c r="P59" s="2">
        <f t="shared" si="18"/>
        <v>0</v>
      </c>
      <c r="Q59" s="22"/>
    </row>
    <row r="60" spans="1:17" x14ac:dyDescent="0.25">
      <c r="A60" s="19" t="s">
        <v>38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47"/>
      <c r="O60" s="2">
        <f t="shared" si="17"/>
        <v>0</v>
      </c>
      <c r="P60" s="2">
        <f t="shared" si="18"/>
        <v>0</v>
      </c>
      <c r="Q60" s="22"/>
    </row>
    <row r="61" spans="1:17" x14ac:dyDescent="0.25">
      <c r="A61" s="19" t="s">
        <v>39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47"/>
      <c r="O61" s="2">
        <f t="shared" si="17"/>
        <v>0</v>
      </c>
      <c r="P61" s="2">
        <f t="shared" si="18"/>
        <v>0</v>
      </c>
      <c r="Q61" s="22"/>
    </row>
    <row r="62" spans="1:17" x14ac:dyDescent="0.25">
      <c r="A62" s="19" t="s">
        <v>40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47"/>
      <c r="O62" s="2">
        <f t="shared" si="17"/>
        <v>0</v>
      </c>
      <c r="P62" s="2">
        <f t="shared" si="18"/>
        <v>0</v>
      </c>
      <c r="Q62" s="22"/>
    </row>
    <row r="63" spans="1:17" x14ac:dyDescent="0.25">
      <c r="A63" s="19" t="s">
        <v>41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47"/>
      <c r="O63" s="2">
        <f t="shared" si="17"/>
        <v>0</v>
      </c>
      <c r="P63" s="2">
        <f t="shared" si="18"/>
        <v>0</v>
      </c>
      <c r="Q63" s="22"/>
    </row>
    <row r="64" spans="1:17" x14ac:dyDescent="0.25">
      <c r="A64" s="19" t="s">
        <v>17</v>
      </c>
      <c r="B64" s="19">
        <f>SUM(B59:B63)</f>
        <v>180</v>
      </c>
      <c r="C64" s="19">
        <f t="shared" ref="C64:M64" si="28">SUM(C59:C63)</f>
        <v>180</v>
      </c>
      <c r="D64" s="19">
        <f t="shared" si="28"/>
        <v>180</v>
      </c>
      <c r="E64" s="19">
        <f t="shared" si="28"/>
        <v>180</v>
      </c>
      <c r="F64" s="19">
        <f t="shared" si="28"/>
        <v>180</v>
      </c>
      <c r="G64" s="19">
        <f t="shared" si="28"/>
        <v>180</v>
      </c>
      <c r="H64" s="19">
        <f t="shared" si="28"/>
        <v>180</v>
      </c>
      <c r="I64" s="19">
        <f t="shared" si="28"/>
        <v>180</v>
      </c>
      <c r="J64" s="19">
        <f t="shared" si="28"/>
        <v>180</v>
      </c>
      <c r="K64" s="19">
        <f t="shared" si="28"/>
        <v>180</v>
      </c>
      <c r="L64" s="19">
        <f t="shared" si="28"/>
        <v>180</v>
      </c>
      <c r="M64" s="19">
        <f t="shared" si="28"/>
        <v>180</v>
      </c>
      <c r="N64" s="47">
        <f t="shared" ref="N64" si="29">N59+N60+N61+N62+N63</f>
        <v>0</v>
      </c>
      <c r="O64" s="2">
        <f t="shared" si="17"/>
        <v>0</v>
      </c>
      <c r="P64" s="2">
        <f t="shared" si="18"/>
        <v>0</v>
      </c>
      <c r="Q64" s="22"/>
    </row>
    <row r="65" spans="1:13" x14ac:dyDescent="0.25">
      <c r="A65" s="163" t="s">
        <v>88</v>
      </c>
      <c r="B65" s="2">
        <v>20989.93</v>
      </c>
      <c r="C65" s="2">
        <v>20989.93</v>
      </c>
      <c r="D65" s="2">
        <v>20989.93</v>
      </c>
      <c r="E65" s="2">
        <v>20989.93</v>
      </c>
      <c r="F65" s="2">
        <v>20989.93</v>
      </c>
      <c r="G65" s="2">
        <v>20989.93</v>
      </c>
      <c r="H65" s="10">
        <v>10973</v>
      </c>
      <c r="I65" s="10">
        <v>26663</v>
      </c>
      <c r="J65" s="10">
        <v>8565</v>
      </c>
      <c r="K65" s="10">
        <v>40538</v>
      </c>
      <c r="L65" s="10">
        <v>17313</v>
      </c>
      <c r="M65" s="10">
        <v>21886</v>
      </c>
    </row>
    <row r="66" spans="1:13" x14ac:dyDescent="0.25">
      <c r="A66" s="163" t="s">
        <v>36</v>
      </c>
      <c r="B66">
        <f>B64+B65</f>
        <v>21169.93</v>
      </c>
      <c r="C66">
        <f t="shared" ref="C66:M66" si="30">C64+C65</f>
        <v>21169.93</v>
      </c>
      <c r="D66">
        <f t="shared" si="30"/>
        <v>21169.93</v>
      </c>
      <c r="E66">
        <f t="shared" si="30"/>
        <v>21169.93</v>
      </c>
      <c r="F66">
        <f t="shared" si="30"/>
        <v>21169.93</v>
      </c>
      <c r="G66">
        <f t="shared" si="30"/>
        <v>21169.93</v>
      </c>
      <c r="H66">
        <f t="shared" si="30"/>
        <v>11153</v>
      </c>
      <c r="I66">
        <f t="shared" si="30"/>
        <v>26843</v>
      </c>
      <c r="J66">
        <f t="shared" si="30"/>
        <v>8745</v>
      </c>
      <c r="K66">
        <f t="shared" si="30"/>
        <v>40718</v>
      </c>
      <c r="L66">
        <f t="shared" si="30"/>
        <v>17493</v>
      </c>
      <c r="M66">
        <f t="shared" si="30"/>
        <v>22066</v>
      </c>
    </row>
  </sheetData>
  <mergeCells count="4">
    <mergeCell ref="A1:A2"/>
    <mergeCell ref="B1:G1"/>
    <mergeCell ref="H1:M1"/>
    <mergeCell ref="N1:P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9"/>
  <sheetViews>
    <sheetView workbookViewId="0">
      <selection activeCell="F16" sqref="F16"/>
    </sheetView>
  </sheetViews>
  <sheetFormatPr defaultRowHeight="15" x14ac:dyDescent="0.25"/>
  <sheetData>
    <row r="8" spans="3:5" x14ac:dyDescent="0.25">
      <c r="C8">
        <v>220.53399999999999</v>
      </c>
      <c r="D8">
        <v>136.31</v>
      </c>
      <c r="E8">
        <f>C8+D8</f>
        <v>356.84399999999999</v>
      </c>
    </row>
    <row r="9" spans="3:5" x14ac:dyDescent="0.25">
      <c r="E9">
        <v>178.14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defaultColWidth="8.7109375" defaultRowHeight="15" x14ac:dyDescent="0.25"/>
  <cols>
    <col min="1" max="1" width="25" style="9" customWidth="1"/>
    <col min="2" max="2" width="18.5703125" style="9" customWidth="1"/>
    <col min="3" max="4" width="14.5703125" style="9" customWidth="1"/>
    <col min="5" max="6" width="14.42578125" style="9" customWidth="1"/>
    <col min="7" max="7" width="14.140625" style="9" customWidth="1"/>
    <col min="8" max="8" width="14.28515625" style="75" customWidth="1"/>
    <col min="9" max="9" width="14.7109375" style="9" customWidth="1"/>
    <col min="10" max="10" width="14.42578125" style="9" customWidth="1"/>
    <col min="11" max="11" width="14.7109375" style="9" customWidth="1"/>
    <col min="12" max="12" width="14" style="9" customWidth="1"/>
    <col min="13" max="13" width="15.140625" style="9" customWidth="1"/>
    <col min="14" max="14" width="15.5703125" style="9" customWidth="1"/>
    <col min="15" max="15" width="10.7109375" style="9" customWidth="1"/>
    <col min="16" max="16" width="11.85546875" style="9" customWidth="1"/>
    <col min="17" max="16384" width="8.7109375" style="9"/>
  </cols>
  <sheetData>
    <row r="1" spans="1:16" x14ac:dyDescent="0.25">
      <c r="A1" s="217" t="s">
        <v>109</v>
      </c>
      <c r="B1" s="216">
        <v>2023</v>
      </c>
      <c r="C1" s="216"/>
      <c r="D1" s="216"/>
      <c r="E1" s="216"/>
      <c r="F1" s="216"/>
      <c r="G1" s="216"/>
      <c r="H1" s="216">
        <v>2024</v>
      </c>
      <c r="I1" s="216"/>
      <c r="J1" s="216"/>
      <c r="K1" s="216"/>
      <c r="L1" s="216"/>
      <c r="M1" s="216"/>
      <c r="N1" s="216" t="s">
        <v>36</v>
      </c>
      <c r="O1" s="216"/>
      <c r="P1" s="216"/>
    </row>
    <row r="2" spans="1:16" x14ac:dyDescent="0.25">
      <c r="A2" s="217"/>
      <c r="B2" s="181" t="s">
        <v>1</v>
      </c>
      <c r="C2" s="173" t="s">
        <v>2</v>
      </c>
      <c r="D2" s="173" t="s">
        <v>3</v>
      </c>
      <c r="E2" s="173" t="s">
        <v>4</v>
      </c>
      <c r="F2" s="173" t="s">
        <v>5</v>
      </c>
      <c r="G2" s="142" t="s">
        <v>6</v>
      </c>
      <c r="H2" s="114" t="s">
        <v>7</v>
      </c>
      <c r="I2" s="117" t="s">
        <v>8</v>
      </c>
      <c r="J2" s="173" t="s">
        <v>9</v>
      </c>
      <c r="K2" s="173" t="s">
        <v>10</v>
      </c>
      <c r="L2" s="173" t="s">
        <v>11</v>
      </c>
      <c r="M2" s="173" t="s">
        <v>12</v>
      </c>
      <c r="N2" s="173" t="s">
        <v>17</v>
      </c>
      <c r="O2" s="173" t="s">
        <v>47</v>
      </c>
      <c r="P2" s="173" t="s">
        <v>48</v>
      </c>
    </row>
    <row r="3" spans="1:16" x14ac:dyDescent="0.25">
      <c r="A3" s="49" t="s">
        <v>21</v>
      </c>
      <c r="B3" s="182">
        <f>B48</f>
        <v>9348709.1799999997</v>
      </c>
      <c r="C3" s="182">
        <f>C48</f>
        <v>8998395.2100000009</v>
      </c>
      <c r="D3" s="182">
        <f>D48</f>
        <v>7705730.1399999997</v>
      </c>
      <c r="E3" s="182">
        <f>E48</f>
        <v>7817670.5099999998</v>
      </c>
      <c r="F3" s="182">
        <f t="shared" ref="F3:M3" si="0">F48</f>
        <v>6605171.2199999997</v>
      </c>
      <c r="G3" s="182">
        <f t="shared" si="0"/>
        <v>7112548.8099999996</v>
      </c>
      <c r="H3" s="182">
        <f t="shared" si="0"/>
        <v>7718312.8399999999</v>
      </c>
      <c r="I3" s="182">
        <f t="shared" si="0"/>
        <v>7591765.9699999997</v>
      </c>
      <c r="J3" s="182">
        <f t="shared" si="0"/>
        <v>7702408.1399999997</v>
      </c>
      <c r="K3" s="182">
        <f t="shared" si="0"/>
        <v>7039532.3899999997</v>
      </c>
      <c r="L3" s="182">
        <f t="shared" si="0"/>
        <v>7267685.8499999996</v>
      </c>
      <c r="M3" s="182">
        <f t="shared" si="0"/>
        <v>5824596.4299999997</v>
      </c>
      <c r="N3" s="125">
        <f t="shared" ref="N3:N4" si="1">SUM(B3:M3)</f>
        <v>90732526.689999998</v>
      </c>
      <c r="O3" s="49">
        <f t="shared" ref="O3:O7" si="2">N3/1000000</f>
        <v>90.73252669</v>
      </c>
      <c r="P3" s="49">
        <f t="shared" ref="P3:P5" si="3">O3*35.3147</f>
        <v>3204.191960299343</v>
      </c>
    </row>
    <row r="4" spans="1:16" x14ac:dyDescent="0.25">
      <c r="A4" s="49" t="s">
        <v>30</v>
      </c>
      <c r="B4" s="126"/>
      <c r="C4" s="126">
        <v>0</v>
      </c>
      <c r="D4" s="126">
        <v>0</v>
      </c>
      <c r="E4" s="126">
        <v>0</v>
      </c>
      <c r="F4" s="126">
        <v>0</v>
      </c>
      <c r="G4" s="137">
        <v>0</v>
      </c>
      <c r="H4" s="115">
        <v>0</v>
      </c>
      <c r="I4" s="118">
        <v>0</v>
      </c>
      <c r="J4" s="126">
        <v>0</v>
      </c>
      <c r="K4" s="126">
        <v>0</v>
      </c>
      <c r="L4" s="126">
        <v>0</v>
      </c>
      <c r="M4" s="126">
        <v>0</v>
      </c>
      <c r="N4" s="125">
        <f t="shared" si="1"/>
        <v>0</v>
      </c>
      <c r="O4" s="49">
        <f t="shared" si="2"/>
        <v>0</v>
      </c>
      <c r="P4" s="49">
        <f t="shared" si="3"/>
        <v>0</v>
      </c>
    </row>
    <row r="5" spans="1:16" x14ac:dyDescent="0.25">
      <c r="A5" s="49" t="s">
        <v>53</v>
      </c>
      <c r="B5" s="126">
        <f>B3+B4</f>
        <v>9348709.1799999997</v>
      </c>
      <c r="C5" s="126">
        <f t="shared" ref="C5:N5" si="4">C3+C4</f>
        <v>8998395.2100000009</v>
      </c>
      <c r="D5" s="126">
        <f t="shared" si="4"/>
        <v>7705730.1399999997</v>
      </c>
      <c r="E5" s="126">
        <f t="shared" si="4"/>
        <v>7817670.5099999998</v>
      </c>
      <c r="F5" s="126">
        <f t="shared" si="4"/>
        <v>6605171.2199999997</v>
      </c>
      <c r="G5" s="137">
        <f t="shared" si="4"/>
        <v>7112548.8099999996</v>
      </c>
      <c r="H5" s="115">
        <f t="shared" si="4"/>
        <v>7718312.8399999999</v>
      </c>
      <c r="I5" s="118">
        <f t="shared" si="4"/>
        <v>7591765.9699999997</v>
      </c>
      <c r="J5" s="126">
        <f t="shared" si="4"/>
        <v>7702408.1399999997</v>
      </c>
      <c r="K5" s="126">
        <f t="shared" si="4"/>
        <v>7039532.3899999997</v>
      </c>
      <c r="L5" s="126">
        <f t="shared" si="4"/>
        <v>7267685.8499999996</v>
      </c>
      <c r="M5" s="126">
        <f t="shared" si="4"/>
        <v>5824596.4299999997</v>
      </c>
      <c r="N5" s="49">
        <f t="shared" si="4"/>
        <v>90732526.689999998</v>
      </c>
      <c r="O5" s="49">
        <f t="shared" si="2"/>
        <v>90.73252669</v>
      </c>
      <c r="P5" s="49">
        <f t="shared" si="3"/>
        <v>3204.191960299343</v>
      </c>
    </row>
    <row r="6" spans="1:16" x14ac:dyDescent="0.25">
      <c r="A6" s="49" t="s">
        <v>54</v>
      </c>
      <c r="B6" s="126">
        <f>B5/1000000</f>
        <v>9.3487091800000002</v>
      </c>
      <c r="C6" s="126">
        <f t="shared" ref="C6:M6" si="5">C5/1000000</f>
        <v>8.9983952100000018</v>
      </c>
      <c r="D6" s="126">
        <f t="shared" si="5"/>
        <v>7.70573014</v>
      </c>
      <c r="E6" s="126">
        <f t="shared" si="5"/>
        <v>7.8176705100000001</v>
      </c>
      <c r="F6" s="126">
        <f t="shared" si="5"/>
        <v>6.6051712199999999</v>
      </c>
      <c r="G6" s="137">
        <f t="shared" si="5"/>
        <v>7.1125488099999998</v>
      </c>
      <c r="H6" s="115">
        <f t="shared" si="5"/>
        <v>7.7183128400000003</v>
      </c>
      <c r="I6" s="118">
        <f t="shared" si="5"/>
        <v>7.59176597</v>
      </c>
      <c r="J6" s="126">
        <f t="shared" si="5"/>
        <v>7.7024081399999993</v>
      </c>
      <c r="K6" s="126">
        <f t="shared" si="5"/>
        <v>7.0395323899999998</v>
      </c>
      <c r="L6" s="126">
        <f t="shared" si="5"/>
        <v>7.2676858499999994</v>
      </c>
      <c r="M6" s="126">
        <f t="shared" si="5"/>
        <v>5.8245964299999997</v>
      </c>
      <c r="N6" s="126"/>
      <c r="O6" s="49">
        <f t="shared" si="2"/>
        <v>0</v>
      </c>
      <c r="P6" s="49"/>
    </row>
    <row r="7" spans="1:16" x14ac:dyDescent="0.25">
      <c r="A7" s="49" t="s">
        <v>55</v>
      </c>
      <c r="B7" s="126">
        <f>B6*35.3147</f>
        <v>330.14686007894602</v>
      </c>
      <c r="C7" s="126">
        <f t="shared" ref="C7:N7" si="6">C6*35.3147</f>
        <v>317.77562732258707</v>
      </c>
      <c r="D7" s="126">
        <f t="shared" si="6"/>
        <v>272.12554817505804</v>
      </c>
      <c r="E7" s="126">
        <f t="shared" si="6"/>
        <v>276.07868875949703</v>
      </c>
      <c r="F7" s="126">
        <f t="shared" si="6"/>
        <v>233.259640082934</v>
      </c>
      <c r="G7" s="137">
        <f t="shared" si="6"/>
        <v>251.17752746050701</v>
      </c>
      <c r="H7" s="115">
        <f t="shared" si="6"/>
        <v>272.56990245074803</v>
      </c>
      <c r="I7" s="118">
        <f t="shared" si="6"/>
        <v>268.100937700759</v>
      </c>
      <c r="J7" s="126">
        <f t="shared" si="6"/>
        <v>272.00823274165799</v>
      </c>
      <c r="K7" s="126">
        <f t="shared" si="6"/>
        <v>248.598974493133</v>
      </c>
      <c r="L7" s="126">
        <f t="shared" si="6"/>
        <v>256.656145486995</v>
      </c>
      <c r="M7" s="126">
        <f t="shared" si="6"/>
        <v>205.69387554652101</v>
      </c>
      <c r="N7" s="126">
        <f t="shared" si="6"/>
        <v>0</v>
      </c>
      <c r="O7" s="49">
        <f t="shared" si="2"/>
        <v>0</v>
      </c>
      <c r="P7" s="143">
        <f>SUM(B7:M7)</f>
        <v>3204.1919602993435</v>
      </c>
    </row>
    <row r="8" spans="1:16" x14ac:dyDescent="0.25">
      <c r="B8" s="138"/>
      <c r="C8" s="138"/>
      <c r="D8" s="138"/>
      <c r="E8" s="138"/>
      <c r="F8" s="138"/>
      <c r="G8" s="138"/>
      <c r="H8" s="115"/>
      <c r="I8" s="138"/>
      <c r="J8" s="138"/>
      <c r="K8" s="138"/>
      <c r="L8" s="138"/>
      <c r="M8" s="138"/>
      <c r="N8" s="138"/>
      <c r="P8" s="144"/>
    </row>
    <row r="9" spans="1:16" x14ac:dyDescent="0.25">
      <c r="A9" s="49" t="s">
        <v>0</v>
      </c>
      <c r="B9" s="183">
        <v>3333553.73</v>
      </c>
      <c r="C9" s="183">
        <v>3460900.03</v>
      </c>
      <c r="D9" s="184">
        <v>3322050.16</v>
      </c>
      <c r="E9" s="184">
        <v>3335535.71</v>
      </c>
      <c r="F9" s="184">
        <v>3296565.23</v>
      </c>
      <c r="G9" s="185">
        <v>3021926.7</v>
      </c>
      <c r="H9" s="186">
        <v>2890602.77</v>
      </c>
      <c r="I9" s="138">
        <v>2944412.12</v>
      </c>
      <c r="J9" s="184">
        <v>3205623.48</v>
      </c>
      <c r="K9" s="184">
        <v>3076593.62</v>
      </c>
      <c r="L9" s="184">
        <v>3595091.64</v>
      </c>
      <c r="M9" s="184">
        <v>3270709.49</v>
      </c>
      <c r="N9" s="125">
        <f>SUM(B9:M9)</f>
        <v>38753564.68</v>
      </c>
      <c r="O9" s="49">
        <f>N9/1000000</f>
        <v>38.753564679999997</v>
      </c>
      <c r="P9" s="49">
        <f>O9*35.3147</f>
        <v>1368.570510604796</v>
      </c>
    </row>
    <row r="10" spans="1:16" x14ac:dyDescent="0.25">
      <c r="A10" s="49" t="s">
        <v>14</v>
      </c>
      <c r="B10" s="125">
        <v>5177173.3099999996</v>
      </c>
      <c r="C10" s="125">
        <v>4836692.3</v>
      </c>
      <c r="D10" s="125">
        <v>5032905.9000000004</v>
      </c>
      <c r="E10" s="125">
        <v>5016039.53</v>
      </c>
      <c r="F10" s="125">
        <v>4715047.18</v>
      </c>
      <c r="G10" s="133">
        <v>5413369.2300000004</v>
      </c>
      <c r="H10" s="187">
        <v>5147783.12</v>
      </c>
      <c r="I10" s="180">
        <v>5448144.9699999997</v>
      </c>
      <c r="J10" s="125">
        <v>5537801.5700000003</v>
      </c>
      <c r="K10" s="125">
        <v>6175611.4800000004</v>
      </c>
      <c r="L10" s="125">
        <v>5399746.1799999997</v>
      </c>
      <c r="M10" s="125">
        <v>6363219.4299999997</v>
      </c>
      <c r="N10" s="133">
        <f t="shared" ref="N10:N24" si="7">SUM(B10:M10)</f>
        <v>64263534.200000003</v>
      </c>
      <c r="O10" s="49">
        <f t="shared" ref="O10:O24" si="8">N10/1000000</f>
        <v>64.263534200000009</v>
      </c>
      <c r="P10" s="49">
        <f t="shared" ref="P10:P24" si="9">O10*35.3147</f>
        <v>2269.4474312127404</v>
      </c>
    </row>
    <row r="11" spans="1:16" x14ac:dyDescent="0.25">
      <c r="A11" s="49" t="s">
        <v>16</v>
      </c>
      <c r="B11" s="125">
        <v>417634.78</v>
      </c>
      <c r="C11" s="125">
        <v>477662.13</v>
      </c>
      <c r="D11" s="125">
        <v>417581.02</v>
      </c>
      <c r="E11" s="125">
        <v>454678.06</v>
      </c>
      <c r="F11" s="125">
        <v>395593.06</v>
      </c>
      <c r="G11" s="133">
        <v>452917.3</v>
      </c>
      <c r="H11" s="187">
        <v>487479.48</v>
      </c>
      <c r="I11" s="180">
        <v>437484.19</v>
      </c>
      <c r="J11" s="125">
        <v>401059.55</v>
      </c>
      <c r="K11" s="125">
        <v>401112.51</v>
      </c>
      <c r="L11" s="125">
        <v>473376.15</v>
      </c>
      <c r="M11" s="125">
        <v>389926.53</v>
      </c>
      <c r="N11" s="133">
        <f t="shared" si="7"/>
        <v>5206504.7600000007</v>
      </c>
      <c r="O11" s="49">
        <f t="shared" si="8"/>
        <v>5.2065047600000005</v>
      </c>
      <c r="P11" s="49">
        <f t="shared" si="9"/>
        <v>183.86615364797203</v>
      </c>
    </row>
    <row r="12" spans="1:16" x14ac:dyDescent="0.25">
      <c r="A12" s="49" t="s">
        <v>15</v>
      </c>
      <c r="B12" s="125">
        <v>324683.58</v>
      </c>
      <c r="C12" s="125">
        <v>368654.8</v>
      </c>
      <c r="D12" s="125">
        <v>322034.15000000002</v>
      </c>
      <c r="E12" s="125">
        <v>363071.71</v>
      </c>
      <c r="F12" s="125">
        <v>353096.97</v>
      </c>
      <c r="G12" s="133">
        <v>394564.73</v>
      </c>
      <c r="H12" s="187">
        <v>397665.61</v>
      </c>
      <c r="I12" s="180">
        <v>392564.8</v>
      </c>
      <c r="J12" s="125">
        <v>398132.13</v>
      </c>
      <c r="K12" s="125">
        <v>254243.76</v>
      </c>
      <c r="L12" s="125">
        <v>323589.14</v>
      </c>
      <c r="M12" s="125">
        <v>298949.56</v>
      </c>
      <c r="N12" s="133">
        <f t="shared" si="7"/>
        <v>4191250.9399999995</v>
      </c>
      <c r="O12" s="49">
        <f t="shared" si="8"/>
        <v>4.1912509399999998</v>
      </c>
      <c r="P12" s="49">
        <f t="shared" si="9"/>
        <v>148.01276957081799</v>
      </c>
    </row>
    <row r="13" spans="1:16" x14ac:dyDescent="0.25">
      <c r="A13" s="49"/>
      <c r="B13" s="125"/>
      <c r="C13" s="125"/>
      <c r="D13" s="125"/>
      <c r="E13" s="125"/>
      <c r="F13" s="125"/>
      <c r="G13" s="133"/>
      <c r="H13" s="187"/>
      <c r="I13" s="180"/>
      <c r="J13" s="125"/>
      <c r="K13" s="125"/>
      <c r="L13" s="125"/>
      <c r="M13" s="125"/>
      <c r="N13" s="133">
        <f>N11+N12</f>
        <v>9397755.6999999993</v>
      </c>
      <c r="O13" s="49">
        <f t="shared" si="8"/>
        <v>9.3977556999999994</v>
      </c>
      <c r="P13" s="49">
        <f t="shared" si="9"/>
        <v>331.87892321879002</v>
      </c>
    </row>
    <row r="14" spans="1:16" s="140" customFormat="1" x14ac:dyDescent="0.25">
      <c r="A14" s="49" t="s">
        <v>18</v>
      </c>
      <c r="B14" s="125">
        <v>2829644.2</v>
      </c>
      <c r="C14" s="125">
        <v>3282530.89</v>
      </c>
      <c r="D14" s="125">
        <v>2956331.5</v>
      </c>
      <c r="E14" s="125">
        <v>3045337.78</v>
      </c>
      <c r="F14" s="125">
        <v>3225220.79</v>
      </c>
      <c r="G14" s="133">
        <v>2795717.48</v>
      </c>
      <c r="H14" s="187">
        <v>2867423.26</v>
      </c>
      <c r="I14" s="180">
        <v>2722299.98</v>
      </c>
      <c r="J14" s="125">
        <v>2701873.59</v>
      </c>
      <c r="K14" s="125">
        <v>2293223.79</v>
      </c>
      <c r="L14" s="125">
        <v>3155283.33</v>
      </c>
      <c r="M14" s="125">
        <v>2806613.76</v>
      </c>
      <c r="N14" s="133">
        <f t="shared" si="7"/>
        <v>34681500.349999994</v>
      </c>
      <c r="O14" s="49">
        <f t="shared" si="8"/>
        <v>34.681500349999993</v>
      </c>
      <c r="P14" s="49">
        <f t="shared" si="9"/>
        <v>1224.7667804101447</v>
      </c>
    </row>
    <row r="15" spans="1:16" x14ac:dyDescent="0.25">
      <c r="A15" s="188" t="s">
        <v>19</v>
      </c>
      <c r="B15" s="189">
        <v>499319.92</v>
      </c>
      <c r="C15" s="189">
        <v>545342.92000000004</v>
      </c>
      <c r="D15" s="189">
        <v>475191.93</v>
      </c>
      <c r="E15" s="189">
        <v>514884.3</v>
      </c>
      <c r="F15" s="189">
        <v>664885.31999999995</v>
      </c>
      <c r="G15" s="190">
        <v>599770.98</v>
      </c>
      <c r="H15" s="187">
        <v>631704.56999999995</v>
      </c>
      <c r="I15" s="191">
        <v>655384.48</v>
      </c>
      <c r="J15" s="189">
        <v>568608.82999999996</v>
      </c>
      <c r="K15" s="189">
        <v>530932.84</v>
      </c>
      <c r="L15" s="189">
        <v>636089.98</v>
      </c>
      <c r="M15" s="189">
        <v>540898.99</v>
      </c>
      <c r="N15" s="190">
        <f t="shared" si="7"/>
        <v>6863015.0600000005</v>
      </c>
      <c r="O15" s="49">
        <f t="shared" si="8"/>
        <v>6.8630150600000004</v>
      </c>
      <c r="P15" s="49">
        <f t="shared" si="9"/>
        <v>242.36531793938204</v>
      </c>
    </row>
    <row r="16" spans="1:16" x14ac:dyDescent="0.25">
      <c r="A16" s="49" t="s">
        <v>20</v>
      </c>
      <c r="B16" s="192">
        <v>8302996.2199999997</v>
      </c>
      <c r="C16" s="192">
        <v>8296918.1699999999</v>
      </c>
      <c r="D16" s="192">
        <v>8311145.9400000004</v>
      </c>
      <c r="E16" s="192">
        <v>8315939.8300000001</v>
      </c>
      <c r="F16" s="192">
        <v>8317815.2800000003</v>
      </c>
      <c r="G16" s="192">
        <v>8318907.5599999996</v>
      </c>
      <c r="H16" s="192">
        <v>8319492.8899999997</v>
      </c>
      <c r="I16" s="192">
        <v>8312440.8300000001</v>
      </c>
      <c r="J16" s="192">
        <v>8305101.6699999999</v>
      </c>
      <c r="K16" s="192">
        <v>8315623.4400000004</v>
      </c>
      <c r="L16" s="192">
        <v>8311032.4400000004</v>
      </c>
      <c r="M16" s="192">
        <v>8300625.4400000004</v>
      </c>
      <c r="N16" s="133">
        <f t="shared" si="7"/>
        <v>99728039.709999993</v>
      </c>
      <c r="O16" s="49">
        <f t="shared" si="8"/>
        <v>99.72803970999999</v>
      </c>
      <c r="P16" s="49">
        <f t="shared" si="9"/>
        <v>3521.8658039467368</v>
      </c>
    </row>
    <row r="17" spans="1:16" x14ac:dyDescent="0.25">
      <c r="A17" s="49" t="s">
        <v>59</v>
      </c>
      <c r="B17" s="126">
        <f>42*60</f>
        <v>2520</v>
      </c>
      <c r="C17" s="126">
        <f>43*60</f>
        <v>2580</v>
      </c>
      <c r="D17" s="126">
        <v>2580</v>
      </c>
      <c r="E17" s="126">
        <v>2580</v>
      </c>
      <c r="F17" s="126">
        <v>2580</v>
      </c>
      <c r="G17" s="137">
        <v>2580</v>
      </c>
      <c r="H17" s="115">
        <v>2580</v>
      </c>
      <c r="I17" s="118">
        <f>44*60</f>
        <v>2640</v>
      </c>
      <c r="J17" s="126">
        <f>44*60</f>
        <v>2640</v>
      </c>
      <c r="K17" s="126">
        <v>2640</v>
      </c>
      <c r="L17" s="126">
        <v>2640</v>
      </c>
      <c r="M17" s="126">
        <v>2640</v>
      </c>
      <c r="N17" s="133">
        <f t="shared" si="7"/>
        <v>31200</v>
      </c>
      <c r="O17" s="49">
        <f t="shared" si="8"/>
        <v>3.1199999999999999E-2</v>
      </c>
      <c r="P17" s="49">
        <f t="shared" si="9"/>
        <v>1.1018186400000001</v>
      </c>
    </row>
    <row r="18" spans="1:16" x14ac:dyDescent="0.25">
      <c r="A18" s="49" t="s">
        <v>37</v>
      </c>
      <c r="B18" s="126">
        <v>5171.76</v>
      </c>
      <c r="C18" s="126">
        <v>6768.16</v>
      </c>
      <c r="D18" s="126">
        <v>7970.6</v>
      </c>
      <c r="E18" s="126">
        <v>8218.6</v>
      </c>
      <c r="F18" s="126">
        <v>5947.78</v>
      </c>
      <c r="G18" s="126">
        <v>5408.16</v>
      </c>
      <c r="H18" s="126">
        <v>5653.25</v>
      </c>
      <c r="I18" s="126">
        <v>5212.97</v>
      </c>
      <c r="J18" s="126">
        <v>4110.7299999999996</v>
      </c>
      <c r="K18" s="126">
        <v>6929.69</v>
      </c>
      <c r="L18" s="126">
        <v>5943.16</v>
      </c>
      <c r="M18" s="126">
        <v>5348.11</v>
      </c>
      <c r="N18" s="133">
        <f>SUM(B18:M18)</f>
        <v>72682.97</v>
      </c>
      <c r="O18" s="49">
        <f t="shared" si="8"/>
        <v>7.268297E-2</v>
      </c>
      <c r="P18" s="49">
        <f t="shared" si="9"/>
        <v>2.5667772806590001</v>
      </c>
    </row>
    <row r="19" spans="1:16" x14ac:dyDescent="0.25">
      <c r="A19" s="49" t="s">
        <v>103</v>
      </c>
      <c r="B19" s="126">
        <f>B55</f>
        <v>75575</v>
      </c>
      <c r="C19" s="126">
        <f t="shared" ref="C19:M19" si="10">C55</f>
        <v>45360</v>
      </c>
      <c r="D19" s="126">
        <f t="shared" si="10"/>
        <v>5760</v>
      </c>
      <c r="E19" s="126">
        <f t="shared" si="10"/>
        <v>17640</v>
      </c>
      <c r="F19" s="126">
        <f t="shared" si="10"/>
        <v>0</v>
      </c>
      <c r="G19" s="126">
        <f t="shared" si="10"/>
        <v>54517.54</v>
      </c>
      <c r="H19" s="126">
        <f t="shared" si="10"/>
        <v>32040</v>
      </c>
      <c r="I19" s="126">
        <f t="shared" si="10"/>
        <v>71280</v>
      </c>
      <c r="J19" s="126">
        <f t="shared" si="10"/>
        <v>1214246.1599999999</v>
      </c>
      <c r="K19" s="126">
        <f t="shared" si="10"/>
        <v>42401.57</v>
      </c>
      <c r="L19" s="126">
        <f t="shared" si="10"/>
        <v>38160</v>
      </c>
      <c r="M19" s="126">
        <f t="shared" si="10"/>
        <v>105834.63</v>
      </c>
      <c r="N19" s="133">
        <f t="shared" si="7"/>
        <v>1702814.9</v>
      </c>
      <c r="O19" s="49">
        <f t="shared" si="8"/>
        <v>1.7028148999999999</v>
      </c>
      <c r="P19" s="49">
        <f t="shared" si="9"/>
        <v>60.134397349030003</v>
      </c>
    </row>
    <row r="20" spans="1:16" x14ac:dyDescent="0.25">
      <c r="A20" s="49" t="s">
        <v>104</v>
      </c>
      <c r="B20" s="126">
        <f>B59</f>
        <v>121247.66666666667</v>
      </c>
      <c r="C20" s="126">
        <f t="shared" ref="C20:M20" si="11">C59</f>
        <v>124545.61111111111</v>
      </c>
      <c r="D20" s="126">
        <f t="shared" si="11"/>
        <v>81170.166666666672</v>
      </c>
      <c r="E20" s="126">
        <f t="shared" si="11"/>
        <v>46977.388888888891</v>
      </c>
      <c r="F20" s="126">
        <f t="shared" si="11"/>
        <v>69245.055555555562</v>
      </c>
      <c r="G20" s="126">
        <f t="shared" si="11"/>
        <v>26447.944444444445</v>
      </c>
      <c r="H20" s="126">
        <f t="shared" si="11"/>
        <v>33612.777777777781</v>
      </c>
      <c r="I20" s="126">
        <f t="shared" si="11"/>
        <v>30133.055555555555</v>
      </c>
      <c r="J20" s="126">
        <f t="shared" si="11"/>
        <v>24274.9</v>
      </c>
      <c r="K20" s="126">
        <f t="shared" si="11"/>
        <v>21701.333333333332</v>
      </c>
      <c r="L20" s="126">
        <f t="shared" si="11"/>
        <v>41487.388888888891</v>
      </c>
      <c r="M20" s="126">
        <f t="shared" si="11"/>
        <v>22508.388888888891</v>
      </c>
      <c r="N20" s="133">
        <f t="shared" si="7"/>
        <v>643351.67777777778</v>
      </c>
      <c r="O20" s="49">
        <f t="shared" si="8"/>
        <v>0.6433516777777778</v>
      </c>
      <c r="P20" s="49">
        <f t="shared" si="9"/>
        <v>22.71977149521889</v>
      </c>
    </row>
    <row r="21" spans="1:16" x14ac:dyDescent="0.25">
      <c r="A21" s="49" t="s">
        <v>105</v>
      </c>
      <c r="B21" s="125">
        <f>SUM(B9:B19)</f>
        <v>20968272.5</v>
      </c>
      <c r="C21" s="125">
        <f t="shared" ref="C21:M21" si="12">SUM(C9:C19)</f>
        <v>21323409.400000002</v>
      </c>
      <c r="D21" s="125">
        <f t="shared" si="12"/>
        <v>20853551.200000003</v>
      </c>
      <c r="E21" s="125">
        <f t="shared" si="12"/>
        <v>21073925.520000003</v>
      </c>
      <c r="F21" s="125">
        <f t="shared" si="12"/>
        <v>20976751.610000003</v>
      </c>
      <c r="G21" s="125">
        <f t="shared" si="12"/>
        <v>21059679.68</v>
      </c>
      <c r="H21" s="125">
        <f t="shared" si="12"/>
        <v>20782424.949999999</v>
      </c>
      <c r="I21" s="125">
        <f t="shared" si="12"/>
        <v>20991864.34</v>
      </c>
      <c r="J21" s="125">
        <f t="shared" si="12"/>
        <v>22339197.710000001</v>
      </c>
      <c r="K21" s="125">
        <f t="shared" si="12"/>
        <v>21099312.700000003</v>
      </c>
      <c r="L21" s="125">
        <f t="shared" si="12"/>
        <v>21940952.020000003</v>
      </c>
      <c r="M21" s="125">
        <f t="shared" si="12"/>
        <v>22084765.939999998</v>
      </c>
      <c r="N21" s="133">
        <f>SUM(B21:M21)</f>
        <v>255494107.57000002</v>
      </c>
      <c r="O21" s="49">
        <f t="shared" si="8"/>
        <v>255.49410757000001</v>
      </c>
      <c r="P21" s="49">
        <f t="shared" si="9"/>
        <v>9022.6977606022792</v>
      </c>
    </row>
    <row r="22" spans="1:16" x14ac:dyDescent="0.25">
      <c r="A22" s="49" t="s">
        <v>106</v>
      </c>
      <c r="B22" s="125">
        <f>B9+B10+B11+B12+B14+B15+B16+B17+B18+B20</f>
        <v>21013945.166666668</v>
      </c>
      <c r="C22" s="125">
        <f t="shared" ref="C22:M22" si="13">C9+C10+C11+C12+C14+C15+C16+C17+C18+C20</f>
        <v>21402595.011111114</v>
      </c>
      <c r="D22" s="125">
        <f t="shared" si="13"/>
        <v>20928961.366666671</v>
      </c>
      <c r="E22" s="125">
        <f t="shared" si="13"/>
        <v>21103262.908888891</v>
      </c>
      <c r="F22" s="125">
        <f t="shared" si="13"/>
        <v>21045996.665555559</v>
      </c>
      <c r="G22" s="125">
        <f t="shared" si="13"/>
        <v>21031610.084444445</v>
      </c>
      <c r="H22" s="125">
        <f t="shared" si="13"/>
        <v>20783997.727777775</v>
      </c>
      <c r="I22" s="125">
        <f t="shared" si="13"/>
        <v>20950717.395555556</v>
      </c>
      <c r="J22" s="125">
        <f t="shared" si="13"/>
        <v>21149226.449999999</v>
      </c>
      <c r="K22" s="125">
        <f t="shared" si="13"/>
        <v>21078612.463333335</v>
      </c>
      <c r="L22" s="125">
        <f t="shared" si="13"/>
        <v>21944279.408888891</v>
      </c>
      <c r="M22" s="125">
        <f t="shared" si="13"/>
        <v>22001439.698888887</v>
      </c>
      <c r="N22" s="133">
        <f>SUM(B22:M22)</f>
        <v>254434644.34777778</v>
      </c>
      <c r="O22" s="49">
        <f t="shared" si="8"/>
        <v>254.43464434777778</v>
      </c>
      <c r="P22" s="49">
        <f t="shared" si="9"/>
        <v>8985.283134748468</v>
      </c>
    </row>
    <row r="23" spans="1:16" x14ac:dyDescent="0.25">
      <c r="A23" s="49" t="s">
        <v>57</v>
      </c>
      <c r="B23" s="128">
        <f>B21/1000000</f>
        <v>20.968272500000001</v>
      </c>
      <c r="C23" s="128">
        <f t="shared" ref="C23:M23" si="14">C21/1000000</f>
        <v>21.323409400000003</v>
      </c>
      <c r="D23" s="128">
        <f t="shared" si="14"/>
        <v>20.853551200000002</v>
      </c>
      <c r="E23" s="128">
        <f t="shared" si="14"/>
        <v>21.073925520000003</v>
      </c>
      <c r="F23" s="128">
        <f t="shared" si="14"/>
        <v>20.976751610000004</v>
      </c>
      <c r="G23" s="145">
        <f t="shared" si="14"/>
        <v>21.059679679999999</v>
      </c>
      <c r="H23" s="116">
        <f t="shared" si="14"/>
        <v>20.782424949999999</v>
      </c>
      <c r="I23" s="119">
        <f t="shared" si="14"/>
        <v>20.991864339999999</v>
      </c>
      <c r="J23" s="128">
        <f t="shared" si="14"/>
        <v>22.339197710000001</v>
      </c>
      <c r="K23" s="128">
        <f t="shared" si="14"/>
        <v>21.099312700000002</v>
      </c>
      <c r="L23" s="128">
        <f t="shared" si="14"/>
        <v>21.940952020000005</v>
      </c>
      <c r="M23" s="128">
        <f t="shared" si="14"/>
        <v>22.084765939999997</v>
      </c>
      <c r="N23" s="133">
        <f t="shared" si="7"/>
        <v>255.49410757000004</v>
      </c>
      <c r="O23" s="49">
        <f t="shared" si="8"/>
        <v>2.5549410757000004E-4</v>
      </c>
      <c r="P23" s="49">
        <f t="shared" si="9"/>
        <v>9.0226977606022805E-3</v>
      </c>
    </row>
    <row r="24" spans="1:16" x14ac:dyDescent="0.25">
      <c r="A24" s="49" t="s">
        <v>58</v>
      </c>
      <c r="B24" s="128">
        <f>B23*35.3147</f>
        <v>740.48825285575003</v>
      </c>
      <c r="C24" s="128">
        <f t="shared" ref="C24:M24" si="15">C23*35.3147</f>
        <v>753.02980593818017</v>
      </c>
      <c r="D24" s="128">
        <f t="shared" si="15"/>
        <v>736.43690456264005</v>
      </c>
      <c r="E24" s="128">
        <f t="shared" si="15"/>
        <v>744.21935756114419</v>
      </c>
      <c r="F24" s="128">
        <f t="shared" si="15"/>
        <v>740.78769008166717</v>
      </c>
      <c r="G24" s="145">
        <f t="shared" si="15"/>
        <v>743.71626999529599</v>
      </c>
      <c r="H24" s="116">
        <f t="shared" si="15"/>
        <v>733.92510238176499</v>
      </c>
      <c r="I24" s="128">
        <f t="shared" si="15"/>
        <v>741.32139160779798</v>
      </c>
      <c r="J24" s="128">
        <f t="shared" si="15"/>
        <v>788.90206536933704</v>
      </c>
      <c r="K24" s="128">
        <f t="shared" si="15"/>
        <v>745.11589820669008</v>
      </c>
      <c r="L24" s="128">
        <f t="shared" si="15"/>
        <v>774.83813830069425</v>
      </c>
      <c r="M24" s="128">
        <f t="shared" si="15"/>
        <v>779.91688374131797</v>
      </c>
      <c r="N24" s="133">
        <f t="shared" si="7"/>
        <v>9022.6977606022811</v>
      </c>
      <c r="O24" s="49">
        <f t="shared" si="8"/>
        <v>9.0226977606022805E-3</v>
      </c>
      <c r="P24" s="49">
        <f t="shared" si="9"/>
        <v>0.31863386460634135</v>
      </c>
    </row>
    <row r="25" spans="1:16" x14ac:dyDescent="0.25">
      <c r="B25" s="139"/>
      <c r="C25" s="139"/>
      <c r="D25" s="139"/>
      <c r="E25" s="139"/>
      <c r="F25" s="139"/>
      <c r="G25" s="139"/>
      <c r="H25" s="146"/>
      <c r="I25" s="139"/>
      <c r="J25" s="139"/>
      <c r="K25" s="139"/>
      <c r="L25" s="139"/>
      <c r="M25" s="139"/>
      <c r="N25" s="141"/>
    </row>
    <row r="26" spans="1:16" x14ac:dyDescent="0.25">
      <c r="B26" s="139"/>
      <c r="C26" s="139"/>
      <c r="D26" s="139"/>
      <c r="E26" s="139"/>
      <c r="F26" s="139"/>
      <c r="G26" s="139"/>
      <c r="H26" s="146"/>
      <c r="I26" s="139"/>
      <c r="J26" s="139"/>
      <c r="K26" s="139"/>
      <c r="L26" s="139"/>
      <c r="M26" s="139"/>
      <c r="N26" s="141"/>
    </row>
    <row r="27" spans="1:16" x14ac:dyDescent="0.25">
      <c r="A27" s="49" t="s">
        <v>107</v>
      </c>
      <c r="B27" s="126">
        <f>B21+B5</f>
        <v>30316981.68</v>
      </c>
      <c r="C27" s="126">
        <f t="shared" ref="C27:M27" si="16">C21+C5</f>
        <v>30321804.610000003</v>
      </c>
      <c r="D27" s="126">
        <f t="shared" si="16"/>
        <v>28559281.340000004</v>
      </c>
      <c r="E27" s="126">
        <f t="shared" si="16"/>
        <v>28891596.030000001</v>
      </c>
      <c r="F27" s="126">
        <f t="shared" si="16"/>
        <v>27581922.830000002</v>
      </c>
      <c r="G27" s="126">
        <f t="shared" si="16"/>
        <v>28172228.489999998</v>
      </c>
      <c r="H27" s="126">
        <f t="shared" si="16"/>
        <v>28500737.789999999</v>
      </c>
      <c r="I27" s="126">
        <f t="shared" si="16"/>
        <v>28583630.309999999</v>
      </c>
      <c r="J27" s="126">
        <f t="shared" si="16"/>
        <v>30041605.850000001</v>
      </c>
      <c r="K27" s="126">
        <f t="shared" si="16"/>
        <v>28138845.090000004</v>
      </c>
      <c r="L27" s="126">
        <f t="shared" si="16"/>
        <v>29208637.870000005</v>
      </c>
      <c r="M27" s="126">
        <f t="shared" si="16"/>
        <v>27909362.369999997</v>
      </c>
      <c r="N27" s="126">
        <f>SUM(B27:M27)</f>
        <v>346226634.25999999</v>
      </c>
      <c r="O27" s="134">
        <f>N27/1000000</f>
        <v>346.22663425999997</v>
      </c>
      <c r="P27" s="134">
        <f>O27*35.3147</f>
        <v>12226.889720901621</v>
      </c>
    </row>
    <row r="28" spans="1:16" x14ac:dyDescent="0.25">
      <c r="A28" s="49" t="s">
        <v>108</v>
      </c>
      <c r="B28" s="126">
        <f>B22+B5</f>
        <v>30362654.346666668</v>
      </c>
      <c r="C28" s="126">
        <f t="shared" ref="C28:M28" si="17">C22+C5</f>
        <v>30400990.221111115</v>
      </c>
      <c r="D28" s="126">
        <f t="shared" si="17"/>
        <v>28634691.506666671</v>
      </c>
      <c r="E28" s="126">
        <f t="shared" si="17"/>
        <v>28920933.418888889</v>
      </c>
      <c r="F28" s="126">
        <f t="shared" si="17"/>
        <v>27651167.885555558</v>
      </c>
      <c r="G28" s="126">
        <f t="shared" si="17"/>
        <v>28144158.894444443</v>
      </c>
      <c r="H28" s="126">
        <f t="shared" si="17"/>
        <v>28502310.567777775</v>
      </c>
      <c r="I28" s="126">
        <f t="shared" si="17"/>
        <v>28542483.365555555</v>
      </c>
      <c r="J28" s="126">
        <f t="shared" si="17"/>
        <v>28851634.59</v>
      </c>
      <c r="K28" s="126">
        <f t="shared" si="17"/>
        <v>28118144.853333335</v>
      </c>
      <c r="L28" s="126">
        <f t="shared" si="17"/>
        <v>29211965.258888893</v>
      </c>
      <c r="M28" s="126">
        <f t="shared" si="17"/>
        <v>27826036.128888886</v>
      </c>
      <c r="N28" s="126">
        <f>SUM(B28:M29)</f>
        <v>345167517.26441211</v>
      </c>
      <c r="O28" s="134">
        <f>N28/1000000</f>
        <v>345.16751726441208</v>
      </c>
      <c r="P28" s="134">
        <f>O28*35.3147</f>
        <v>12189.487321937535</v>
      </c>
    </row>
    <row r="29" spans="1:16" x14ac:dyDescent="0.25">
      <c r="A29" s="49" t="s">
        <v>23</v>
      </c>
      <c r="B29" s="128">
        <f>B27/1000000</f>
        <v>30.316981680000001</v>
      </c>
      <c r="C29" s="128">
        <f t="shared" ref="C29:M29" si="18">C27/1000000</f>
        <v>30.321804610000004</v>
      </c>
      <c r="D29" s="128">
        <f t="shared" si="18"/>
        <v>28.559281340000002</v>
      </c>
      <c r="E29" s="128">
        <f t="shared" si="18"/>
        <v>28.891596030000002</v>
      </c>
      <c r="F29" s="128">
        <f t="shared" si="18"/>
        <v>27.581922830000003</v>
      </c>
      <c r="G29" s="145">
        <f t="shared" si="18"/>
        <v>28.172228489999998</v>
      </c>
      <c r="H29" s="116">
        <f t="shared" si="18"/>
        <v>28.500737789999999</v>
      </c>
      <c r="I29" s="119">
        <f t="shared" si="18"/>
        <v>28.58363031</v>
      </c>
      <c r="J29" s="128">
        <f t="shared" si="18"/>
        <v>30.04160585</v>
      </c>
      <c r="K29" s="128">
        <f t="shared" si="18"/>
        <v>28.138845090000004</v>
      </c>
      <c r="L29" s="128">
        <f t="shared" si="18"/>
        <v>29.208637870000004</v>
      </c>
      <c r="M29" s="128">
        <f t="shared" si="18"/>
        <v>27.909362369999997</v>
      </c>
      <c r="N29" s="128">
        <v>0</v>
      </c>
      <c r="O29" s="128">
        <f>SUM(B29:N29)</f>
        <v>346.22663426000003</v>
      </c>
      <c r="P29" s="49"/>
    </row>
    <row r="30" spans="1:16" x14ac:dyDescent="0.25">
      <c r="A30" s="49" t="s">
        <v>24</v>
      </c>
      <c r="B30" s="128">
        <f>B29*35.3147</f>
        <v>1070.6351129346961</v>
      </c>
      <c r="C30" s="128">
        <f t="shared" ref="C30:N30" si="19">C29*35.3147</f>
        <v>1070.8054332607671</v>
      </c>
      <c r="D30" s="128">
        <f t="shared" si="19"/>
        <v>1008.5624527376981</v>
      </c>
      <c r="E30" s="128">
        <f t="shared" si="19"/>
        <v>1020.2980463206411</v>
      </c>
      <c r="F30" s="128">
        <f t="shared" si="19"/>
        <v>974.04733016460114</v>
      </c>
      <c r="G30" s="145">
        <f t="shared" si="19"/>
        <v>994.893797455803</v>
      </c>
      <c r="H30" s="116">
        <f t="shared" si="19"/>
        <v>1006.495004832513</v>
      </c>
      <c r="I30" s="119">
        <f t="shared" si="19"/>
        <v>1009.4223293085571</v>
      </c>
      <c r="J30" s="128">
        <f t="shared" si="19"/>
        <v>1060.910298110995</v>
      </c>
      <c r="K30" s="128">
        <f t="shared" si="19"/>
        <v>993.71487269982322</v>
      </c>
      <c r="L30" s="128">
        <f t="shared" si="19"/>
        <v>1031.4942837876893</v>
      </c>
      <c r="M30" s="128">
        <f t="shared" si="19"/>
        <v>985.61075928783896</v>
      </c>
      <c r="N30" s="128">
        <f t="shared" si="19"/>
        <v>0</v>
      </c>
      <c r="O30" s="49"/>
      <c r="P30" s="135">
        <f>SUM(B30:M30)</f>
        <v>12226.889720901625</v>
      </c>
    </row>
    <row r="31" spans="1:16" x14ac:dyDescent="0.25">
      <c r="B31" s="139"/>
      <c r="C31" s="139"/>
      <c r="D31" s="139"/>
      <c r="E31" s="139"/>
      <c r="F31" s="139"/>
      <c r="G31" s="139"/>
      <c r="H31" s="116"/>
      <c r="I31" s="139"/>
      <c r="J31" s="139"/>
      <c r="K31" s="139"/>
      <c r="L31" s="139"/>
      <c r="M31" s="139"/>
      <c r="N31" s="141"/>
    </row>
    <row r="32" spans="1:16" x14ac:dyDescent="0.25">
      <c r="A32" s="49" t="s">
        <v>75</v>
      </c>
      <c r="B32" s="128">
        <v>1261.3800000000001</v>
      </c>
      <c r="C32" s="128">
        <v>1268.45</v>
      </c>
      <c r="D32" s="128">
        <v>1182.32</v>
      </c>
      <c r="E32" s="128">
        <v>1229.6500000000001</v>
      </c>
      <c r="F32" s="128">
        <v>1140.72</v>
      </c>
      <c r="G32" s="128">
        <v>1237.82</v>
      </c>
      <c r="H32" s="116">
        <v>1293.98</v>
      </c>
      <c r="I32" s="128">
        <v>1233.6600000000001</v>
      </c>
      <c r="J32" s="128">
        <v>1240.82</v>
      </c>
      <c r="K32" s="128">
        <v>1113.03</v>
      </c>
      <c r="L32" s="128">
        <v>1233.45</v>
      </c>
      <c r="M32" s="119">
        <v>1167.6400000000001</v>
      </c>
      <c r="N32" s="141"/>
    </row>
    <row r="33" spans="1:20" x14ac:dyDescent="0.25">
      <c r="A33" s="49" t="s">
        <v>79</v>
      </c>
      <c r="B33" s="128">
        <v>1091.52</v>
      </c>
      <c r="C33" s="128">
        <v>1092.8399999999999</v>
      </c>
      <c r="D33" s="128">
        <v>1029.3900000000001</v>
      </c>
      <c r="E33" s="128">
        <v>1028.75</v>
      </c>
      <c r="F33" s="128">
        <v>988.53</v>
      </c>
      <c r="G33" s="128">
        <v>1014.67</v>
      </c>
      <c r="H33" s="116">
        <v>1036.53</v>
      </c>
      <c r="I33" s="128">
        <v>1007.1</v>
      </c>
      <c r="J33" s="128">
        <v>1056.54</v>
      </c>
      <c r="K33" s="128">
        <v>991.06</v>
      </c>
      <c r="L33" s="128">
        <v>1069.82</v>
      </c>
      <c r="M33" s="119">
        <v>990.43</v>
      </c>
      <c r="N33" s="141"/>
    </row>
    <row r="34" spans="1:20" x14ac:dyDescent="0.25">
      <c r="A34" s="49" t="s">
        <v>80</v>
      </c>
      <c r="B34" s="128">
        <f>B32-B33</f>
        <v>169.86000000000013</v>
      </c>
      <c r="C34" s="128">
        <f t="shared" ref="C34:D34" si="20">C32-C33</f>
        <v>175.61000000000013</v>
      </c>
      <c r="D34" s="128">
        <f t="shared" si="20"/>
        <v>152.92999999999984</v>
      </c>
      <c r="E34" s="128">
        <f>E32-E33</f>
        <v>200.90000000000009</v>
      </c>
      <c r="F34" s="128">
        <f t="shared" ref="F34" si="21">F32-F33</f>
        <v>152.19000000000005</v>
      </c>
      <c r="G34" s="128">
        <f t="shared" ref="G34" si="22">G32-G33</f>
        <v>223.14999999999998</v>
      </c>
      <c r="H34" s="128">
        <f t="shared" ref="H34" si="23">H32-H33</f>
        <v>257.45000000000005</v>
      </c>
      <c r="I34" s="128">
        <f t="shared" ref="I34" si="24">I32-I33</f>
        <v>226.56000000000006</v>
      </c>
      <c r="J34" s="128">
        <f t="shared" ref="J34" si="25">J32-J33</f>
        <v>184.27999999999997</v>
      </c>
      <c r="K34" s="128">
        <f t="shared" ref="K34" si="26">K32-K33</f>
        <v>121.97000000000003</v>
      </c>
      <c r="L34" s="128">
        <f t="shared" ref="L34" si="27">L32-L33</f>
        <v>163.63000000000011</v>
      </c>
      <c r="M34" s="128">
        <f t="shared" ref="M34" si="28">M32-M33</f>
        <v>177.21000000000015</v>
      </c>
      <c r="N34" s="141"/>
    </row>
    <row r="35" spans="1:20" x14ac:dyDescent="0.25">
      <c r="A35" s="49" t="s">
        <v>81</v>
      </c>
      <c r="B35" s="193">
        <f>B34/B32</f>
        <v>0.13466203681681976</v>
      </c>
      <c r="C35" s="193">
        <f t="shared" ref="C35:D35" si="29">C34/C32</f>
        <v>0.13844455831920857</v>
      </c>
      <c r="D35" s="193">
        <f t="shared" si="29"/>
        <v>0.12934738480276053</v>
      </c>
      <c r="E35" s="193">
        <f>E34/E32</f>
        <v>0.16337982352701994</v>
      </c>
      <c r="F35" s="193">
        <f t="shared" ref="F35" si="30">F34/F32</f>
        <v>0.13341573742899226</v>
      </c>
      <c r="G35" s="193">
        <f t="shared" ref="G35" si="31">G34/G32</f>
        <v>0.18027661533987169</v>
      </c>
      <c r="H35" s="193">
        <f t="shared" ref="H35" si="32">H34/H32</f>
        <v>0.19895979845128986</v>
      </c>
      <c r="I35" s="193">
        <f t="shared" ref="I35" si="33">I34/I32</f>
        <v>0.18364865522104959</v>
      </c>
      <c r="J35" s="193">
        <f t="shared" ref="J35" si="34">J34/J32</f>
        <v>0.14851469189729372</v>
      </c>
      <c r="K35" s="193">
        <f t="shared" ref="K35" si="35">K34/K32</f>
        <v>0.10958374886570894</v>
      </c>
      <c r="L35" s="193">
        <f t="shared" ref="L35" si="36">L34/L32</f>
        <v>0.13266042401394471</v>
      </c>
      <c r="M35" s="193">
        <f t="shared" ref="M35" si="37">M34/M32</f>
        <v>0.15176766811688547</v>
      </c>
      <c r="N35" s="141"/>
    </row>
    <row r="36" spans="1:20" x14ac:dyDescent="0.25">
      <c r="A36" s="49" t="s">
        <v>82</v>
      </c>
      <c r="B36" s="193">
        <f>(B32-B30)/B32</f>
        <v>0.15121920996472438</v>
      </c>
      <c r="C36" s="193">
        <f t="shared" ref="C36:D36" si="38">(C32-C30)/C32</f>
        <v>0.15581581200617517</v>
      </c>
      <c r="D36" s="193">
        <f t="shared" si="38"/>
        <v>0.14696321407258767</v>
      </c>
      <c r="E36" s="193">
        <f>(E32-E30)/E32</f>
        <v>0.17025328644684176</v>
      </c>
      <c r="F36" s="193">
        <f t="shared" ref="F36:G36" si="39">(F32-F30)/F32</f>
        <v>0.14611181520039876</v>
      </c>
      <c r="G36" s="193">
        <f t="shared" si="39"/>
        <v>0.19625325373979816</v>
      </c>
      <c r="H36" s="193">
        <f t="shared" ref="H36:M36" si="40">(H32-H30)/H32</f>
        <v>0.22217112719476884</v>
      </c>
      <c r="I36" s="193">
        <f t="shared" si="40"/>
        <v>0.18176618411186468</v>
      </c>
      <c r="J36" s="193">
        <f t="shared" si="40"/>
        <v>0.14499258707065082</v>
      </c>
      <c r="K36" s="193">
        <f t="shared" si="40"/>
        <v>0.10719848279038009</v>
      </c>
      <c r="L36" s="193">
        <f t="shared" si="40"/>
        <v>0.16373238981094554</v>
      </c>
      <c r="M36" s="193">
        <f t="shared" si="40"/>
        <v>0.15589500249405736</v>
      </c>
      <c r="N36" s="141"/>
    </row>
    <row r="37" spans="1:20" x14ac:dyDescent="0.25">
      <c r="H37" s="74"/>
      <c r="I37" s="140"/>
      <c r="J37" s="140"/>
      <c r="O37" s="9">
        <f t="shared" ref="O37:P67" si="41">N37/1000000</f>
        <v>0</v>
      </c>
      <c r="P37" s="9">
        <f t="shared" ref="P37:P67" si="42">O37*35.3147</f>
        <v>0</v>
      </c>
    </row>
    <row r="38" spans="1:20" x14ac:dyDescent="0.25">
      <c r="O38" s="194">
        <f t="shared" si="41"/>
        <v>0</v>
      </c>
      <c r="P38" s="194">
        <f t="shared" si="42"/>
        <v>0</v>
      </c>
    </row>
    <row r="39" spans="1:20" x14ac:dyDescent="0.25">
      <c r="B39" s="141"/>
      <c r="C39" s="141"/>
      <c r="D39" s="141"/>
      <c r="E39" s="141"/>
      <c r="F39" s="141"/>
      <c r="G39" s="141"/>
      <c r="H39" s="187"/>
      <c r="I39" s="141"/>
      <c r="J39" s="141"/>
      <c r="K39" s="141"/>
      <c r="L39" s="141"/>
      <c r="M39" s="141"/>
      <c r="N39" s="141"/>
      <c r="O39" s="188"/>
      <c r="P39" s="188"/>
    </row>
    <row r="40" spans="1:20" x14ac:dyDescent="0.25">
      <c r="B40" s="141"/>
      <c r="C40" s="141"/>
      <c r="D40" s="141"/>
      <c r="E40" s="141"/>
      <c r="F40" s="141"/>
      <c r="G40" s="141"/>
      <c r="H40" s="187"/>
      <c r="I40" s="141"/>
      <c r="J40" s="141"/>
      <c r="K40" s="141"/>
      <c r="L40" s="141"/>
      <c r="M40" s="141"/>
      <c r="N40" s="141"/>
      <c r="O40" s="188"/>
      <c r="P40" s="188"/>
    </row>
    <row r="41" spans="1:20" x14ac:dyDescent="0.25">
      <c r="O41" s="49">
        <f t="shared" si="41"/>
        <v>0</v>
      </c>
      <c r="P41" s="49">
        <f t="shared" si="42"/>
        <v>0</v>
      </c>
    </row>
    <row r="42" spans="1:20" x14ac:dyDescent="0.25">
      <c r="A42" s="174" t="s">
        <v>29</v>
      </c>
      <c r="B42" s="174"/>
      <c r="C42" s="174"/>
      <c r="D42" s="174"/>
      <c r="E42" s="174"/>
      <c r="F42" s="174"/>
      <c r="G42" s="175"/>
      <c r="H42" s="174"/>
      <c r="I42" s="176"/>
      <c r="J42" s="174"/>
      <c r="K42" s="174"/>
      <c r="L42" s="174"/>
      <c r="M42" s="174"/>
      <c r="N42" s="175"/>
      <c r="O42" s="174">
        <f t="shared" si="41"/>
        <v>0</v>
      </c>
      <c r="P42" s="174">
        <f t="shared" si="42"/>
        <v>0</v>
      </c>
      <c r="Q42" s="178"/>
      <c r="R42" s="178"/>
      <c r="S42" s="178"/>
      <c r="T42" s="178"/>
    </row>
    <row r="43" spans="1:20" x14ac:dyDescent="0.25">
      <c r="A43" s="174" t="s">
        <v>31</v>
      </c>
      <c r="B43" s="126">
        <v>5647381.2699999996</v>
      </c>
      <c r="C43" s="174">
        <v>5267589.6900000004</v>
      </c>
      <c r="D43" s="174">
        <v>5668380.7699999996</v>
      </c>
      <c r="E43" s="174">
        <v>5732199.5099999998</v>
      </c>
      <c r="F43" s="174">
        <v>4935783.8099999996</v>
      </c>
      <c r="G43" s="175">
        <v>5151228.34</v>
      </c>
      <c r="H43" s="174">
        <v>5288208.47</v>
      </c>
      <c r="I43" s="176">
        <v>5302569.2699999996</v>
      </c>
      <c r="J43" s="174">
        <v>4559172.7699999996</v>
      </c>
      <c r="K43" s="174">
        <v>3748220.84</v>
      </c>
      <c r="L43" s="174">
        <v>4888512.55</v>
      </c>
      <c r="M43" s="174">
        <v>3963536.05</v>
      </c>
      <c r="N43" s="175">
        <f>SUM(B43:M43)</f>
        <v>60152783.339999989</v>
      </c>
      <c r="O43" s="174">
        <f t="shared" si="41"/>
        <v>60.152783339999992</v>
      </c>
      <c r="P43" s="174">
        <f t="shared" si="42"/>
        <v>2124.2774978170978</v>
      </c>
      <c r="Q43" s="178"/>
      <c r="R43" s="178"/>
      <c r="S43" s="178"/>
      <c r="T43" s="178"/>
    </row>
    <row r="44" spans="1:20" x14ac:dyDescent="0.25">
      <c r="A44" s="174" t="s">
        <v>76</v>
      </c>
      <c r="B44" s="174">
        <v>6244807</v>
      </c>
      <c r="C44" s="174">
        <v>5824838</v>
      </c>
      <c r="D44" s="174">
        <v>6268028</v>
      </c>
      <c r="E44" s="174">
        <v>6338598</v>
      </c>
      <c r="F44" s="174">
        <v>5457931</v>
      </c>
      <c r="G44" s="174">
        <v>5696167</v>
      </c>
      <c r="H44" s="174">
        <v>5847638</v>
      </c>
      <c r="I44" s="174">
        <v>5863518</v>
      </c>
      <c r="J44" s="174">
        <v>5041479</v>
      </c>
      <c r="K44" s="174">
        <v>4144738</v>
      </c>
      <c r="L44" s="174">
        <v>5405569</v>
      </c>
      <c r="M44" s="174">
        <v>4382831</v>
      </c>
      <c r="N44" s="175">
        <f>SUM(B44:M44)</f>
        <v>66516142</v>
      </c>
      <c r="O44" s="174">
        <f t="shared" si="41"/>
        <v>66.516142000000002</v>
      </c>
      <c r="P44" s="174">
        <f t="shared" si="42"/>
        <v>2348.9975998874002</v>
      </c>
      <c r="Q44" s="178"/>
      <c r="R44" s="178"/>
      <c r="S44" s="178"/>
      <c r="T44" s="178"/>
    </row>
    <row r="45" spans="1:20" x14ac:dyDescent="0.25">
      <c r="A45" s="174" t="s">
        <v>32</v>
      </c>
      <c r="B45" s="126">
        <v>1498694.91</v>
      </c>
      <c r="C45" s="174">
        <v>1632664.52</v>
      </c>
      <c r="D45" s="174">
        <v>15.37</v>
      </c>
      <c r="E45" s="174">
        <v>0</v>
      </c>
      <c r="F45" s="174">
        <v>111927.41</v>
      </c>
      <c r="G45" s="175">
        <v>885520.47</v>
      </c>
      <c r="H45" s="174">
        <v>846736.37</v>
      </c>
      <c r="I45" s="176">
        <v>876320.7</v>
      </c>
      <c r="J45" s="174">
        <v>1224822.3700000001</v>
      </c>
      <c r="K45" s="174">
        <v>1212002.55</v>
      </c>
      <c r="L45" s="174">
        <v>722063.3</v>
      </c>
      <c r="M45" s="174">
        <v>74598.38</v>
      </c>
      <c r="N45" s="175">
        <f t="shared" ref="N45:N48" si="43">SUM(B45:M45)</f>
        <v>9085366.3500000015</v>
      </c>
      <c r="O45" s="174">
        <f t="shared" si="41"/>
        <v>9.085366350000001</v>
      </c>
      <c r="P45" s="174">
        <f t="shared" si="42"/>
        <v>320.84698704034503</v>
      </c>
      <c r="Q45" s="178"/>
      <c r="R45" s="178"/>
      <c r="S45" s="178"/>
      <c r="T45" s="178"/>
    </row>
    <row r="46" spans="1:20" x14ac:dyDescent="0.25">
      <c r="A46" s="174" t="s">
        <v>77</v>
      </c>
      <c r="B46" s="174">
        <v>1657239</v>
      </c>
      <c r="C46" s="174">
        <v>1805381</v>
      </c>
      <c r="D46" s="174">
        <v>17</v>
      </c>
      <c r="E46" s="174">
        <f t="shared" ref="E46" si="44">E45*1.1</f>
        <v>0</v>
      </c>
      <c r="F46" s="174">
        <v>123768</v>
      </c>
      <c r="G46" s="174">
        <v>979198</v>
      </c>
      <c r="H46" s="174">
        <v>936311</v>
      </c>
      <c r="I46" s="174">
        <v>969025</v>
      </c>
      <c r="J46" s="174">
        <v>1354394</v>
      </c>
      <c r="K46" s="174">
        <v>1340218</v>
      </c>
      <c r="L46" s="174">
        <v>798449</v>
      </c>
      <c r="M46" s="174">
        <v>82490</v>
      </c>
      <c r="N46" s="175">
        <f t="shared" si="43"/>
        <v>10046490</v>
      </c>
      <c r="O46" s="174"/>
      <c r="P46" s="174"/>
      <c r="Q46" s="178"/>
      <c r="R46" s="178"/>
      <c r="S46" s="178"/>
      <c r="T46" s="178"/>
    </row>
    <row r="47" spans="1:20" x14ac:dyDescent="0.25">
      <c r="A47" s="174" t="s">
        <v>33</v>
      </c>
      <c r="B47" s="126">
        <v>2202633</v>
      </c>
      <c r="C47" s="174">
        <v>2098141</v>
      </c>
      <c r="D47" s="174">
        <v>2037334</v>
      </c>
      <c r="E47" s="174">
        <v>2085471</v>
      </c>
      <c r="F47" s="174">
        <v>1557460</v>
      </c>
      <c r="G47" s="175">
        <v>1075800</v>
      </c>
      <c r="H47" s="174">
        <v>1583368</v>
      </c>
      <c r="I47" s="176">
        <v>1412876</v>
      </c>
      <c r="J47" s="174">
        <v>1918413</v>
      </c>
      <c r="K47" s="174">
        <v>2079309</v>
      </c>
      <c r="L47" s="174">
        <v>1657110</v>
      </c>
      <c r="M47" s="174">
        <v>1786462</v>
      </c>
      <c r="N47" s="175">
        <f t="shared" si="43"/>
        <v>21494377</v>
      </c>
      <c r="O47" s="174">
        <f t="shared" si="41"/>
        <v>21.494377</v>
      </c>
      <c r="P47" s="174">
        <f t="shared" si="42"/>
        <v>759.0674754419</v>
      </c>
      <c r="Q47" s="178"/>
      <c r="R47" s="178"/>
      <c r="S47" s="178"/>
      <c r="T47" s="178"/>
    </row>
    <row r="48" spans="1:20" x14ac:dyDescent="0.25">
      <c r="A48" s="174" t="s">
        <v>17</v>
      </c>
      <c r="B48" s="126">
        <f>B43+B45+B47</f>
        <v>9348709.1799999997</v>
      </c>
      <c r="C48" s="126">
        <f t="shared" ref="C48:M48" si="45">C43+C45+C47</f>
        <v>8998395.2100000009</v>
      </c>
      <c r="D48" s="126">
        <f t="shared" si="45"/>
        <v>7705730.1399999997</v>
      </c>
      <c r="E48" s="126">
        <f t="shared" si="45"/>
        <v>7817670.5099999998</v>
      </c>
      <c r="F48" s="126">
        <f t="shared" si="45"/>
        <v>6605171.2199999997</v>
      </c>
      <c r="G48" s="126">
        <f t="shared" si="45"/>
        <v>7112548.8099999996</v>
      </c>
      <c r="H48" s="126">
        <f t="shared" si="45"/>
        <v>7718312.8399999999</v>
      </c>
      <c r="I48" s="126">
        <f t="shared" si="45"/>
        <v>7591765.9699999997</v>
      </c>
      <c r="J48" s="126">
        <f t="shared" si="45"/>
        <v>7702408.1399999997</v>
      </c>
      <c r="K48" s="126">
        <f t="shared" si="45"/>
        <v>7039532.3899999997</v>
      </c>
      <c r="L48" s="126">
        <f t="shared" si="45"/>
        <v>7267685.8499999996</v>
      </c>
      <c r="M48" s="126">
        <f t="shared" si="45"/>
        <v>5824596.4299999997</v>
      </c>
      <c r="N48" s="137">
        <f t="shared" si="43"/>
        <v>90732526.689999998</v>
      </c>
      <c r="O48" s="174">
        <f t="shared" si="41"/>
        <v>90.73252669</v>
      </c>
      <c r="P48" s="174">
        <f t="shared" si="42"/>
        <v>3204.191960299343</v>
      </c>
      <c r="Q48" s="178"/>
      <c r="R48" s="178"/>
      <c r="S48" s="178"/>
      <c r="T48" s="178"/>
    </row>
    <row r="49" spans="1:20" x14ac:dyDescent="0.25">
      <c r="A49" s="178" t="s">
        <v>78</v>
      </c>
      <c r="B49" s="138">
        <f>B44+B46+B47</f>
        <v>10104679</v>
      </c>
      <c r="C49" s="138">
        <f t="shared" ref="C49:N49" si="46">C44+C46+C47</f>
        <v>9728360</v>
      </c>
      <c r="D49" s="138">
        <f t="shared" si="46"/>
        <v>8305379</v>
      </c>
      <c r="E49" s="138">
        <f t="shared" si="46"/>
        <v>8424069</v>
      </c>
      <c r="F49" s="138">
        <f t="shared" si="46"/>
        <v>7139159</v>
      </c>
      <c r="G49" s="138">
        <f t="shared" si="46"/>
        <v>7751165</v>
      </c>
      <c r="H49" s="138">
        <f t="shared" si="46"/>
        <v>8367317</v>
      </c>
      <c r="I49" s="138">
        <f t="shared" si="46"/>
        <v>8245419</v>
      </c>
      <c r="J49" s="138">
        <f t="shared" si="46"/>
        <v>8314286</v>
      </c>
      <c r="K49" s="138">
        <f t="shared" si="46"/>
        <v>7564265</v>
      </c>
      <c r="L49" s="138">
        <f t="shared" si="46"/>
        <v>7861128</v>
      </c>
      <c r="M49" s="138">
        <f t="shared" si="46"/>
        <v>6251783</v>
      </c>
      <c r="N49" s="138">
        <f t="shared" si="46"/>
        <v>98057009</v>
      </c>
      <c r="O49" s="174">
        <f t="shared" si="41"/>
        <v>98.057008999999994</v>
      </c>
      <c r="P49" s="174">
        <f t="shared" si="41"/>
        <v>9.8057008999999991E-5</v>
      </c>
      <c r="Q49" s="178"/>
      <c r="R49" s="178"/>
      <c r="S49" s="178"/>
      <c r="T49" s="178"/>
    </row>
    <row r="50" spans="1:20" x14ac:dyDescent="0.25">
      <c r="A50" s="178" t="s">
        <v>47</v>
      </c>
      <c r="B50" s="138">
        <f>(B49*35.3147)/1000000</f>
        <v>356.84370748129999</v>
      </c>
      <c r="C50" s="138">
        <f t="shared" ref="C50:N50" si="47">(C49*35.3147)/1000000</f>
        <v>343.55411489200003</v>
      </c>
      <c r="D50" s="138">
        <f t="shared" si="47"/>
        <v>293.30196777130004</v>
      </c>
      <c r="E50" s="138">
        <f t="shared" si="47"/>
        <v>297.49346951429999</v>
      </c>
      <c r="F50" s="138">
        <f t="shared" si="47"/>
        <v>252.1172583373</v>
      </c>
      <c r="G50" s="138">
        <f t="shared" si="47"/>
        <v>273.7300666255</v>
      </c>
      <c r="H50" s="138">
        <f t="shared" si="47"/>
        <v>295.48928965990001</v>
      </c>
      <c r="I50" s="138">
        <f>(I48*35.3147)/1000000</f>
        <v>268.100937700759</v>
      </c>
      <c r="J50" s="138">
        <f>(J48*35.3147)/1000000</f>
        <v>272.00823274165805</v>
      </c>
      <c r="K50" s="138">
        <f>(K48*35.3147)/1000000</f>
        <v>248.598974493133</v>
      </c>
      <c r="L50" s="138">
        <f t="shared" si="47"/>
        <v>277.61337698159997</v>
      </c>
      <c r="M50" s="138">
        <f t="shared" si="47"/>
        <v>220.77984111009999</v>
      </c>
      <c r="N50" s="138">
        <f t="shared" si="47"/>
        <v>3462.8538557323004</v>
      </c>
      <c r="O50" s="174"/>
      <c r="P50" s="174"/>
      <c r="Q50" s="178"/>
      <c r="R50" s="178"/>
      <c r="S50" s="178"/>
      <c r="T50" s="178"/>
    </row>
    <row r="51" spans="1:20" x14ac:dyDescent="0.25">
      <c r="J51" s="74"/>
      <c r="O51" s="49">
        <f t="shared" si="41"/>
        <v>0</v>
      </c>
      <c r="P51" s="49">
        <f t="shared" si="42"/>
        <v>0</v>
      </c>
    </row>
    <row r="52" spans="1:20" x14ac:dyDescent="0.25">
      <c r="A52" s="174" t="s">
        <v>34</v>
      </c>
      <c r="B52" s="174"/>
      <c r="C52" s="174"/>
      <c r="D52" s="174"/>
      <c r="E52" s="174"/>
      <c r="F52" s="174"/>
      <c r="G52" s="175"/>
      <c r="H52" s="174"/>
      <c r="I52" s="176"/>
      <c r="J52" s="174"/>
      <c r="K52" s="174"/>
      <c r="L52" s="174"/>
      <c r="M52" s="174"/>
      <c r="N52" s="175"/>
      <c r="O52" s="174">
        <f t="shared" si="41"/>
        <v>0</v>
      </c>
      <c r="P52" s="174">
        <f t="shared" si="42"/>
        <v>0</v>
      </c>
      <c r="Q52" s="176"/>
    </row>
    <row r="53" spans="1:20" x14ac:dyDescent="0.25">
      <c r="A53" s="174" t="s">
        <v>99</v>
      </c>
      <c r="B53" s="126">
        <v>335</v>
      </c>
      <c r="C53" s="126">
        <v>0</v>
      </c>
      <c r="D53" s="126">
        <v>0</v>
      </c>
      <c r="E53" s="126">
        <v>0</v>
      </c>
      <c r="F53" s="126">
        <v>0</v>
      </c>
      <c r="G53" s="137">
        <v>45157.54</v>
      </c>
      <c r="H53" s="126">
        <v>0</v>
      </c>
      <c r="I53" s="118">
        <v>27000</v>
      </c>
      <c r="J53" s="126">
        <v>1194806.1599999999</v>
      </c>
      <c r="K53" s="126">
        <v>30161.57</v>
      </c>
      <c r="L53" s="126">
        <v>0</v>
      </c>
      <c r="M53" s="126">
        <v>89274.63</v>
      </c>
      <c r="N53" s="137">
        <f>SUM(B53:M53)</f>
        <v>1386734.9</v>
      </c>
      <c r="O53" s="174">
        <f t="shared" si="41"/>
        <v>1.3867349</v>
      </c>
      <c r="P53" s="174">
        <f t="shared" si="42"/>
        <v>48.972126973030001</v>
      </c>
      <c r="Q53" s="176"/>
    </row>
    <row r="54" spans="1:20" x14ac:dyDescent="0.25">
      <c r="A54" s="174" t="s">
        <v>100</v>
      </c>
      <c r="B54" s="174">
        <f>101*60*12+7*30*12</f>
        <v>75240</v>
      </c>
      <c r="C54" s="174">
        <f>60*60*12+6*30*12</f>
        <v>45360</v>
      </c>
      <c r="D54" s="174">
        <f>8*60*12</f>
        <v>5760</v>
      </c>
      <c r="E54" s="174">
        <f>24*60*12+1*30*12</f>
        <v>17640</v>
      </c>
      <c r="F54" s="174">
        <v>0</v>
      </c>
      <c r="G54" s="175">
        <f>8*60*12+10*30*12</f>
        <v>9360</v>
      </c>
      <c r="H54" s="174">
        <f>44*60*12+1*30*12</f>
        <v>32040</v>
      </c>
      <c r="I54" s="176">
        <f>59*60*12+5*30*12</f>
        <v>44280</v>
      </c>
      <c r="J54" s="174">
        <f>26*60*12+2*30*12</f>
        <v>19440</v>
      </c>
      <c r="K54" s="174">
        <f>2*60*12+30*30*12</f>
        <v>12240</v>
      </c>
      <c r="L54" s="174">
        <f>45*60*12+16*30*12</f>
        <v>38160</v>
      </c>
      <c r="M54" s="174">
        <f>22*60*12+2*30*12</f>
        <v>16560</v>
      </c>
      <c r="N54" s="175">
        <f t="shared" ref="N54" si="48">SUM(B54:M54)</f>
        <v>316080</v>
      </c>
      <c r="O54" s="174">
        <f t="shared" si="41"/>
        <v>0.31608000000000003</v>
      </c>
      <c r="P54" s="174">
        <f t="shared" si="42"/>
        <v>11.162270376000002</v>
      </c>
      <c r="Q54" s="176"/>
    </row>
    <row r="55" spans="1:20" s="178" customFormat="1" x14ac:dyDescent="0.25">
      <c r="A55" s="174" t="s">
        <v>101</v>
      </c>
      <c r="B55" s="196">
        <f>B53+B54</f>
        <v>75575</v>
      </c>
      <c r="C55" s="196">
        <f t="shared" ref="C55:E55" si="49">C53+C54</f>
        <v>45360</v>
      </c>
      <c r="D55" s="196">
        <f t="shared" si="49"/>
        <v>5760</v>
      </c>
      <c r="E55" s="196">
        <f t="shared" si="49"/>
        <v>17640</v>
      </c>
      <c r="F55" s="196">
        <f t="shared" ref="F55:M55" si="50">F53+F54</f>
        <v>0</v>
      </c>
      <c r="G55" s="196">
        <f t="shared" si="50"/>
        <v>54517.54</v>
      </c>
      <c r="H55" s="196">
        <f t="shared" si="50"/>
        <v>32040</v>
      </c>
      <c r="I55" s="196">
        <f t="shared" si="50"/>
        <v>71280</v>
      </c>
      <c r="J55" s="196">
        <f t="shared" si="50"/>
        <v>1214246.1599999999</v>
      </c>
      <c r="K55" s="196">
        <f t="shared" si="50"/>
        <v>42401.57</v>
      </c>
      <c r="L55" s="196">
        <f t="shared" si="50"/>
        <v>38160</v>
      </c>
      <c r="M55" s="196">
        <f t="shared" si="50"/>
        <v>105834.63</v>
      </c>
      <c r="N55" s="197">
        <f>N54+N53</f>
        <v>1702814.9</v>
      </c>
      <c r="O55" s="174"/>
      <c r="P55" s="174"/>
      <c r="Q55" s="176"/>
    </row>
    <row r="56" spans="1:20" x14ac:dyDescent="0.25">
      <c r="A56" s="174" t="s">
        <v>96</v>
      </c>
      <c r="B56" s="174">
        <v>2182458</v>
      </c>
      <c r="C56" s="174">
        <v>2241821</v>
      </c>
      <c r="D56" s="174">
        <v>1461063</v>
      </c>
      <c r="E56" s="174">
        <v>845593</v>
      </c>
      <c r="F56" s="174">
        <v>1246411</v>
      </c>
      <c r="G56" s="175">
        <v>476063</v>
      </c>
      <c r="H56" s="174">
        <v>605030</v>
      </c>
      <c r="I56" s="176">
        <v>542395</v>
      </c>
      <c r="J56" s="174">
        <v>351018</v>
      </c>
      <c r="K56" s="174">
        <v>390624</v>
      </c>
      <c r="L56" s="174">
        <v>746773</v>
      </c>
      <c r="M56" s="174">
        <v>405151</v>
      </c>
      <c r="N56" s="137">
        <f>SUM(B56:M56)</f>
        <v>11494400</v>
      </c>
      <c r="O56" s="174"/>
      <c r="P56" s="174"/>
      <c r="Q56" s="176"/>
    </row>
    <row r="57" spans="1:20" x14ac:dyDescent="0.25">
      <c r="A57" s="174" t="s">
        <v>97</v>
      </c>
      <c r="B57" s="126">
        <f>B56/18</f>
        <v>121247.66666666667</v>
      </c>
      <c r="C57" s="126">
        <f t="shared" ref="C57:M57" si="51">C56/18</f>
        <v>124545.61111111111</v>
      </c>
      <c r="D57" s="126">
        <f t="shared" si="51"/>
        <v>81170.166666666672</v>
      </c>
      <c r="E57" s="126">
        <f t="shared" si="51"/>
        <v>46977.388888888891</v>
      </c>
      <c r="F57" s="126">
        <f t="shared" si="51"/>
        <v>69245.055555555562</v>
      </c>
      <c r="G57" s="126">
        <f t="shared" si="51"/>
        <v>26447.944444444445</v>
      </c>
      <c r="H57" s="126">
        <f t="shared" si="51"/>
        <v>33612.777777777781</v>
      </c>
      <c r="I57" s="126">
        <f t="shared" si="51"/>
        <v>30133.055555555555</v>
      </c>
      <c r="J57" s="126">
        <f t="shared" si="51"/>
        <v>19501</v>
      </c>
      <c r="K57" s="126">
        <f t="shared" si="51"/>
        <v>21701.333333333332</v>
      </c>
      <c r="L57" s="126">
        <f t="shared" si="51"/>
        <v>41487.388888888891</v>
      </c>
      <c r="M57" s="126">
        <f t="shared" si="51"/>
        <v>22508.388888888891</v>
      </c>
      <c r="N57" s="137">
        <f>SUM(B57:M57)</f>
        <v>638577.77777777775</v>
      </c>
      <c r="O57" s="174"/>
      <c r="P57" s="174"/>
      <c r="Q57" s="176"/>
    </row>
    <row r="58" spans="1:20" x14ac:dyDescent="0.25">
      <c r="A58" s="174" t="s">
        <v>102</v>
      </c>
      <c r="B58" s="126"/>
      <c r="C58" s="126"/>
      <c r="D58" s="126"/>
      <c r="E58" s="126"/>
      <c r="F58" s="126"/>
      <c r="G58" s="137"/>
      <c r="H58" s="126"/>
      <c r="I58" s="118"/>
      <c r="J58" s="126">
        <v>4773.8999999999996</v>
      </c>
      <c r="K58" s="126"/>
      <c r="L58" s="126"/>
      <c r="M58" s="126"/>
      <c r="N58" s="137"/>
      <c r="O58" s="174"/>
      <c r="P58" s="174"/>
      <c r="Q58" s="176"/>
    </row>
    <row r="59" spans="1:20" x14ac:dyDescent="0.25">
      <c r="A59" s="177" t="s">
        <v>98</v>
      </c>
      <c r="B59" s="179">
        <f>B57+B58</f>
        <v>121247.66666666667</v>
      </c>
      <c r="C59" s="179">
        <f t="shared" ref="C59:N59" si="52">C57+C58</f>
        <v>124545.61111111111</v>
      </c>
      <c r="D59" s="179">
        <f t="shared" si="52"/>
        <v>81170.166666666672</v>
      </c>
      <c r="E59" s="179">
        <f t="shared" si="52"/>
        <v>46977.388888888891</v>
      </c>
      <c r="F59" s="179">
        <f t="shared" si="52"/>
        <v>69245.055555555562</v>
      </c>
      <c r="G59" s="179">
        <f t="shared" si="52"/>
        <v>26447.944444444445</v>
      </c>
      <c r="H59" s="179">
        <f t="shared" si="52"/>
        <v>33612.777777777781</v>
      </c>
      <c r="I59" s="179">
        <f t="shared" si="52"/>
        <v>30133.055555555555</v>
      </c>
      <c r="J59" s="179">
        <f t="shared" si="52"/>
        <v>24274.9</v>
      </c>
      <c r="K59" s="179">
        <f t="shared" si="52"/>
        <v>21701.333333333332</v>
      </c>
      <c r="L59" s="179">
        <f t="shared" si="52"/>
        <v>41487.388888888891</v>
      </c>
      <c r="M59" s="179">
        <f t="shared" si="52"/>
        <v>22508.388888888891</v>
      </c>
      <c r="N59" s="179">
        <f t="shared" si="52"/>
        <v>638577.77777777775</v>
      </c>
      <c r="O59" s="174">
        <f t="shared" si="41"/>
        <v>0.6385777777777778</v>
      </c>
      <c r="P59" s="174">
        <f t="shared" si="42"/>
        <v>22.55118264888889</v>
      </c>
      <c r="Q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4"/>
      <c r="I60" s="178"/>
      <c r="J60" s="178"/>
      <c r="K60" s="178"/>
      <c r="L60" s="178"/>
      <c r="M60" s="178"/>
      <c r="N60" s="178"/>
      <c r="O60" s="174">
        <f t="shared" si="41"/>
        <v>0</v>
      </c>
      <c r="P60" s="174">
        <f t="shared" si="42"/>
        <v>0</v>
      </c>
      <c r="Q60" s="178"/>
    </row>
    <row r="61" spans="1:20" x14ac:dyDescent="0.25">
      <c r="A61" s="195" t="s">
        <v>37</v>
      </c>
      <c r="O61" s="49">
        <f t="shared" si="41"/>
        <v>0</v>
      </c>
      <c r="P61" s="49">
        <f t="shared" si="42"/>
        <v>0</v>
      </c>
    </row>
    <row r="62" spans="1:20" s="178" customFormat="1" x14ac:dyDescent="0.25">
      <c r="A62" s="174" t="s">
        <v>20</v>
      </c>
      <c r="B62" s="174">
        <f>25*60</f>
        <v>1500</v>
      </c>
      <c r="C62" s="174">
        <f t="shared" ref="C62:M62" si="53">25*60</f>
        <v>1500</v>
      </c>
      <c r="D62" s="174">
        <f t="shared" si="53"/>
        <v>1500</v>
      </c>
      <c r="E62" s="174">
        <f t="shared" si="53"/>
        <v>1500</v>
      </c>
      <c r="F62" s="174">
        <f t="shared" si="53"/>
        <v>1500</v>
      </c>
      <c r="G62" s="175">
        <f t="shared" si="53"/>
        <v>1500</v>
      </c>
      <c r="H62" s="174">
        <f t="shared" si="53"/>
        <v>1500</v>
      </c>
      <c r="I62" s="176">
        <f>25*60</f>
        <v>1500</v>
      </c>
      <c r="J62" s="174">
        <f t="shared" si="53"/>
        <v>1500</v>
      </c>
      <c r="K62" s="174">
        <f t="shared" si="53"/>
        <v>1500</v>
      </c>
      <c r="L62" s="174">
        <f t="shared" si="53"/>
        <v>1500</v>
      </c>
      <c r="M62" s="174">
        <f t="shared" si="53"/>
        <v>1500</v>
      </c>
      <c r="N62" s="175"/>
      <c r="O62" s="174">
        <f t="shared" si="41"/>
        <v>0</v>
      </c>
      <c r="P62" s="174">
        <f t="shared" si="42"/>
        <v>0</v>
      </c>
      <c r="Q62" s="176"/>
    </row>
    <row r="63" spans="1:20" s="178" customFormat="1" x14ac:dyDescent="0.25">
      <c r="A63" s="174" t="s">
        <v>38</v>
      </c>
      <c r="B63" s="174">
        <v>2117.23</v>
      </c>
      <c r="C63" s="174">
        <v>3314.1</v>
      </c>
      <c r="D63" s="174">
        <v>4541.24</v>
      </c>
      <c r="E63" s="174">
        <v>4676.47</v>
      </c>
      <c r="F63" s="174">
        <v>2492.64</v>
      </c>
      <c r="G63" s="175">
        <v>2058.92</v>
      </c>
      <c r="H63" s="174">
        <v>2135.17</v>
      </c>
      <c r="I63" s="176">
        <v>1759.98</v>
      </c>
      <c r="J63" s="174">
        <v>1029.3499999999999</v>
      </c>
      <c r="K63" s="174">
        <v>3624.92</v>
      </c>
      <c r="L63" s="174">
        <v>2530.9899999999998</v>
      </c>
      <c r="M63" s="174">
        <v>2030.44</v>
      </c>
      <c r="N63" s="175"/>
      <c r="O63" s="174">
        <f t="shared" si="41"/>
        <v>0</v>
      </c>
      <c r="P63" s="174">
        <f t="shared" si="42"/>
        <v>0</v>
      </c>
      <c r="Q63" s="176"/>
    </row>
    <row r="64" spans="1:20" s="178" customFormat="1" x14ac:dyDescent="0.25">
      <c r="A64" s="174" t="s">
        <v>39</v>
      </c>
      <c r="B64" s="174">
        <v>306.08999999999997</v>
      </c>
      <c r="C64" s="174">
        <v>589.63</v>
      </c>
      <c r="D64" s="174">
        <v>559.54999999999995</v>
      </c>
      <c r="E64" s="174">
        <v>633.66</v>
      </c>
      <c r="F64" s="174">
        <v>597.14</v>
      </c>
      <c r="G64" s="175">
        <v>506.13</v>
      </c>
      <c r="H64" s="174">
        <v>623.71</v>
      </c>
      <c r="I64" s="176">
        <v>555.26</v>
      </c>
      <c r="J64" s="174">
        <v>250.24</v>
      </c>
      <c r="K64" s="174">
        <v>382.34</v>
      </c>
      <c r="L64" s="174">
        <v>537</v>
      </c>
      <c r="M64" s="174">
        <v>460.75</v>
      </c>
      <c r="N64" s="175"/>
      <c r="O64" s="174">
        <f t="shared" si="41"/>
        <v>0</v>
      </c>
      <c r="P64" s="174">
        <f t="shared" si="42"/>
        <v>0</v>
      </c>
      <c r="Q64" s="176"/>
    </row>
    <row r="65" spans="1:17" s="178" customFormat="1" x14ac:dyDescent="0.25">
      <c r="A65" s="174" t="s">
        <v>40</v>
      </c>
      <c r="B65" s="174">
        <v>127.79</v>
      </c>
      <c r="C65" s="174">
        <v>243.77</v>
      </c>
      <c r="D65" s="174">
        <v>249.14</v>
      </c>
      <c r="E65" s="174">
        <v>287.8</v>
      </c>
      <c r="F65" s="174">
        <v>237.32</v>
      </c>
      <c r="G65" s="175">
        <v>222.44</v>
      </c>
      <c r="H65" s="174">
        <v>273.68</v>
      </c>
      <c r="I65" s="176">
        <v>277.06</v>
      </c>
      <c r="J65" s="174">
        <v>210.48</v>
      </c>
      <c r="K65" s="174">
        <v>301.76</v>
      </c>
      <c r="L65" s="174">
        <v>254.51</v>
      </c>
      <c r="M65" s="174">
        <v>236.25</v>
      </c>
      <c r="N65" s="175"/>
      <c r="O65" s="174">
        <f t="shared" si="41"/>
        <v>0</v>
      </c>
      <c r="P65" s="174">
        <f t="shared" si="42"/>
        <v>0</v>
      </c>
      <c r="Q65" s="176"/>
    </row>
    <row r="66" spans="1:17" s="178" customFormat="1" x14ac:dyDescent="0.25">
      <c r="A66" s="174" t="s">
        <v>41</v>
      </c>
      <c r="B66" s="174">
        <v>1389.19</v>
      </c>
      <c r="C66" s="174">
        <v>1389.19</v>
      </c>
      <c r="D66" s="174">
        <v>1389.19</v>
      </c>
      <c r="E66" s="174">
        <v>1389.19</v>
      </c>
      <c r="F66" s="174">
        <v>1389.19</v>
      </c>
      <c r="G66" s="175">
        <v>1389.19</v>
      </c>
      <c r="H66" s="174">
        <v>1389.19</v>
      </c>
      <c r="I66" s="176">
        <v>1389.19</v>
      </c>
      <c r="J66" s="174">
        <v>1389.19</v>
      </c>
      <c r="K66" s="174">
        <v>1389.19</v>
      </c>
      <c r="L66" s="174">
        <v>1389.19</v>
      </c>
      <c r="M66" s="174">
        <v>1389.19</v>
      </c>
      <c r="N66" s="175"/>
      <c r="O66" s="174">
        <f t="shared" si="41"/>
        <v>0</v>
      </c>
      <c r="P66" s="174">
        <f t="shared" si="42"/>
        <v>0</v>
      </c>
      <c r="Q66" s="176"/>
    </row>
    <row r="67" spans="1:17" s="178" customFormat="1" x14ac:dyDescent="0.25">
      <c r="A67" s="174" t="s">
        <v>17</v>
      </c>
      <c r="B67" s="174">
        <f>SUM(B62:B66)</f>
        <v>5440.3</v>
      </c>
      <c r="C67" s="174">
        <f t="shared" ref="C67:M67" si="54">SUM(C62:C66)</f>
        <v>7036.6900000000005</v>
      </c>
      <c r="D67" s="174">
        <f t="shared" si="54"/>
        <v>8239.1200000000008</v>
      </c>
      <c r="E67" s="174">
        <f t="shared" si="54"/>
        <v>8487.1200000000008</v>
      </c>
      <c r="F67" s="174">
        <f t="shared" si="54"/>
        <v>6216.2899999999991</v>
      </c>
      <c r="G67" s="175">
        <f t="shared" si="54"/>
        <v>5676.68</v>
      </c>
      <c r="H67" s="174">
        <f t="shared" si="54"/>
        <v>5921.75</v>
      </c>
      <c r="I67" s="176">
        <f t="shared" si="54"/>
        <v>5481.49</v>
      </c>
      <c r="J67" s="174">
        <f t="shared" si="54"/>
        <v>4379.26</v>
      </c>
      <c r="K67" s="174">
        <f t="shared" si="54"/>
        <v>7198.2100000000009</v>
      </c>
      <c r="L67" s="174">
        <f t="shared" si="54"/>
        <v>6211.6900000000005</v>
      </c>
      <c r="M67" s="174">
        <f t="shared" si="54"/>
        <v>5616.630000000001</v>
      </c>
      <c r="N67" s="175">
        <f t="shared" ref="N67" si="55">N62+N63+N64+N65+N66</f>
        <v>0</v>
      </c>
      <c r="O67" s="174">
        <f t="shared" si="41"/>
        <v>0</v>
      </c>
      <c r="P67" s="174">
        <f t="shared" si="42"/>
        <v>0</v>
      </c>
      <c r="Q67" s="176"/>
    </row>
    <row r="68" spans="1:17" s="178" customFormat="1" x14ac:dyDescent="0.25">
      <c r="H68" s="174"/>
    </row>
    <row r="69" spans="1:17" s="178" customFormat="1" x14ac:dyDescent="0.25">
      <c r="H69" s="174"/>
    </row>
    <row r="70" spans="1:17" s="178" customFormat="1" x14ac:dyDescent="0.25">
      <c r="H70" s="174"/>
    </row>
    <row r="71" spans="1:17" s="178" customFormat="1" x14ac:dyDescent="0.25">
      <c r="H71" s="174"/>
    </row>
    <row r="72" spans="1:17" s="178" customFormat="1" x14ac:dyDescent="0.25">
      <c r="H72" s="174"/>
    </row>
    <row r="73" spans="1:17" s="178" customFormat="1" x14ac:dyDescent="0.25">
      <c r="H73" s="174"/>
    </row>
    <row r="74" spans="1:17" s="178" customFormat="1" x14ac:dyDescent="0.25">
      <c r="H74" s="174"/>
    </row>
    <row r="75" spans="1:17" s="178" customFormat="1" x14ac:dyDescent="0.25">
      <c r="H75" s="174"/>
    </row>
    <row r="76" spans="1:17" s="178" customFormat="1" x14ac:dyDescent="0.25">
      <c r="H76" s="174"/>
    </row>
    <row r="77" spans="1:17" s="178" customFormat="1" x14ac:dyDescent="0.25">
      <c r="H77" s="174"/>
    </row>
    <row r="78" spans="1:17" s="178" customFormat="1" x14ac:dyDescent="0.25">
      <c r="H78" s="174"/>
    </row>
    <row r="79" spans="1:17" s="178" customFormat="1" x14ac:dyDescent="0.25">
      <c r="H79" s="174"/>
    </row>
    <row r="80" spans="1:17" s="178" customFormat="1" x14ac:dyDescent="0.25">
      <c r="H80" s="174"/>
    </row>
    <row r="81" spans="8:8" s="178" customFormat="1" x14ac:dyDescent="0.25">
      <c r="H81" s="174"/>
    </row>
    <row r="82" spans="8:8" s="178" customFormat="1" x14ac:dyDescent="0.25">
      <c r="H82" s="174"/>
    </row>
    <row r="83" spans="8:8" s="178" customFormat="1" x14ac:dyDescent="0.25">
      <c r="H83" s="174"/>
    </row>
    <row r="84" spans="8:8" s="178" customFormat="1" x14ac:dyDescent="0.25">
      <c r="H84" s="174"/>
    </row>
    <row r="85" spans="8:8" s="178" customFormat="1" x14ac:dyDescent="0.25">
      <c r="H85" s="174"/>
    </row>
    <row r="86" spans="8:8" s="178" customFormat="1" x14ac:dyDescent="0.25">
      <c r="H86" s="174"/>
    </row>
    <row r="87" spans="8:8" s="178" customFormat="1" x14ac:dyDescent="0.25">
      <c r="H87" s="174"/>
    </row>
    <row r="88" spans="8:8" s="178" customFormat="1" x14ac:dyDescent="0.25">
      <c r="H88" s="174"/>
    </row>
    <row r="89" spans="8:8" s="178" customFormat="1" x14ac:dyDescent="0.25">
      <c r="H89" s="174"/>
    </row>
    <row r="90" spans="8:8" s="178" customFormat="1" x14ac:dyDescent="0.25">
      <c r="H90" s="174"/>
    </row>
    <row r="91" spans="8:8" s="178" customFormat="1" x14ac:dyDescent="0.25">
      <c r="H91" s="174"/>
    </row>
    <row r="92" spans="8:8" s="178" customFormat="1" x14ac:dyDescent="0.25">
      <c r="H92" s="174"/>
    </row>
    <row r="93" spans="8:8" s="178" customFormat="1" x14ac:dyDescent="0.25">
      <c r="H93" s="174"/>
    </row>
    <row r="94" spans="8:8" s="178" customFormat="1" x14ac:dyDescent="0.25">
      <c r="H94" s="174"/>
    </row>
    <row r="95" spans="8:8" s="178" customFormat="1" x14ac:dyDescent="0.25">
      <c r="H95" s="174"/>
    </row>
    <row r="96" spans="8:8" s="178" customFormat="1" x14ac:dyDescent="0.25">
      <c r="H96" s="174"/>
    </row>
    <row r="97" spans="8:8" s="178" customFormat="1" x14ac:dyDescent="0.25">
      <c r="H97" s="174"/>
    </row>
    <row r="98" spans="8:8" s="178" customFormat="1" x14ac:dyDescent="0.25">
      <c r="H98" s="174"/>
    </row>
    <row r="99" spans="8:8" s="178" customFormat="1" x14ac:dyDescent="0.25">
      <c r="H99" s="174"/>
    </row>
    <row r="100" spans="8:8" s="178" customFormat="1" x14ac:dyDescent="0.25">
      <c r="H100" s="174"/>
    </row>
    <row r="101" spans="8:8" s="178" customFormat="1" x14ac:dyDescent="0.25">
      <c r="H101" s="174"/>
    </row>
    <row r="102" spans="8:8" s="178" customFormat="1" x14ac:dyDescent="0.25">
      <c r="H102" s="174"/>
    </row>
    <row r="103" spans="8:8" s="178" customFormat="1" x14ac:dyDescent="0.25">
      <c r="H103" s="174"/>
    </row>
    <row r="104" spans="8:8" s="178" customFormat="1" x14ac:dyDescent="0.25">
      <c r="H104" s="174"/>
    </row>
    <row r="105" spans="8:8" s="178" customFormat="1" x14ac:dyDescent="0.25">
      <c r="H105" s="174"/>
    </row>
    <row r="106" spans="8:8" s="178" customFormat="1" x14ac:dyDescent="0.25">
      <c r="H106" s="174"/>
    </row>
    <row r="107" spans="8:8" s="178" customFormat="1" x14ac:dyDescent="0.25">
      <c r="H107" s="174"/>
    </row>
    <row r="108" spans="8:8" s="178" customFormat="1" x14ac:dyDescent="0.25">
      <c r="H108" s="174"/>
    </row>
    <row r="109" spans="8:8" s="178" customFormat="1" x14ac:dyDescent="0.25">
      <c r="H109" s="174"/>
    </row>
    <row r="110" spans="8:8" s="178" customFormat="1" x14ac:dyDescent="0.25">
      <c r="H110" s="174"/>
    </row>
    <row r="111" spans="8:8" s="178" customFormat="1" x14ac:dyDescent="0.25">
      <c r="H111" s="174"/>
    </row>
    <row r="112" spans="8:8" s="178" customFormat="1" x14ac:dyDescent="0.25">
      <c r="H112" s="174"/>
    </row>
    <row r="113" spans="8:8" s="178" customFormat="1" x14ac:dyDescent="0.25">
      <c r="H113" s="174"/>
    </row>
    <row r="114" spans="8:8" s="178" customFormat="1" x14ac:dyDescent="0.25">
      <c r="H114" s="174"/>
    </row>
    <row r="115" spans="8:8" s="178" customFormat="1" x14ac:dyDescent="0.25">
      <c r="H115" s="174"/>
    </row>
    <row r="116" spans="8:8" s="178" customFormat="1" x14ac:dyDescent="0.25">
      <c r="H116" s="174"/>
    </row>
    <row r="117" spans="8:8" s="178" customFormat="1" x14ac:dyDescent="0.25">
      <c r="H117" s="174"/>
    </row>
    <row r="118" spans="8:8" s="178" customFormat="1" x14ac:dyDescent="0.25">
      <c r="H118" s="174"/>
    </row>
    <row r="119" spans="8:8" s="178" customFormat="1" x14ac:dyDescent="0.25">
      <c r="H119" s="174"/>
    </row>
    <row r="120" spans="8:8" s="178" customFormat="1" x14ac:dyDescent="0.25">
      <c r="H120" s="174"/>
    </row>
    <row r="121" spans="8:8" s="178" customFormat="1" x14ac:dyDescent="0.25">
      <c r="H121" s="174"/>
    </row>
  </sheetData>
  <mergeCells count="4">
    <mergeCell ref="B1:G1"/>
    <mergeCell ref="H1:M1"/>
    <mergeCell ref="A1:A2"/>
    <mergeCell ref="N1:P1"/>
  </mergeCells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0" workbookViewId="0">
      <pane xSplit="1" topLeftCell="F1" activePane="topRight" state="frozen"/>
      <selection pane="topRight" activeCell="J53" sqref="J53"/>
    </sheetView>
  </sheetViews>
  <sheetFormatPr defaultRowHeight="15" x14ac:dyDescent="0.25"/>
  <cols>
    <col min="1" max="1" width="19.7109375" customWidth="1"/>
    <col min="2" max="2" width="14.5703125" customWidth="1"/>
    <col min="3" max="4" width="13" customWidth="1"/>
    <col min="5" max="5" width="14.42578125" customWidth="1"/>
    <col min="6" max="6" width="14.42578125" style="208" customWidth="1"/>
    <col min="7" max="7" width="14.140625" customWidth="1"/>
    <col min="8" max="8" width="14.28515625" style="208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4.7109375" style="11" customWidth="1"/>
    <col min="16" max="16" width="11.7109375" customWidth="1"/>
  </cols>
  <sheetData>
    <row r="1" spans="1:16" x14ac:dyDescent="0.25">
      <c r="A1" s="214" t="s">
        <v>83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18" t="s">
        <v>36</v>
      </c>
      <c r="O1" s="219"/>
      <c r="P1" s="219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201" t="s">
        <v>5</v>
      </c>
      <c r="G2" s="4" t="s">
        <v>6</v>
      </c>
      <c r="H2" s="201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5" t="s">
        <v>17</v>
      </c>
      <c r="O2" s="4" t="s">
        <v>47</v>
      </c>
      <c r="P2" s="4" t="s">
        <v>48</v>
      </c>
    </row>
    <row r="3" spans="1:16" x14ac:dyDescent="0.25">
      <c r="A3" s="2" t="s">
        <v>21</v>
      </c>
      <c r="B3" s="3"/>
      <c r="C3" s="4"/>
      <c r="D3" s="4"/>
      <c r="E3" s="4"/>
      <c r="F3" s="201"/>
      <c r="G3" s="4"/>
      <c r="H3" s="201"/>
      <c r="I3" s="4"/>
      <c r="J3" s="4"/>
      <c r="K3" s="4"/>
      <c r="L3" s="4"/>
      <c r="M3" s="4"/>
      <c r="N3" s="45"/>
      <c r="O3" s="2">
        <f>N3/1000000</f>
        <v>0</v>
      </c>
      <c r="P3" s="2">
        <f>O3*35.3147</f>
        <v>0</v>
      </c>
    </row>
    <row r="4" spans="1:16" x14ac:dyDescent="0.25">
      <c r="A4" s="2" t="s">
        <v>30</v>
      </c>
      <c r="B4" s="3"/>
      <c r="C4" s="4"/>
      <c r="D4" s="4"/>
      <c r="E4" s="4"/>
      <c r="F4" s="201"/>
      <c r="G4" s="4"/>
      <c r="H4" s="201"/>
      <c r="I4" s="4"/>
      <c r="J4" s="4"/>
      <c r="K4" s="4"/>
      <c r="L4" s="4"/>
      <c r="M4" s="4"/>
      <c r="N4" s="45"/>
      <c r="O4" s="2">
        <f t="shared" ref="O4:O27" si="0">N4/1000000</f>
        <v>0</v>
      </c>
      <c r="P4" s="2">
        <f t="shared" ref="P4:P27" si="1">O4*35.3147</f>
        <v>0</v>
      </c>
    </row>
    <row r="5" spans="1:16" s="11" customFormat="1" x14ac:dyDescent="0.25">
      <c r="A5" s="24" t="s">
        <v>53</v>
      </c>
      <c r="B5" s="46"/>
      <c r="C5" s="45"/>
      <c r="D5" s="45"/>
      <c r="E5" s="45"/>
      <c r="F5" s="201"/>
      <c r="G5" s="45"/>
      <c r="H5" s="201"/>
      <c r="I5" s="45"/>
      <c r="J5" s="45"/>
      <c r="K5" s="45"/>
      <c r="L5" s="45"/>
      <c r="M5" s="45"/>
      <c r="N5" s="45"/>
      <c r="O5" s="2">
        <f t="shared" si="0"/>
        <v>0</v>
      </c>
      <c r="P5" s="2">
        <f t="shared" si="1"/>
        <v>0</v>
      </c>
    </row>
    <row r="6" spans="1:16" x14ac:dyDescent="0.25">
      <c r="A6" s="2" t="s">
        <v>54</v>
      </c>
      <c r="B6" s="3"/>
      <c r="C6" s="4"/>
      <c r="D6" s="4"/>
      <c r="E6" s="4"/>
      <c r="F6" s="201"/>
      <c r="G6" s="4"/>
      <c r="H6" s="201"/>
      <c r="I6" s="4"/>
      <c r="J6" s="4"/>
      <c r="K6" s="4"/>
      <c r="L6" s="4"/>
      <c r="M6" s="4"/>
      <c r="N6" s="45"/>
      <c r="O6" s="2">
        <f t="shared" si="0"/>
        <v>0</v>
      </c>
      <c r="P6" s="2">
        <f t="shared" si="1"/>
        <v>0</v>
      </c>
    </row>
    <row r="7" spans="1:16" s="11" customFormat="1" x14ac:dyDescent="0.25">
      <c r="A7" s="24" t="s">
        <v>55</v>
      </c>
      <c r="B7" s="46"/>
      <c r="C7" s="45"/>
      <c r="D7" s="45"/>
      <c r="E7" s="45"/>
      <c r="F7" s="201"/>
      <c r="G7" s="45"/>
      <c r="H7" s="201"/>
      <c r="I7" s="45"/>
      <c r="J7" s="45"/>
      <c r="K7" s="45"/>
      <c r="L7" s="45"/>
      <c r="M7" s="45"/>
      <c r="N7" s="45"/>
      <c r="O7" s="2"/>
      <c r="P7" s="2"/>
    </row>
    <row r="8" spans="1:16" x14ac:dyDescent="0.25">
      <c r="A8" s="13"/>
      <c r="B8" s="44"/>
      <c r="C8" s="15"/>
      <c r="D8" s="15"/>
      <c r="E8" s="15"/>
      <c r="F8" s="202"/>
      <c r="G8" s="15"/>
      <c r="H8" s="202"/>
      <c r="I8" s="15"/>
      <c r="J8" s="15"/>
      <c r="K8" s="15"/>
      <c r="L8" s="15"/>
      <c r="M8" s="15"/>
      <c r="N8" s="48"/>
    </row>
    <row r="9" spans="1:16" x14ac:dyDescent="0.25">
      <c r="A9" s="2" t="s">
        <v>0</v>
      </c>
      <c r="B9" s="30">
        <v>495477.78</v>
      </c>
      <c r="C9" s="5">
        <v>536255.39</v>
      </c>
      <c r="D9" s="30">
        <v>526342.51</v>
      </c>
      <c r="E9" s="30">
        <v>594394.79</v>
      </c>
      <c r="F9" s="203">
        <v>498086.16</v>
      </c>
      <c r="G9" s="30">
        <v>463097.2</v>
      </c>
      <c r="H9" s="203">
        <v>433480.1</v>
      </c>
      <c r="I9" s="30">
        <v>426121.22</v>
      </c>
      <c r="J9" s="5">
        <v>487806.56</v>
      </c>
      <c r="K9" s="5">
        <v>447002.47</v>
      </c>
      <c r="L9" s="5">
        <v>484516.68</v>
      </c>
      <c r="M9" s="5">
        <v>445563.52</v>
      </c>
      <c r="N9" s="37">
        <f>SUM(B9:M9)</f>
        <v>5838144.379999999</v>
      </c>
      <c r="O9" s="2">
        <f t="shared" si="0"/>
        <v>5.8381443799999992</v>
      </c>
      <c r="P9" s="2">
        <f t="shared" si="1"/>
        <v>206.17231733638599</v>
      </c>
    </row>
    <row r="10" spans="1:16" x14ac:dyDescent="0.25">
      <c r="A10" s="2" t="s">
        <v>14</v>
      </c>
      <c r="B10" s="30">
        <v>227684.47</v>
      </c>
      <c r="C10" s="5">
        <v>233645.97</v>
      </c>
      <c r="D10" s="30">
        <v>245170.74</v>
      </c>
      <c r="E10" s="30">
        <v>236095.5</v>
      </c>
      <c r="F10" s="203">
        <v>245489.46</v>
      </c>
      <c r="G10" s="30">
        <v>254226.9</v>
      </c>
      <c r="H10" s="203">
        <v>244682</v>
      </c>
      <c r="I10" s="30">
        <v>234465.83</v>
      </c>
      <c r="J10" s="5">
        <v>240578.1</v>
      </c>
      <c r="K10" s="5">
        <v>260888.27</v>
      </c>
      <c r="L10" s="5">
        <v>229298.63</v>
      </c>
      <c r="M10" s="5">
        <v>282350.65000000002</v>
      </c>
      <c r="N10" s="37">
        <f t="shared" ref="N10:N20" si="2">SUM(B10:M10)</f>
        <v>2934576.5199999996</v>
      </c>
      <c r="O10" s="2">
        <f t="shared" si="0"/>
        <v>2.9345765199999994</v>
      </c>
      <c r="P10" s="2">
        <f t="shared" si="1"/>
        <v>103.63368943084399</v>
      </c>
    </row>
    <row r="11" spans="1:16" x14ac:dyDescent="0.25">
      <c r="A11" s="2" t="s">
        <v>16</v>
      </c>
      <c r="B11" s="30">
        <v>91558.99</v>
      </c>
      <c r="C11" s="5">
        <v>88641.83</v>
      </c>
      <c r="D11" s="30">
        <v>84922.83</v>
      </c>
      <c r="E11" s="30">
        <v>103905.32</v>
      </c>
      <c r="F11" s="203">
        <v>84948.29</v>
      </c>
      <c r="G11" s="30">
        <v>85279.44</v>
      </c>
      <c r="H11" s="203">
        <v>85170.04</v>
      </c>
      <c r="I11" s="30">
        <v>84685.91</v>
      </c>
      <c r="J11" s="5">
        <v>67594.559999999998</v>
      </c>
      <c r="K11" s="5">
        <v>77473.64</v>
      </c>
      <c r="L11" s="5">
        <v>90602.37</v>
      </c>
      <c r="M11" s="5">
        <v>77030.94</v>
      </c>
      <c r="N11" s="37">
        <f t="shared" si="2"/>
        <v>1021814.1599999999</v>
      </c>
      <c r="O11" s="2">
        <f t="shared" si="0"/>
        <v>1.0218141599999999</v>
      </c>
      <c r="P11" s="2">
        <f t="shared" si="1"/>
        <v>36.085060516151998</v>
      </c>
    </row>
    <row r="12" spans="1:16" x14ac:dyDescent="0.25">
      <c r="A12" s="2" t="s">
        <v>15</v>
      </c>
      <c r="B12" s="30">
        <v>61663.29</v>
      </c>
      <c r="C12" s="5">
        <v>73698.880000000005</v>
      </c>
      <c r="D12" s="30">
        <v>64707.18</v>
      </c>
      <c r="E12" s="30">
        <v>86518.35</v>
      </c>
      <c r="F12" s="203">
        <v>73535.59</v>
      </c>
      <c r="G12" s="30">
        <v>73132.05</v>
      </c>
      <c r="H12" s="203">
        <v>77518.429999999993</v>
      </c>
      <c r="I12" s="5">
        <v>76626.22</v>
      </c>
      <c r="J12" s="5">
        <v>66502.179999999993</v>
      </c>
      <c r="K12" s="5">
        <v>51908.31</v>
      </c>
      <c r="L12" s="5">
        <v>67102.05</v>
      </c>
      <c r="M12" s="5">
        <v>53185.5</v>
      </c>
      <c r="N12" s="37">
        <f t="shared" si="2"/>
        <v>826098.03</v>
      </c>
      <c r="O12" s="2">
        <f t="shared" si="0"/>
        <v>0.82609803000000004</v>
      </c>
      <c r="P12" s="2">
        <f t="shared" si="1"/>
        <v>29.173404100041004</v>
      </c>
    </row>
    <row r="13" spans="1:16" x14ac:dyDescent="0.25">
      <c r="A13" s="2"/>
      <c r="B13" s="30">
        <f>B11+B12</f>
        <v>153222.28</v>
      </c>
      <c r="C13" s="30">
        <f>C11+C12</f>
        <v>162340.71000000002</v>
      </c>
      <c r="D13" s="30">
        <f>D11+D12</f>
        <v>149630.01</v>
      </c>
      <c r="E13" s="30">
        <f>E11+E12</f>
        <v>190423.67</v>
      </c>
      <c r="F13" s="203">
        <f>F11+F12</f>
        <v>158483.88</v>
      </c>
      <c r="G13" s="30">
        <f t="shared" ref="G13:H13" si="3">G11+G12</f>
        <v>158411.49</v>
      </c>
      <c r="H13" s="203">
        <f t="shared" si="3"/>
        <v>162688.46999999997</v>
      </c>
      <c r="I13" s="30">
        <f t="shared" ref="I13" si="4">I11+I12</f>
        <v>161312.13</v>
      </c>
      <c r="J13" s="30">
        <f t="shared" ref="J13" si="5">J11+J12</f>
        <v>134096.74</v>
      </c>
      <c r="K13" s="30">
        <f t="shared" ref="K13:M13" si="6">K11+K12</f>
        <v>129381.95</v>
      </c>
      <c r="L13" s="30">
        <f t="shared" si="6"/>
        <v>157704.41999999998</v>
      </c>
      <c r="M13" s="30">
        <f t="shared" si="6"/>
        <v>130216.44</v>
      </c>
      <c r="N13" s="37">
        <f t="shared" si="2"/>
        <v>1847912.19</v>
      </c>
      <c r="O13" s="2"/>
      <c r="P13" s="2"/>
    </row>
    <row r="14" spans="1:16" x14ac:dyDescent="0.25">
      <c r="A14" s="2" t="s">
        <v>18</v>
      </c>
      <c r="B14" s="30">
        <v>419578.16</v>
      </c>
      <c r="C14" s="5">
        <v>500454.34</v>
      </c>
      <c r="D14" s="30">
        <v>518036.39</v>
      </c>
      <c r="E14" s="30">
        <v>558861.21</v>
      </c>
      <c r="F14" s="203">
        <v>501748.4</v>
      </c>
      <c r="G14" s="30">
        <v>529009.4</v>
      </c>
      <c r="H14" s="203">
        <v>524587.74</v>
      </c>
      <c r="I14" s="5">
        <v>511365.22</v>
      </c>
      <c r="J14" s="5">
        <v>602123.18000000005</v>
      </c>
      <c r="K14" s="5">
        <v>452207.95</v>
      </c>
      <c r="L14" s="5">
        <v>686780.5</v>
      </c>
      <c r="M14" s="5">
        <v>559167.11</v>
      </c>
      <c r="N14" s="37">
        <f t="shared" si="2"/>
        <v>6363919.5999999996</v>
      </c>
      <c r="O14" s="2">
        <f t="shared" si="0"/>
        <v>6.3639196</v>
      </c>
      <c r="P14" s="2">
        <f t="shared" si="1"/>
        <v>224.73991149812002</v>
      </c>
    </row>
    <row r="15" spans="1:16" x14ac:dyDescent="0.25">
      <c r="A15" s="2" t="s">
        <v>19</v>
      </c>
      <c r="B15" s="30">
        <v>13230.08</v>
      </c>
      <c r="C15" s="5">
        <v>15630.16</v>
      </c>
      <c r="D15" s="30">
        <v>14626.81</v>
      </c>
      <c r="E15" s="30">
        <v>17070.349999999999</v>
      </c>
      <c r="F15" s="203">
        <v>16175.14</v>
      </c>
      <c r="G15" s="30">
        <v>14233.76</v>
      </c>
      <c r="H15" s="203">
        <v>14642.74</v>
      </c>
      <c r="I15" s="5">
        <v>13890.42</v>
      </c>
      <c r="J15" s="5">
        <v>13726.97</v>
      </c>
      <c r="K15" s="5">
        <v>12611.81</v>
      </c>
      <c r="L15" s="5">
        <v>14073.6</v>
      </c>
      <c r="M15" s="5">
        <v>12454.93</v>
      </c>
      <c r="N15" s="37">
        <f t="shared" si="2"/>
        <v>172366.77</v>
      </c>
      <c r="O15" s="2">
        <f t="shared" si="0"/>
        <v>0.17236677</v>
      </c>
      <c r="P15" s="2">
        <f t="shared" si="1"/>
        <v>6.0870807725190001</v>
      </c>
    </row>
    <row r="16" spans="1:16" x14ac:dyDescent="0.25">
      <c r="A16" s="2" t="s">
        <v>20</v>
      </c>
      <c r="B16" s="198">
        <v>1289596.17</v>
      </c>
      <c r="C16" s="10">
        <v>1289619.72</v>
      </c>
      <c r="D16" s="199">
        <v>1289649</v>
      </c>
      <c r="E16" s="199">
        <v>1290392.44</v>
      </c>
      <c r="F16" s="204">
        <v>1290379</v>
      </c>
      <c r="G16" s="29">
        <v>1290398.5</v>
      </c>
      <c r="H16" s="204">
        <v>1291052.83</v>
      </c>
      <c r="I16" s="2">
        <v>1290280.28</v>
      </c>
      <c r="J16" s="2">
        <v>1288396.94</v>
      </c>
      <c r="K16" s="2">
        <v>1286501</v>
      </c>
      <c r="L16" s="2">
        <v>1285020.28</v>
      </c>
      <c r="M16" s="2">
        <v>1283713</v>
      </c>
      <c r="N16" s="37">
        <f t="shared" si="2"/>
        <v>15464999.159999998</v>
      </c>
      <c r="O16" s="2">
        <f t="shared" si="0"/>
        <v>15.464999159999998</v>
      </c>
      <c r="P16" s="2">
        <f t="shared" si="1"/>
        <v>546.14180583565201</v>
      </c>
    </row>
    <row r="17" spans="1:16" x14ac:dyDescent="0.25">
      <c r="A17" s="2"/>
      <c r="B17" s="198">
        <f>B15+B16</f>
        <v>1302826.25</v>
      </c>
      <c r="C17" s="10">
        <f>C15+C16</f>
        <v>1305249.8799999999</v>
      </c>
      <c r="D17" s="10">
        <f t="shared" ref="D17:M17" si="7">D15+D16</f>
        <v>1304275.81</v>
      </c>
      <c r="E17" s="199">
        <f t="shared" si="7"/>
        <v>1307462.79</v>
      </c>
      <c r="F17" s="205">
        <f t="shared" si="7"/>
        <v>1306554.1399999999</v>
      </c>
      <c r="G17" s="199">
        <f t="shared" si="7"/>
        <v>1304632.26</v>
      </c>
      <c r="H17" s="205">
        <f t="shared" si="7"/>
        <v>1305695.57</v>
      </c>
      <c r="I17" s="10">
        <f t="shared" si="7"/>
        <v>1304170.7</v>
      </c>
      <c r="J17" s="10">
        <f t="shared" si="7"/>
        <v>1302123.9099999999</v>
      </c>
      <c r="K17" s="10">
        <f t="shared" si="7"/>
        <v>1299112.81</v>
      </c>
      <c r="L17" s="10">
        <f t="shared" si="7"/>
        <v>1299093.8800000001</v>
      </c>
      <c r="M17" s="10">
        <f t="shared" si="7"/>
        <v>1296167.93</v>
      </c>
      <c r="N17" s="37">
        <f t="shared" si="2"/>
        <v>15637365.93</v>
      </c>
      <c r="O17" s="2"/>
      <c r="P17" s="2"/>
    </row>
    <row r="18" spans="1:16" x14ac:dyDescent="0.25">
      <c r="A18" s="2"/>
      <c r="B18" s="198">
        <f>B9+B10+B11+B12+B14+B15+B16</f>
        <v>2598788.94</v>
      </c>
      <c r="C18" s="198">
        <f t="shared" ref="C18:M18" si="8">C9+C10+C11+C12+C14+C15+C16</f>
        <v>2737946.29</v>
      </c>
      <c r="D18" s="198">
        <f t="shared" si="8"/>
        <v>2743455.46</v>
      </c>
      <c r="E18" s="198">
        <f t="shared" si="8"/>
        <v>2887237.96</v>
      </c>
      <c r="F18" s="206">
        <f t="shared" si="8"/>
        <v>2710362.04</v>
      </c>
      <c r="G18" s="198">
        <f t="shared" si="8"/>
        <v>2709377.25</v>
      </c>
      <c r="H18" s="206">
        <f t="shared" si="8"/>
        <v>2671133.88</v>
      </c>
      <c r="I18" s="198">
        <f t="shared" si="8"/>
        <v>2637435.0999999996</v>
      </c>
      <c r="J18" s="198">
        <f t="shared" si="8"/>
        <v>2766728.49</v>
      </c>
      <c r="K18" s="198">
        <f t="shared" si="8"/>
        <v>2588593.4500000002</v>
      </c>
      <c r="L18" s="198">
        <f t="shared" si="8"/>
        <v>2857394.1100000003</v>
      </c>
      <c r="M18" s="198">
        <f t="shared" si="8"/>
        <v>2713465.6500000004</v>
      </c>
      <c r="N18" s="37">
        <f t="shared" si="2"/>
        <v>32621918.620000005</v>
      </c>
      <c r="O18" s="2"/>
      <c r="P18" s="2"/>
    </row>
    <row r="19" spans="1:16" x14ac:dyDescent="0.25">
      <c r="A19" s="2"/>
      <c r="B19" s="198">
        <v>2579671</v>
      </c>
      <c r="C19" s="198">
        <v>2709191</v>
      </c>
      <c r="D19" s="198">
        <v>2743017.46</v>
      </c>
      <c r="E19" s="198">
        <v>2886817.96</v>
      </c>
      <c r="F19" s="206">
        <v>2709882.04</v>
      </c>
      <c r="G19" s="198">
        <v>2709077.25</v>
      </c>
      <c r="H19" s="206">
        <v>2671031.27</v>
      </c>
      <c r="I19" s="198">
        <v>2637186.08</v>
      </c>
      <c r="J19" s="198">
        <v>2766488.07</v>
      </c>
      <c r="K19" s="198">
        <v>2588291.98</v>
      </c>
      <c r="L19" s="198">
        <v>2857274.11</v>
      </c>
      <c r="M19" s="198">
        <v>2712972.27</v>
      </c>
      <c r="N19" s="37">
        <f t="shared" si="2"/>
        <v>32570900.490000002</v>
      </c>
      <c r="O19" s="2"/>
      <c r="P19" s="2"/>
    </row>
    <row r="20" spans="1:16" x14ac:dyDescent="0.25">
      <c r="A20" s="2"/>
      <c r="B20" s="198">
        <f>B18-B19</f>
        <v>19117.939999999944</v>
      </c>
      <c r="C20" s="198">
        <f t="shared" ref="C20:K20" si="9">C18-C19</f>
        <v>28755.290000000037</v>
      </c>
      <c r="D20" s="198">
        <f t="shared" si="9"/>
        <v>438</v>
      </c>
      <c r="E20" s="198">
        <f t="shared" si="9"/>
        <v>420</v>
      </c>
      <c r="F20" s="206">
        <f t="shared" si="9"/>
        <v>480</v>
      </c>
      <c r="G20" s="198">
        <f t="shared" si="9"/>
        <v>300</v>
      </c>
      <c r="H20" s="206">
        <f t="shared" si="9"/>
        <v>102.60999999986961</v>
      </c>
      <c r="I20" s="198">
        <f t="shared" si="9"/>
        <v>249.01999999955297</v>
      </c>
      <c r="J20" s="198">
        <f t="shared" si="9"/>
        <v>240.42000000039116</v>
      </c>
      <c r="K20" s="198">
        <f t="shared" si="9"/>
        <v>301.47000000020489</v>
      </c>
      <c r="L20" s="198">
        <f t="shared" ref="L20" si="10">L18-L19</f>
        <v>120.00000000046566</v>
      </c>
      <c r="M20" s="198">
        <f t="shared" ref="M20" si="11">M18-M19</f>
        <v>493.3800000003539</v>
      </c>
      <c r="N20" s="37">
        <f t="shared" si="2"/>
        <v>51018.13000000082</v>
      </c>
      <c r="O20" s="2"/>
      <c r="P20" s="2"/>
    </row>
    <row r="21" spans="1:16" x14ac:dyDescent="0.25">
      <c r="A21" s="2" t="s">
        <v>59</v>
      </c>
      <c r="B21" s="2">
        <v>180</v>
      </c>
      <c r="C21" s="2">
        <v>180</v>
      </c>
      <c r="D21" s="2">
        <v>180</v>
      </c>
      <c r="E21" s="2">
        <v>180</v>
      </c>
      <c r="F21" s="204">
        <v>180</v>
      </c>
      <c r="G21" s="2">
        <v>180</v>
      </c>
      <c r="H21" s="204">
        <v>180</v>
      </c>
      <c r="I21" s="2">
        <v>180</v>
      </c>
      <c r="J21" s="2">
        <v>180</v>
      </c>
      <c r="K21" s="2">
        <v>180</v>
      </c>
      <c r="L21" s="2">
        <v>180</v>
      </c>
      <c r="M21" s="2">
        <v>180</v>
      </c>
      <c r="N21" s="37">
        <f t="shared" ref="N21:N24" si="12">SUM(B21:M21)</f>
        <v>2160</v>
      </c>
      <c r="O21" s="2">
        <f t="shared" si="0"/>
        <v>2.16E-3</v>
      </c>
      <c r="P21" s="2">
        <f t="shared" si="1"/>
        <v>7.6279752000000006E-2</v>
      </c>
    </row>
    <row r="22" spans="1:16" x14ac:dyDescent="0.25">
      <c r="A22" s="2" t="s">
        <v>62</v>
      </c>
      <c r="B22" s="2">
        <f>B65</f>
        <v>60</v>
      </c>
      <c r="C22" s="2">
        <f t="shared" ref="C22:M22" si="13">C65</f>
        <v>60</v>
      </c>
      <c r="D22" s="2">
        <f t="shared" si="13"/>
        <v>60</v>
      </c>
      <c r="E22" s="2">
        <f t="shared" si="13"/>
        <v>60</v>
      </c>
      <c r="F22" s="204">
        <f t="shared" si="13"/>
        <v>60</v>
      </c>
      <c r="G22" s="2">
        <f t="shared" si="13"/>
        <v>60</v>
      </c>
      <c r="H22" s="204">
        <f t="shared" si="13"/>
        <v>60</v>
      </c>
      <c r="I22" s="2">
        <f t="shared" si="13"/>
        <v>60</v>
      </c>
      <c r="J22" s="2">
        <f t="shared" si="13"/>
        <v>60</v>
      </c>
      <c r="K22" s="2">
        <f t="shared" si="13"/>
        <v>60</v>
      </c>
      <c r="L22" s="2">
        <f t="shared" si="13"/>
        <v>60</v>
      </c>
      <c r="M22" s="2">
        <f t="shared" si="13"/>
        <v>60</v>
      </c>
      <c r="N22" s="37">
        <f t="shared" si="12"/>
        <v>720</v>
      </c>
      <c r="O22" s="2">
        <f t="shared" si="0"/>
        <v>7.2000000000000005E-4</v>
      </c>
      <c r="P22" s="2">
        <f t="shared" si="1"/>
        <v>2.5426584000000002E-2</v>
      </c>
    </row>
    <row r="23" spans="1:16" x14ac:dyDescent="0.25">
      <c r="A23" s="2" t="s">
        <v>63</v>
      </c>
      <c r="B23" s="2"/>
      <c r="C23" s="2"/>
      <c r="D23" s="2"/>
      <c r="E23" s="2"/>
      <c r="F23" s="204"/>
      <c r="G23" s="2"/>
      <c r="H23" s="204"/>
      <c r="I23" s="2"/>
      <c r="J23" s="2"/>
      <c r="K23" s="2"/>
      <c r="L23" s="2"/>
      <c r="M23" s="2"/>
      <c r="N23" s="37">
        <f>N55</f>
        <v>261356.2</v>
      </c>
      <c r="O23" s="2">
        <f t="shared" si="0"/>
        <v>0.26135620000000004</v>
      </c>
      <c r="P23" s="2">
        <f t="shared" si="1"/>
        <v>9.2297157961400025</v>
      </c>
    </row>
    <row r="24" spans="1:16" x14ac:dyDescent="0.25">
      <c r="A24" s="2" t="s">
        <v>56</v>
      </c>
      <c r="B24" s="5">
        <f t="shared" ref="B24:M24" si="14">B9+B10+B11+B12+B14+B15+B16+B21</f>
        <v>2598968.94</v>
      </c>
      <c r="C24" s="5">
        <f t="shared" si="14"/>
        <v>2738126.29</v>
      </c>
      <c r="D24" s="5">
        <f t="shared" si="14"/>
        <v>2743635.46</v>
      </c>
      <c r="E24" s="5">
        <f t="shared" si="14"/>
        <v>2887417.96</v>
      </c>
      <c r="F24" s="203">
        <f t="shared" si="14"/>
        <v>2710542.04</v>
      </c>
      <c r="G24" s="5">
        <f t="shared" si="14"/>
        <v>2709557.25</v>
      </c>
      <c r="H24" s="203">
        <f t="shared" si="14"/>
        <v>2671313.88</v>
      </c>
      <c r="I24" s="5">
        <f t="shared" si="14"/>
        <v>2637615.0999999996</v>
      </c>
      <c r="J24" s="5">
        <f t="shared" si="14"/>
        <v>2766908.49</v>
      </c>
      <c r="K24" s="5">
        <f t="shared" si="14"/>
        <v>2588773.4500000002</v>
      </c>
      <c r="L24" s="5">
        <f t="shared" si="14"/>
        <v>2857574.1100000003</v>
      </c>
      <c r="M24" s="5">
        <f t="shared" si="14"/>
        <v>2713645.6500000004</v>
      </c>
      <c r="N24" s="37">
        <f t="shared" si="12"/>
        <v>32624078.620000005</v>
      </c>
      <c r="O24" s="2">
        <f t="shared" si="0"/>
        <v>32.624078620000006</v>
      </c>
      <c r="P24" s="2">
        <f t="shared" si="1"/>
        <v>1152.1095492417144</v>
      </c>
    </row>
    <row r="25" spans="1:16" x14ac:dyDescent="0.25">
      <c r="A25" s="2" t="s">
        <v>64</v>
      </c>
      <c r="B25" s="6">
        <f>B24/1000000</f>
        <v>2.5989689399999998</v>
      </c>
      <c r="C25" s="6"/>
      <c r="D25" s="6"/>
      <c r="E25" s="6"/>
      <c r="F25" s="207"/>
      <c r="G25" s="6"/>
      <c r="H25" s="207"/>
      <c r="I25" s="6"/>
      <c r="J25" s="6"/>
      <c r="K25" s="6"/>
      <c r="L25" s="6"/>
      <c r="M25" s="6"/>
      <c r="N25" s="39"/>
      <c r="O25" s="2">
        <f t="shared" si="0"/>
        <v>0</v>
      </c>
      <c r="P25" s="2">
        <f t="shared" si="1"/>
        <v>0</v>
      </c>
    </row>
    <row r="26" spans="1:16" x14ac:dyDescent="0.25">
      <c r="A26" s="2" t="s">
        <v>58</v>
      </c>
      <c r="B26" s="6">
        <f>B25*35.3147</f>
        <v>91.781808425417992</v>
      </c>
      <c r="C26" s="6"/>
      <c r="D26" s="6"/>
      <c r="E26" s="6"/>
      <c r="F26" s="207"/>
      <c r="G26" s="6"/>
      <c r="H26" s="207"/>
      <c r="I26" s="6"/>
      <c r="J26" s="6"/>
      <c r="K26" s="6"/>
      <c r="L26" s="6"/>
      <c r="M26" s="6"/>
      <c r="N26" s="39"/>
      <c r="O26" s="2">
        <f t="shared" si="0"/>
        <v>0</v>
      </c>
      <c r="P26" s="2">
        <f t="shared" si="1"/>
        <v>0</v>
      </c>
    </row>
    <row r="27" spans="1:16" x14ac:dyDescent="0.25">
      <c r="O27">
        <f t="shared" si="0"/>
        <v>0</v>
      </c>
      <c r="P27">
        <f t="shared" si="1"/>
        <v>0</v>
      </c>
    </row>
    <row r="29" spans="1:16" s="11" customFormat="1" x14ac:dyDescent="0.25">
      <c r="A29" s="24" t="s">
        <v>17</v>
      </c>
      <c r="B29" s="32">
        <f t="shared" ref="B29:N29" si="15">B24+B5</f>
        <v>2598968.94</v>
      </c>
      <c r="C29" s="32">
        <f t="shared" si="15"/>
        <v>2738126.29</v>
      </c>
      <c r="D29" s="32">
        <f t="shared" si="15"/>
        <v>2743635.46</v>
      </c>
      <c r="E29" s="32">
        <f t="shared" si="15"/>
        <v>2887417.96</v>
      </c>
      <c r="F29" s="205">
        <f t="shared" si="15"/>
        <v>2710542.04</v>
      </c>
      <c r="G29" s="32">
        <f t="shared" si="15"/>
        <v>2709557.25</v>
      </c>
      <c r="H29" s="205">
        <f t="shared" si="15"/>
        <v>2671313.88</v>
      </c>
      <c r="I29" s="32">
        <f t="shared" si="15"/>
        <v>2637615.0999999996</v>
      </c>
      <c r="J29" s="32">
        <f t="shared" si="15"/>
        <v>2766908.49</v>
      </c>
      <c r="K29" s="32">
        <f t="shared" si="15"/>
        <v>2588773.4500000002</v>
      </c>
      <c r="L29" s="32">
        <f t="shared" si="15"/>
        <v>2857574.1100000003</v>
      </c>
      <c r="M29" s="32">
        <f t="shared" si="15"/>
        <v>2713645.6500000004</v>
      </c>
      <c r="N29" s="32">
        <f t="shared" si="15"/>
        <v>32624078.620000005</v>
      </c>
      <c r="O29" s="41">
        <f>N29/1000000</f>
        <v>32.624078620000006</v>
      </c>
      <c r="P29" s="41">
        <f>O29*35.3147</f>
        <v>1152.1095492417144</v>
      </c>
    </row>
    <row r="30" spans="1:16" s="11" customFormat="1" x14ac:dyDescent="0.25">
      <c r="A30" s="24" t="s">
        <v>23</v>
      </c>
      <c r="B30" s="39">
        <f>B29/1000000</f>
        <v>2.5989689399999998</v>
      </c>
      <c r="C30" s="39">
        <f t="shared" ref="C30:M30" si="16">C29/1000000</f>
        <v>2.7381262899999999</v>
      </c>
      <c r="D30" s="39">
        <f t="shared" si="16"/>
        <v>2.7436354600000001</v>
      </c>
      <c r="E30" s="39">
        <f t="shared" si="16"/>
        <v>2.8874179600000001</v>
      </c>
      <c r="F30" s="207">
        <f t="shared" si="16"/>
        <v>2.71054204</v>
      </c>
      <c r="G30" s="39">
        <f t="shared" si="16"/>
        <v>2.70955725</v>
      </c>
      <c r="H30" s="207">
        <f t="shared" si="16"/>
        <v>2.67131388</v>
      </c>
      <c r="I30" s="39">
        <f t="shared" si="16"/>
        <v>2.6376150999999997</v>
      </c>
      <c r="J30" s="39">
        <f t="shared" si="16"/>
        <v>2.7669084900000001</v>
      </c>
      <c r="K30" s="39">
        <f t="shared" si="16"/>
        <v>2.5887734500000001</v>
      </c>
      <c r="L30" s="39">
        <f t="shared" si="16"/>
        <v>2.8575741100000003</v>
      </c>
      <c r="M30" s="39">
        <f t="shared" si="16"/>
        <v>2.7136456500000006</v>
      </c>
      <c r="N30" s="39">
        <v>0</v>
      </c>
      <c r="O30" s="39">
        <f>SUM(B30:N30)</f>
        <v>32.624078619999999</v>
      </c>
      <c r="P30" s="24"/>
    </row>
    <row r="31" spans="1:16" s="11" customFormat="1" x14ac:dyDescent="0.25">
      <c r="A31" s="24" t="s">
        <v>24</v>
      </c>
      <c r="B31" s="39">
        <f>B30*35.3147</f>
        <v>91.781808425417992</v>
      </c>
      <c r="C31" s="39">
        <f t="shared" ref="C31:N31" si="17">C30*35.3147</f>
        <v>96.696108493463001</v>
      </c>
      <c r="D31" s="39">
        <f t="shared" si="17"/>
        <v>96.890663179262006</v>
      </c>
      <c r="E31" s="39">
        <f t="shared" si="17"/>
        <v>101.96829903201201</v>
      </c>
      <c r="F31" s="207">
        <f t="shared" si="17"/>
        <v>95.721978979988009</v>
      </c>
      <c r="G31" s="39">
        <f t="shared" si="17"/>
        <v>95.687201416575007</v>
      </c>
      <c r="H31" s="207">
        <f t="shared" si="17"/>
        <v>94.336648278036009</v>
      </c>
      <c r="I31" s="39">
        <f t="shared" si="17"/>
        <v>93.146585971969998</v>
      </c>
      <c r="J31" s="39">
        <f t="shared" si="17"/>
        <v>97.712543251803012</v>
      </c>
      <c r="K31" s="39">
        <f t="shared" si="17"/>
        <v>91.421757754715017</v>
      </c>
      <c r="L31" s="39">
        <f t="shared" si="17"/>
        <v>100.91437242241702</v>
      </c>
      <c r="M31" s="39">
        <f t="shared" si="17"/>
        <v>95.831582036055025</v>
      </c>
      <c r="N31" s="39">
        <f t="shared" si="17"/>
        <v>0</v>
      </c>
      <c r="O31" s="24"/>
      <c r="P31" s="42">
        <f>SUM(B31:M31)</f>
        <v>1152.1095492417141</v>
      </c>
    </row>
    <row r="32" spans="1:16" s="11" customFormat="1" x14ac:dyDescent="0.25">
      <c r="B32" s="40"/>
      <c r="C32" s="40"/>
      <c r="D32" s="40"/>
      <c r="E32" s="40"/>
      <c r="F32" s="209"/>
      <c r="G32" s="40"/>
      <c r="H32" s="209"/>
      <c r="I32" s="40"/>
      <c r="J32" s="40"/>
      <c r="K32" s="40"/>
      <c r="L32" s="40"/>
      <c r="M32" s="40"/>
      <c r="N32" s="12"/>
    </row>
    <row r="33" spans="1:16" s="11" customFormat="1" x14ac:dyDescent="0.25">
      <c r="A33" s="24" t="s">
        <v>75</v>
      </c>
      <c r="B33" s="39">
        <v>114.7</v>
      </c>
      <c r="C33" s="39">
        <v>118.35</v>
      </c>
      <c r="D33" s="39">
        <v>112.7</v>
      </c>
      <c r="E33" s="39">
        <v>118.48</v>
      </c>
      <c r="F33" s="207">
        <v>116.47</v>
      </c>
      <c r="G33" s="39">
        <v>125.51</v>
      </c>
      <c r="H33" s="207">
        <v>130.13999999999999</v>
      </c>
      <c r="I33" s="39">
        <v>117.02</v>
      </c>
      <c r="J33" s="39">
        <v>121.74</v>
      </c>
      <c r="K33" s="39">
        <v>114.14</v>
      </c>
      <c r="L33" s="39">
        <v>120.11</v>
      </c>
      <c r="M33" s="39">
        <v>114.9</v>
      </c>
      <c r="N33" s="37"/>
      <c r="O33" s="24"/>
      <c r="P33" s="24"/>
    </row>
    <row r="34" spans="1:16" s="11" customFormat="1" x14ac:dyDescent="0.25">
      <c r="A34" s="24" t="s">
        <v>79</v>
      </c>
      <c r="B34" s="39">
        <v>90.83</v>
      </c>
      <c r="C34" s="39">
        <v>96.15</v>
      </c>
      <c r="D34" s="39">
        <v>96.3</v>
      </c>
      <c r="E34" s="39">
        <v>100.96</v>
      </c>
      <c r="F34" s="207">
        <v>95.16</v>
      </c>
      <c r="G34" s="39">
        <v>95.28</v>
      </c>
      <c r="H34" s="207">
        <v>84.82</v>
      </c>
      <c r="I34" s="39">
        <v>92.88</v>
      </c>
      <c r="J34" s="39">
        <v>97.98</v>
      </c>
      <c r="K34" s="39">
        <v>90.99</v>
      </c>
      <c r="L34" s="39">
        <v>101.13</v>
      </c>
      <c r="M34" s="39">
        <v>95.96</v>
      </c>
      <c r="N34" s="37"/>
      <c r="O34" s="24"/>
      <c r="P34" s="24"/>
    </row>
    <row r="35" spans="1:16" s="11" customFormat="1" x14ac:dyDescent="0.25">
      <c r="A35" s="24" t="s">
        <v>80</v>
      </c>
      <c r="B35" s="39">
        <f>B33-B34</f>
        <v>23.870000000000005</v>
      </c>
      <c r="C35" s="39">
        <f t="shared" ref="C35:M35" si="18">C33-C34</f>
        <v>22.199999999999989</v>
      </c>
      <c r="D35" s="39">
        <f t="shared" si="18"/>
        <v>16.400000000000006</v>
      </c>
      <c r="E35" s="39">
        <f t="shared" si="18"/>
        <v>17.52000000000001</v>
      </c>
      <c r="F35" s="207">
        <f t="shared" si="18"/>
        <v>21.310000000000002</v>
      </c>
      <c r="G35" s="39">
        <f t="shared" si="18"/>
        <v>30.230000000000004</v>
      </c>
      <c r="H35" s="207">
        <f t="shared" si="18"/>
        <v>45.319999999999993</v>
      </c>
      <c r="I35" s="39">
        <f t="shared" si="18"/>
        <v>24.14</v>
      </c>
      <c r="J35" s="39">
        <f t="shared" si="18"/>
        <v>23.759999999999991</v>
      </c>
      <c r="K35" s="39">
        <f t="shared" si="18"/>
        <v>23.150000000000006</v>
      </c>
      <c r="L35" s="39">
        <f t="shared" si="18"/>
        <v>18.980000000000004</v>
      </c>
      <c r="M35" s="39">
        <f t="shared" si="18"/>
        <v>18.940000000000012</v>
      </c>
      <c r="N35" s="37"/>
      <c r="O35" s="24"/>
      <c r="P35" s="24"/>
    </row>
    <row r="36" spans="1:16" s="11" customFormat="1" x14ac:dyDescent="0.25">
      <c r="A36" s="24" t="s">
        <v>81</v>
      </c>
      <c r="B36" s="136">
        <f>B35/B33</f>
        <v>0.20810810810810815</v>
      </c>
      <c r="C36" s="136">
        <f t="shared" ref="C36:M36" si="19">C35/C33</f>
        <v>0.1875792141951837</v>
      </c>
      <c r="D36" s="136">
        <f t="shared" si="19"/>
        <v>0.14551907719609589</v>
      </c>
      <c r="E36" s="136">
        <f t="shared" si="19"/>
        <v>0.1478730587440919</v>
      </c>
      <c r="F36" s="210">
        <f t="shared" si="19"/>
        <v>0.18296557053318455</v>
      </c>
      <c r="G36" s="136">
        <f t="shared" si="19"/>
        <v>0.24085730220699547</v>
      </c>
      <c r="H36" s="210">
        <f t="shared" si="19"/>
        <v>0.34824035653911173</v>
      </c>
      <c r="I36" s="136">
        <f t="shared" si="19"/>
        <v>0.20628952315843446</v>
      </c>
      <c r="J36" s="136">
        <f t="shared" si="19"/>
        <v>0.19517003449975351</v>
      </c>
      <c r="K36" s="136">
        <f t="shared" si="19"/>
        <v>0.20282109689854569</v>
      </c>
      <c r="L36" s="136">
        <f t="shared" si="19"/>
        <v>0.15802181333777374</v>
      </c>
      <c r="M36" s="136">
        <f t="shared" si="19"/>
        <v>0.16483899042645789</v>
      </c>
      <c r="N36" s="37"/>
      <c r="O36" s="24"/>
      <c r="P36" s="24"/>
    </row>
    <row r="37" spans="1:16" s="11" customFormat="1" x14ac:dyDescent="0.25">
      <c r="A37" s="24" t="s">
        <v>82</v>
      </c>
      <c r="B37" s="136">
        <f>(B33-B31)/B33</f>
        <v>0.19980986551510035</v>
      </c>
      <c r="C37" s="136">
        <f t="shared" ref="C37:M37" si="20">(C33-C31)/C33</f>
        <v>0.18296486275062945</v>
      </c>
      <c r="D37" s="136">
        <f t="shared" si="20"/>
        <v>0.14027805519732028</v>
      </c>
      <c r="E37" s="136">
        <f t="shared" si="20"/>
        <v>0.13936276981758938</v>
      </c>
      <c r="F37" s="210">
        <f t="shared" si="20"/>
        <v>0.17814047411360856</v>
      </c>
      <c r="G37" s="136">
        <f t="shared" si="20"/>
        <v>0.23761292792148034</v>
      </c>
      <c r="H37" s="210">
        <f t="shared" si="20"/>
        <v>0.27511412111544475</v>
      </c>
      <c r="I37" s="136">
        <f t="shared" si="20"/>
        <v>0.20401140000025636</v>
      </c>
      <c r="J37" s="136">
        <f t="shared" si="20"/>
        <v>0.19736698495315413</v>
      </c>
      <c r="K37" s="136">
        <f t="shared" si="20"/>
        <v>0.19903839359808115</v>
      </c>
      <c r="L37" s="136">
        <f t="shared" si="20"/>
        <v>0.15981706417103475</v>
      </c>
      <c r="M37" s="136">
        <f t="shared" si="20"/>
        <v>0.1659566402432113</v>
      </c>
      <c r="N37" s="37"/>
      <c r="O37" s="24"/>
      <c r="P37" s="24"/>
    </row>
    <row r="38" spans="1:16" x14ac:dyDescent="0.25">
      <c r="O38">
        <f t="shared" ref="O38:O65" si="21">N38/1000000</f>
        <v>0</v>
      </c>
      <c r="P38">
        <f t="shared" ref="P38:P65" si="22">O38*35.3147</f>
        <v>0</v>
      </c>
    </row>
    <row r="39" spans="1:16" x14ac:dyDescent="0.25">
      <c r="O39" s="27">
        <f t="shared" si="21"/>
        <v>0</v>
      </c>
      <c r="P39" s="27">
        <f t="shared" si="22"/>
        <v>0</v>
      </c>
    </row>
    <row r="40" spans="1:16" x14ac:dyDescent="0.25">
      <c r="A40" s="11"/>
      <c r="B40" s="12"/>
      <c r="C40" s="12"/>
      <c r="D40" s="12"/>
      <c r="E40" s="12"/>
      <c r="F40" s="211"/>
      <c r="G40" s="12"/>
      <c r="H40" s="211"/>
      <c r="I40" s="12"/>
      <c r="J40" s="12"/>
      <c r="K40" s="12"/>
      <c r="L40" s="12"/>
      <c r="M40" s="12"/>
      <c r="N40" s="12"/>
      <c r="O40" s="28"/>
      <c r="P40" s="28"/>
    </row>
    <row r="41" spans="1:16" x14ac:dyDescent="0.25">
      <c r="A41" s="11"/>
      <c r="B41" s="12"/>
      <c r="C41" s="12"/>
      <c r="D41" s="12"/>
      <c r="E41" s="12"/>
      <c r="F41" s="211"/>
      <c r="G41" s="12"/>
      <c r="H41" s="211"/>
      <c r="I41" s="12"/>
      <c r="J41" s="12"/>
      <c r="K41" s="12"/>
      <c r="L41" s="12"/>
      <c r="M41" s="12"/>
      <c r="N41" s="12"/>
      <c r="O41" s="28"/>
      <c r="P41" s="28"/>
    </row>
    <row r="42" spans="1:16" x14ac:dyDescent="0.25">
      <c r="A42" s="11"/>
      <c r="B42" s="12"/>
      <c r="C42" s="12"/>
      <c r="D42" s="12"/>
      <c r="E42" s="12"/>
      <c r="F42" s="211"/>
      <c r="G42" s="12"/>
      <c r="H42" s="211"/>
      <c r="I42" s="12"/>
      <c r="J42" s="12"/>
      <c r="K42" s="12"/>
      <c r="L42" s="12"/>
      <c r="M42" s="12"/>
      <c r="N42" s="12"/>
      <c r="O42" s="28"/>
      <c r="P42" s="28"/>
    </row>
    <row r="43" spans="1:16" x14ac:dyDescent="0.25">
      <c r="A43" s="11"/>
      <c r="B43" s="12"/>
      <c r="C43" s="12"/>
      <c r="D43" s="12"/>
      <c r="E43" s="12"/>
      <c r="F43" s="211"/>
      <c r="G43" s="12"/>
      <c r="H43" s="211"/>
      <c r="I43" s="12"/>
      <c r="J43" s="12"/>
      <c r="K43" s="12"/>
      <c r="L43" s="12"/>
      <c r="M43" s="12"/>
      <c r="N43" s="12"/>
      <c r="O43" s="28"/>
      <c r="P43" s="28"/>
    </row>
    <row r="44" spans="1:16" x14ac:dyDescent="0.25">
      <c r="A44" s="11"/>
      <c r="B44" s="12"/>
      <c r="C44" s="12"/>
      <c r="D44" s="12"/>
      <c r="E44" s="12"/>
      <c r="F44" s="211"/>
      <c r="G44" s="12"/>
      <c r="H44" s="211"/>
      <c r="I44" s="12"/>
      <c r="J44" s="12"/>
      <c r="K44" s="12"/>
      <c r="L44" s="12"/>
      <c r="M44" s="12"/>
      <c r="N44" s="12"/>
      <c r="O44" s="28"/>
      <c r="P44" s="28"/>
    </row>
    <row r="45" spans="1:16" x14ac:dyDescent="0.25">
      <c r="O45" s="2">
        <f t="shared" si="21"/>
        <v>0</v>
      </c>
      <c r="P45" s="2">
        <f t="shared" si="22"/>
        <v>0</v>
      </c>
    </row>
    <row r="46" spans="1:16" x14ac:dyDescent="0.25">
      <c r="A46" s="19" t="s">
        <v>29</v>
      </c>
      <c r="B46" s="19"/>
      <c r="C46" s="19"/>
      <c r="D46" s="19"/>
      <c r="E46" s="19"/>
      <c r="F46" s="212"/>
      <c r="G46" s="19"/>
      <c r="H46" s="212"/>
      <c r="I46" s="19"/>
      <c r="J46" s="19"/>
      <c r="K46" s="19"/>
      <c r="L46" s="19"/>
      <c r="M46" s="19"/>
      <c r="N46" s="47"/>
      <c r="O46" s="23">
        <f t="shared" si="21"/>
        <v>0</v>
      </c>
      <c r="P46" s="23">
        <f t="shared" si="22"/>
        <v>0</v>
      </c>
    </row>
    <row r="47" spans="1:16" x14ac:dyDescent="0.25">
      <c r="A47" s="19"/>
      <c r="B47" s="19"/>
      <c r="C47" s="19"/>
      <c r="D47" s="19"/>
      <c r="E47" s="19"/>
      <c r="F47" s="212"/>
      <c r="G47" s="19"/>
      <c r="H47" s="212"/>
      <c r="I47" s="19"/>
      <c r="J47" s="19"/>
      <c r="K47" s="19"/>
      <c r="L47" s="19"/>
      <c r="M47" s="19"/>
      <c r="N47" s="47"/>
      <c r="O47" s="19">
        <f t="shared" si="21"/>
        <v>0</v>
      </c>
      <c r="P47" s="19">
        <f t="shared" si="22"/>
        <v>0</v>
      </c>
    </row>
    <row r="48" spans="1:16" x14ac:dyDescent="0.25">
      <c r="A48" s="19"/>
      <c r="B48" s="19"/>
      <c r="C48" s="19"/>
      <c r="D48" s="19"/>
      <c r="E48" s="19"/>
      <c r="F48" s="212"/>
      <c r="G48" s="19"/>
      <c r="H48" s="212"/>
      <c r="I48" s="19"/>
      <c r="J48" s="19"/>
      <c r="K48" s="19"/>
      <c r="L48" s="19"/>
      <c r="M48" s="19"/>
      <c r="N48" s="47"/>
      <c r="O48" s="19">
        <f t="shared" si="21"/>
        <v>0</v>
      </c>
      <c r="P48" s="19">
        <f t="shared" si="22"/>
        <v>0</v>
      </c>
    </row>
    <row r="49" spans="1:17" x14ac:dyDescent="0.25">
      <c r="A49" s="19"/>
      <c r="B49" s="19"/>
      <c r="C49" s="19"/>
      <c r="D49" s="19"/>
      <c r="E49" s="19"/>
      <c r="F49" s="212"/>
      <c r="G49" s="19"/>
      <c r="H49" s="212"/>
      <c r="I49" s="19"/>
      <c r="J49" s="19"/>
      <c r="K49" s="19"/>
      <c r="L49" s="19"/>
      <c r="M49" s="19"/>
      <c r="N49" s="47"/>
      <c r="O49" s="19">
        <f t="shared" si="21"/>
        <v>0</v>
      </c>
      <c r="P49" s="19">
        <f t="shared" si="22"/>
        <v>0</v>
      </c>
    </row>
    <row r="50" spans="1:17" x14ac:dyDescent="0.25">
      <c r="A50" s="19" t="s">
        <v>17</v>
      </c>
      <c r="B50" s="19">
        <f>B47+B48</f>
        <v>0</v>
      </c>
      <c r="C50" s="19">
        <f t="shared" ref="C50:M50" si="23">C47+C48</f>
        <v>0</v>
      </c>
      <c r="D50" s="19">
        <f t="shared" si="23"/>
        <v>0</v>
      </c>
      <c r="E50" s="19">
        <f t="shared" si="23"/>
        <v>0</v>
      </c>
      <c r="F50" s="212">
        <f t="shared" si="23"/>
        <v>0</v>
      </c>
      <c r="G50" s="19">
        <f t="shared" si="23"/>
        <v>0</v>
      </c>
      <c r="H50" s="212">
        <f t="shared" si="23"/>
        <v>0</v>
      </c>
      <c r="I50" s="19">
        <f t="shared" si="23"/>
        <v>0</v>
      </c>
      <c r="J50" s="19">
        <f t="shared" si="23"/>
        <v>0</v>
      </c>
      <c r="K50" s="19">
        <f t="shared" si="23"/>
        <v>0</v>
      </c>
      <c r="L50" s="19">
        <f t="shared" si="23"/>
        <v>0</v>
      </c>
      <c r="M50" s="19">
        <f t="shared" si="23"/>
        <v>0</v>
      </c>
      <c r="N50" s="47">
        <f t="shared" ref="N50" si="24">SUM(B50:M50)</f>
        <v>0</v>
      </c>
      <c r="O50" s="19">
        <f t="shared" si="21"/>
        <v>0</v>
      </c>
      <c r="P50" s="19">
        <f t="shared" si="22"/>
        <v>0</v>
      </c>
    </row>
    <row r="51" spans="1:17" x14ac:dyDescent="0.25">
      <c r="O51" s="2">
        <f t="shared" si="21"/>
        <v>0</v>
      </c>
      <c r="P51" s="2">
        <f t="shared" si="22"/>
        <v>0</v>
      </c>
    </row>
    <row r="52" spans="1:17" x14ac:dyDescent="0.25">
      <c r="A52" s="19" t="s">
        <v>34</v>
      </c>
      <c r="B52" s="20"/>
      <c r="C52" s="20"/>
      <c r="D52" s="20"/>
      <c r="E52" s="20"/>
      <c r="F52" s="212"/>
      <c r="G52" s="20"/>
      <c r="H52" s="212"/>
      <c r="I52" s="20"/>
      <c r="J52" s="20"/>
      <c r="K52" s="20"/>
      <c r="L52" s="20"/>
      <c r="M52" s="20"/>
      <c r="N52" s="47"/>
      <c r="O52" s="2">
        <f t="shared" si="21"/>
        <v>0</v>
      </c>
      <c r="P52" s="2">
        <f t="shared" si="22"/>
        <v>0</v>
      </c>
      <c r="Q52" s="22"/>
    </row>
    <row r="53" spans="1:17" x14ac:dyDescent="0.25">
      <c r="A53" s="75" t="s">
        <v>28</v>
      </c>
      <c r="B53" s="75"/>
      <c r="C53" s="75"/>
      <c r="D53" s="75"/>
      <c r="E53" s="75"/>
      <c r="F53" s="213">
        <v>20149.939999999999</v>
      </c>
      <c r="G53" s="75"/>
      <c r="H53" s="213">
        <v>41819.49</v>
      </c>
      <c r="I53" s="75">
        <v>49909.02</v>
      </c>
      <c r="J53" s="75"/>
      <c r="K53" s="75"/>
      <c r="L53" s="75"/>
      <c r="M53" s="75"/>
      <c r="N53" s="76">
        <v>184036.2</v>
      </c>
      <c r="O53" s="75">
        <f t="shared" si="21"/>
        <v>0.18403620000000001</v>
      </c>
      <c r="P53" s="2">
        <f t="shared" si="22"/>
        <v>6.4991831921400012</v>
      </c>
      <c r="Q53" s="22"/>
    </row>
    <row r="54" spans="1:17" x14ac:dyDescent="0.25">
      <c r="A54" s="75" t="s">
        <v>35</v>
      </c>
      <c r="B54" s="75"/>
      <c r="C54" s="75"/>
      <c r="D54" s="75"/>
      <c r="E54" s="75"/>
      <c r="F54" s="213"/>
      <c r="G54" s="75"/>
      <c r="H54" s="213"/>
      <c r="I54" s="75"/>
      <c r="J54" s="75"/>
      <c r="K54" s="75"/>
      <c r="L54" s="75"/>
      <c r="M54" s="75"/>
      <c r="N54" s="76">
        <v>77320</v>
      </c>
      <c r="O54" s="75">
        <f t="shared" si="21"/>
        <v>7.732E-2</v>
      </c>
      <c r="P54" s="2">
        <f t="shared" si="22"/>
        <v>2.730532604</v>
      </c>
      <c r="Q54" s="22"/>
    </row>
    <row r="55" spans="1:17" x14ac:dyDescent="0.25">
      <c r="A55" s="75" t="s">
        <v>36</v>
      </c>
      <c r="B55" s="75">
        <f>B53+B54</f>
        <v>0</v>
      </c>
      <c r="C55" s="75">
        <f t="shared" ref="C55:M55" si="25">C53+C54</f>
        <v>0</v>
      </c>
      <c r="D55" s="75">
        <f t="shared" si="25"/>
        <v>0</v>
      </c>
      <c r="E55" s="75">
        <f t="shared" si="25"/>
        <v>0</v>
      </c>
      <c r="F55" s="213">
        <f t="shared" si="25"/>
        <v>20149.939999999999</v>
      </c>
      <c r="G55" s="75">
        <f t="shared" si="25"/>
        <v>0</v>
      </c>
      <c r="H55" s="213">
        <f t="shared" si="25"/>
        <v>41819.49</v>
      </c>
      <c r="I55" s="75">
        <f t="shared" si="25"/>
        <v>49909.02</v>
      </c>
      <c r="J55" s="75">
        <f t="shared" si="25"/>
        <v>0</v>
      </c>
      <c r="K55" s="75">
        <f t="shared" si="25"/>
        <v>0</v>
      </c>
      <c r="L55" s="75">
        <f t="shared" si="25"/>
        <v>0</v>
      </c>
      <c r="M55" s="75">
        <f t="shared" si="25"/>
        <v>0</v>
      </c>
      <c r="N55" s="76">
        <f>N53+N54</f>
        <v>261356.2</v>
      </c>
      <c r="O55" s="75">
        <f t="shared" si="21"/>
        <v>0.26135620000000004</v>
      </c>
      <c r="P55" s="2">
        <f t="shared" si="22"/>
        <v>9.2297157961400025</v>
      </c>
      <c r="Q55" s="22"/>
    </row>
    <row r="56" spans="1:17" x14ac:dyDescent="0.25">
      <c r="A56" s="200" t="s">
        <v>110</v>
      </c>
      <c r="O56" s="2">
        <f t="shared" si="21"/>
        <v>0</v>
      </c>
      <c r="P56" s="2">
        <f t="shared" si="22"/>
        <v>0</v>
      </c>
    </row>
    <row r="57" spans="1:17" x14ac:dyDescent="0.25">
      <c r="A57" s="200" t="s">
        <v>111</v>
      </c>
      <c r="O57" s="2"/>
      <c r="P57" s="2"/>
    </row>
    <row r="58" spans="1:17" x14ac:dyDescent="0.25">
      <c r="A58" s="200" t="s">
        <v>17</v>
      </c>
      <c r="O58" s="2">
        <f t="shared" si="21"/>
        <v>0</v>
      </c>
      <c r="P58" s="2">
        <f t="shared" si="22"/>
        <v>0</v>
      </c>
    </row>
    <row r="59" spans="1:17" x14ac:dyDescent="0.25">
      <c r="A59" s="18" t="s">
        <v>37</v>
      </c>
      <c r="O59" s="2">
        <f t="shared" si="21"/>
        <v>0</v>
      </c>
      <c r="P59" s="2">
        <f t="shared" si="22"/>
        <v>0</v>
      </c>
    </row>
    <row r="60" spans="1:17" x14ac:dyDescent="0.25">
      <c r="A60" s="19" t="s">
        <v>20</v>
      </c>
      <c r="B60" s="19">
        <f>1*60</f>
        <v>60</v>
      </c>
      <c r="C60" s="19">
        <f t="shared" ref="C60:M60" si="26">1*60</f>
        <v>60</v>
      </c>
      <c r="D60" s="19">
        <f t="shared" si="26"/>
        <v>60</v>
      </c>
      <c r="E60" s="19">
        <f t="shared" si="26"/>
        <v>60</v>
      </c>
      <c r="F60" s="212">
        <f t="shared" si="26"/>
        <v>60</v>
      </c>
      <c r="G60" s="19">
        <f t="shared" si="26"/>
        <v>60</v>
      </c>
      <c r="H60" s="212">
        <f t="shared" si="26"/>
        <v>60</v>
      </c>
      <c r="I60" s="19">
        <f t="shared" si="26"/>
        <v>60</v>
      </c>
      <c r="J60" s="19">
        <f t="shared" si="26"/>
        <v>60</v>
      </c>
      <c r="K60" s="19">
        <f t="shared" si="26"/>
        <v>60</v>
      </c>
      <c r="L60" s="19">
        <f t="shared" si="26"/>
        <v>60</v>
      </c>
      <c r="M60" s="19">
        <f t="shared" si="26"/>
        <v>60</v>
      </c>
      <c r="N60" s="47"/>
      <c r="O60" s="2">
        <f t="shared" si="21"/>
        <v>0</v>
      </c>
      <c r="P60" s="2">
        <f t="shared" si="22"/>
        <v>0</v>
      </c>
      <c r="Q60" s="22"/>
    </row>
    <row r="61" spans="1:17" x14ac:dyDescent="0.25">
      <c r="A61" s="19" t="s">
        <v>38</v>
      </c>
      <c r="B61" s="19"/>
      <c r="C61" s="19"/>
      <c r="D61" s="19"/>
      <c r="E61" s="19"/>
      <c r="F61" s="212"/>
      <c r="G61" s="19"/>
      <c r="H61" s="212"/>
      <c r="I61" s="19"/>
      <c r="J61" s="19"/>
      <c r="K61" s="19"/>
      <c r="L61" s="19"/>
      <c r="M61" s="19"/>
      <c r="N61" s="47"/>
      <c r="O61" s="2">
        <f t="shared" si="21"/>
        <v>0</v>
      </c>
      <c r="P61" s="2">
        <f t="shared" si="22"/>
        <v>0</v>
      </c>
      <c r="Q61" s="22"/>
    </row>
    <row r="62" spans="1:17" x14ac:dyDescent="0.25">
      <c r="A62" s="19" t="s">
        <v>39</v>
      </c>
      <c r="B62" s="19"/>
      <c r="C62" s="19"/>
      <c r="D62" s="19"/>
      <c r="E62" s="19"/>
      <c r="F62" s="212"/>
      <c r="G62" s="19"/>
      <c r="H62" s="212"/>
      <c r="I62" s="19"/>
      <c r="J62" s="19"/>
      <c r="K62" s="19"/>
      <c r="L62" s="19"/>
      <c r="M62" s="19"/>
      <c r="N62" s="47"/>
      <c r="O62" s="2">
        <f t="shared" si="21"/>
        <v>0</v>
      </c>
      <c r="P62" s="2">
        <f t="shared" si="22"/>
        <v>0</v>
      </c>
      <c r="Q62" s="22"/>
    </row>
    <row r="63" spans="1:17" x14ac:dyDescent="0.25">
      <c r="A63" s="19" t="s">
        <v>40</v>
      </c>
      <c r="B63" s="19"/>
      <c r="C63" s="19"/>
      <c r="D63" s="19"/>
      <c r="E63" s="19"/>
      <c r="F63" s="212"/>
      <c r="G63" s="19"/>
      <c r="H63" s="212"/>
      <c r="I63" s="19"/>
      <c r="J63" s="19"/>
      <c r="K63" s="19"/>
      <c r="L63" s="19"/>
      <c r="M63" s="19"/>
      <c r="N63" s="47"/>
      <c r="O63" s="2">
        <f t="shared" si="21"/>
        <v>0</v>
      </c>
      <c r="P63" s="2">
        <f t="shared" si="22"/>
        <v>0</v>
      </c>
      <c r="Q63" s="22"/>
    </row>
    <row r="64" spans="1:17" x14ac:dyDescent="0.25">
      <c r="A64" s="19" t="s">
        <v>41</v>
      </c>
      <c r="B64" s="19"/>
      <c r="C64" s="19"/>
      <c r="D64" s="19"/>
      <c r="E64" s="19"/>
      <c r="F64" s="212"/>
      <c r="G64" s="19"/>
      <c r="H64" s="212"/>
      <c r="I64" s="19"/>
      <c r="J64" s="19"/>
      <c r="K64" s="19"/>
      <c r="L64" s="19"/>
      <c r="M64" s="19"/>
      <c r="N64" s="47"/>
      <c r="O64" s="2">
        <f t="shared" si="21"/>
        <v>0</v>
      </c>
      <c r="P64" s="2">
        <f t="shared" si="22"/>
        <v>0</v>
      </c>
      <c r="Q64" s="22"/>
    </row>
    <row r="65" spans="1:17" x14ac:dyDescent="0.25">
      <c r="A65" s="19" t="s">
        <v>17</v>
      </c>
      <c r="B65" s="19">
        <f>SUM(B60:B64)</f>
        <v>60</v>
      </c>
      <c r="C65" s="19">
        <f t="shared" ref="C65:M65" si="27">SUM(C60:C64)</f>
        <v>60</v>
      </c>
      <c r="D65" s="19">
        <f t="shared" si="27"/>
        <v>60</v>
      </c>
      <c r="E65" s="19">
        <f t="shared" si="27"/>
        <v>60</v>
      </c>
      <c r="F65" s="212">
        <f t="shared" si="27"/>
        <v>60</v>
      </c>
      <c r="G65" s="19">
        <f t="shared" si="27"/>
        <v>60</v>
      </c>
      <c r="H65" s="212">
        <f t="shared" si="27"/>
        <v>60</v>
      </c>
      <c r="I65" s="19">
        <f t="shared" si="27"/>
        <v>60</v>
      </c>
      <c r="J65" s="19">
        <f t="shared" si="27"/>
        <v>60</v>
      </c>
      <c r="K65" s="19">
        <f t="shared" si="27"/>
        <v>60</v>
      </c>
      <c r="L65" s="19">
        <f t="shared" si="27"/>
        <v>60</v>
      </c>
      <c r="M65" s="19">
        <f t="shared" si="27"/>
        <v>60</v>
      </c>
      <c r="N65" s="47">
        <f t="shared" ref="N65" si="28">N60+N61+N62+N63+N64</f>
        <v>0</v>
      </c>
      <c r="O65" s="2">
        <f t="shared" si="21"/>
        <v>0</v>
      </c>
      <c r="P65" s="2">
        <f t="shared" si="22"/>
        <v>0</v>
      </c>
      <c r="Q65" s="22"/>
    </row>
  </sheetData>
  <mergeCells count="4">
    <mergeCell ref="A1:A2"/>
    <mergeCell ref="B1:G1"/>
    <mergeCell ref="H1:M1"/>
    <mergeCell ref="N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pane xSplit="1" topLeftCell="B1" activePane="topRight" state="frozen"/>
      <selection activeCell="A28" sqref="A28"/>
      <selection pane="topRight" activeCell="D13" sqref="D13"/>
    </sheetView>
  </sheetViews>
  <sheetFormatPr defaultRowHeight="15" x14ac:dyDescent="0.25"/>
  <cols>
    <col min="1" max="1" width="20.14062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5.140625" style="11" customWidth="1"/>
  </cols>
  <sheetData>
    <row r="1" spans="1:16" x14ac:dyDescent="0.25">
      <c r="A1" s="214" t="s">
        <v>84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20" t="s">
        <v>22</v>
      </c>
      <c r="O1" s="221"/>
      <c r="P1" s="221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5" t="s">
        <v>17</v>
      </c>
      <c r="O2" s="14" t="s">
        <v>47</v>
      </c>
      <c r="P2" s="14" t="s">
        <v>48</v>
      </c>
    </row>
    <row r="3" spans="1:16" x14ac:dyDescent="0.25">
      <c r="A3" s="2" t="s">
        <v>21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5"/>
    </row>
    <row r="4" spans="1:16" x14ac:dyDescent="0.25">
      <c r="A4" s="2" t="s">
        <v>30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5"/>
    </row>
    <row r="5" spans="1:16" x14ac:dyDescent="0.25">
      <c r="A5" s="24" t="s">
        <v>53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5"/>
    </row>
    <row r="6" spans="1:16" x14ac:dyDescent="0.25">
      <c r="A6" s="2" t="s">
        <v>54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5"/>
    </row>
    <row r="7" spans="1:16" x14ac:dyDescent="0.25">
      <c r="A7" s="24" t="s">
        <v>55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5"/>
    </row>
    <row r="8" spans="1:16" s="9" customFormat="1" x14ac:dyDescent="0.25">
      <c r="A8" s="49"/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45"/>
    </row>
    <row r="9" spans="1:16" x14ac:dyDescent="0.25">
      <c r="A9" s="2" t="s">
        <v>0</v>
      </c>
      <c r="B9" s="203">
        <v>286857.28000000003</v>
      </c>
      <c r="C9" s="5">
        <v>329426</v>
      </c>
      <c r="D9" s="5">
        <v>350415</v>
      </c>
      <c r="E9" s="5">
        <v>378703</v>
      </c>
      <c r="F9" s="5">
        <v>376372</v>
      </c>
      <c r="G9" s="5">
        <v>352927</v>
      </c>
      <c r="H9" s="5">
        <v>320851</v>
      </c>
      <c r="I9" s="5">
        <v>322973</v>
      </c>
      <c r="J9" s="5">
        <v>285206</v>
      </c>
      <c r="K9" s="5">
        <v>268917</v>
      </c>
      <c r="L9" s="5">
        <v>339757</v>
      </c>
      <c r="M9" s="5">
        <v>276412</v>
      </c>
      <c r="N9" s="37">
        <f>SUM(B9:M9)</f>
        <v>3888816.2800000003</v>
      </c>
    </row>
    <row r="10" spans="1:16" x14ac:dyDescent="0.25">
      <c r="A10" s="2" t="s">
        <v>14</v>
      </c>
      <c r="B10" s="203">
        <v>881398.83</v>
      </c>
      <c r="C10" s="5">
        <v>726747</v>
      </c>
      <c r="D10" s="5">
        <v>813113</v>
      </c>
      <c r="E10" s="5">
        <v>735330</v>
      </c>
      <c r="F10" s="5">
        <v>686795</v>
      </c>
      <c r="G10" s="5">
        <v>744677</v>
      </c>
      <c r="H10" s="5">
        <v>736158</v>
      </c>
      <c r="I10" s="5">
        <v>759056</v>
      </c>
      <c r="J10" s="5">
        <v>744694</v>
      </c>
      <c r="K10" s="5">
        <v>845817</v>
      </c>
      <c r="L10" s="5">
        <v>797588</v>
      </c>
      <c r="M10" s="5">
        <v>932570</v>
      </c>
      <c r="N10" s="37">
        <f t="shared" ref="N10:N24" si="0">SUM(B10:M10)</f>
        <v>9403943.8300000001</v>
      </c>
      <c r="O10" s="5"/>
      <c r="P10" s="5"/>
    </row>
    <row r="11" spans="1:16" x14ac:dyDescent="0.25">
      <c r="A11" s="2" t="s">
        <v>16</v>
      </c>
      <c r="B11" s="203">
        <v>26528.45</v>
      </c>
      <c r="C11" s="5">
        <v>26746</v>
      </c>
      <c r="D11" s="5">
        <v>27181</v>
      </c>
      <c r="E11" s="5">
        <v>29568</v>
      </c>
      <c r="F11" s="5">
        <v>29908</v>
      </c>
      <c r="G11" s="5">
        <v>25772</v>
      </c>
      <c r="H11" s="5">
        <v>31460</v>
      </c>
      <c r="I11" s="5">
        <v>30229</v>
      </c>
      <c r="J11" s="5">
        <v>21545</v>
      </c>
      <c r="K11" s="5">
        <v>27242</v>
      </c>
      <c r="L11" s="5">
        <v>29984</v>
      </c>
      <c r="M11" s="5">
        <v>28494</v>
      </c>
      <c r="N11" s="37">
        <f t="shared" si="0"/>
        <v>334657.45</v>
      </c>
    </row>
    <row r="12" spans="1:16" x14ac:dyDescent="0.25">
      <c r="A12" s="2" t="s">
        <v>15</v>
      </c>
      <c r="B12" s="203">
        <v>17233.61</v>
      </c>
      <c r="C12" s="5">
        <v>19190</v>
      </c>
      <c r="D12" s="5">
        <v>20013</v>
      </c>
      <c r="E12" s="5">
        <v>20555</v>
      </c>
      <c r="F12" s="5">
        <v>21206</v>
      </c>
      <c r="G12" s="5">
        <v>19325</v>
      </c>
      <c r="H12" s="5">
        <v>20550</v>
      </c>
      <c r="I12" s="5">
        <v>19247</v>
      </c>
      <c r="J12" s="5">
        <v>16240</v>
      </c>
      <c r="K12" s="5">
        <v>14376</v>
      </c>
      <c r="L12" s="5">
        <v>21957</v>
      </c>
      <c r="M12" s="5">
        <v>18239</v>
      </c>
      <c r="N12" s="37">
        <f t="shared" si="0"/>
        <v>228131.61</v>
      </c>
    </row>
    <row r="13" spans="1:16" x14ac:dyDescent="0.25">
      <c r="A13" s="2"/>
      <c r="B13" s="203">
        <f>B11+B12</f>
        <v>43762.06</v>
      </c>
      <c r="C13" s="5">
        <f t="shared" ref="C13:M13" si="1">C11+C12</f>
        <v>45936</v>
      </c>
      <c r="D13" s="5">
        <f t="shared" si="1"/>
        <v>47194</v>
      </c>
      <c r="E13" s="5">
        <f t="shared" si="1"/>
        <v>50123</v>
      </c>
      <c r="F13" s="5">
        <f t="shared" si="1"/>
        <v>51114</v>
      </c>
      <c r="G13" s="5">
        <f t="shared" si="1"/>
        <v>45097</v>
      </c>
      <c r="H13" s="5">
        <f t="shared" si="1"/>
        <v>52010</v>
      </c>
      <c r="I13" s="5">
        <f t="shared" si="1"/>
        <v>49476</v>
      </c>
      <c r="J13" s="5">
        <f t="shared" si="1"/>
        <v>37785</v>
      </c>
      <c r="K13" s="5">
        <f t="shared" si="1"/>
        <v>41618</v>
      </c>
      <c r="L13" s="5">
        <f t="shared" si="1"/>
        <v>51941</v>
      </c>
      <c r="M13" s="5">
        <f t="shared" si="1"/>
        <v>46733</v>
      </c>
      <c r="N13" s="37"/>
    </row>
    <row r="14" spans="1:16" x14ac:dyDescent="0.25">
      <c r="A14" s="2" t="s">
        <v>18</v>
      </c>
      <c r="B14" s="203">
        <v>22481.24</v>
      </c>
      <c r="C14" s="5">
        <v>18699</v>
      </c>
      <c r="D14" s="5">
        <v>12647</v>
      </c>
      <c r="E14" s="5">
        <v>23553</v>
      </c>
      <c r="F14" s="5">
        <v>20352</v>
      </c>
      <c r="G14" s="5">
        <v>20749</v>
      </c>
      <c r="H14" s="5">
        <v>19975</v>
      </c>
      <c r="I14" s="5">
        <v>25479</v>
      </c>
      <c r="J14" s="5">
        <v>17778</v>
      </c>
      <c r="K14" s="5">
        <v>21280</v>
      </c>
      <c r="L14" s="5">
        <v>21793</v>
      </c>
      <c r="M14" s="5">
        <v>11364</v>
      </c>
      <c r="N14" s="37">
        <f t="shared" si="0"/>
        <v>236150.24</v>
      </c>
    </row>
    <row r="15" spans="1:16" x14ac:dyDescent="0.25">
      <c r="A15" s="2" t="s">
        <v>19</v>
      </c>
      <c r="B15" s="203">
        <v>11327.95</v>
      </c>
      <c r="C15" s="5">
        <v>15423</v>
      </c>
      <c r="D15" s="5">
        <v>15210</v>
      </c>
      <c r="E15" s="5">
        <v>14743</v>
      </c>
      <c r="F15" s="5">
        <v>14745</v>
      </c>
      <c r="G15" s="5">
        <v>14787</v>
      </c>
      <c r="H15" s="5">
        <v>17745</v>
      </c>
      <c r="I15" s="5">
        <v>16810</v>
      </c>
      <c r="J15" s="5">
        <v>18531</v>
      </c>
      <c r="K15" s="5">
        <v>10891</v>
      </c>
      <c r="L15" s="5">
        <v>7383</v>
      </c>
      <c r="M15" s="5">
        <v>5793</v>
      </c>
      <c r="N15" s="37">
        <f t="shared" si="0"/>
        <v>163388.95000000001</v>
      </c>
    </row>
    <row r="16" spans="1:16" x14ac:dyDescent="0.25">
      <c r="A16" s="2" t="s">
        <v>20</v>
      </c>
      <c r="B16" s="205">
        <v>1597170.11</v>
      </c>
      <c r="C16" s="10">
        <v>1597572.5</v>
      </c>
      <c r="D16" s="10">
        <v>1599407.5</v>
      </c>
      <c r="E16" s="10">
        <v>1597247.5</v>
      </c>
      <c r="F16" s="10">
        <v>1595452.5</v>
      </c>
      <c r="G16" s="10">
        <v>1587792.5</v>
      </c>
      <c r="H16" s="10">
        <v>1588632</v>
      </c>
      <c r="I16" s="10">
        <v>1585647.5</v>
      </c>
      <c r="J16" s="10">
        <v>1586912</v>
      </c>
      <c r="K16" s="10">
        <v>1589472.5</v>
      </c>
      <c r="L16" s="10">
        <v>1587797.5</v>
      </c>
      <c r="M16" s="10">
        <v>1584027.5</v>
      </c>
      <c r="N16" s="32">
        <f t="shared" si="0"/>
        <v>19097131.609999999</v>
      </c>
    </row>
    <row r="17" spans="1:16" x14ac:dyDescent="0.25">
      <c r="A17" s="2"/>
      <c r="B17" s="205">
        <f>B15+B16</f>
        <v>1608498.06</v>
      </c>
      <c r="C17" s="10">
        <f t="shared" ref="C17:L17" si="2">C15+C16</f>
        <v>1612995.5</v>
      </c>
      <c r="D17" s="10">
        <f t="shared" si="2"/>
        <v>1614617.5</v>
      </c>
      <c r="E17" s="10">
        <f t="shared" si="2"/>
        <v>1611990.5</v>
      </c>
      <c r="F17" s="10">
        <f t="shared" si="2"/>
        <v>1610197.5</v>
      </c>
      <c r="G17" s="10">
        <f t="shared" si="2"/>
        <v>1602579.5</v>
      </c>
      <c r="H17" s="10">
        <f t="shared" si="2"/>
        <v>1606377</v>
      </c>
      <c r="I17" s="10">
        <f t="shared" si="2"/>
        <v>1602457.5</v>
      </c>
      <c r="J17" s="10">
        <f t="shared" si="2"/>
        <v>1605443</v>
      </c>
      <c r="K17" s="10">
        <f t="shared" si="2"/>
        <v>1600363.5</v>
      </c>
      <c r="L17" s="10">
        <f t="shared" si="2"/>
        <v>1595180.5</v>
      </c>
      <c r="M17" s="10"/>
      <c r="N17" s="32"/>
    </row>
    <row r="18" spans="1:16" x14ac:dyDescent="0.25">
      <c r="A18" s="2"/>
      <c r="B18" s="205">
        <f>B9+B10+B11+B12+B14+B15+B16</f>
        <v>2842997.4699999997</v>
      </c>
      <c r="C18" s="10">
        <f t="shared" ref="C18:F18" si="3">C9+C10+C11+C12+C14+C15+C16</f>
        <v>2733803.5</v>
      </c>
      <c r="D18" s="10">
        <f t="shared" si="3"/>
        <v>2837986.5</v>
      </c>
      <c r="E18" s="10">
        <f t="shared" si="3"/>
        <v>2799699.5</v>
      </c>
      <c r="F18" s="10">
        <f t="shared" si="3"/>
        <v>2744830.5</v>
      </c>
      <c r="G18" s="10"/>
      <c r="H18" s="10"/>
      <c r="I18" s="10"/>
      <c r="J18" s="10"/>
      <c r="K18" s="10"/>
      <c r="L18" s="10"/>
      <c r="M18" s="10"/>
      <c r="N18" s="32"/>
    </row>
    <row r="19" spans="1:16" x14ac:dyDescent="0.25">
      <c r="A19" s="2" t="s">
        <v>59</v>
      </c>
      <c r="B19" s="2">
        <v>180</v>
      </c>
      <c r="C19" s="2">
        <v>180</v>
      </c>
      <c r="D19" s="2">
        <v>180</v>
      </c>
      <c r="E19" s="2">
        <v>180</v>
      </c>
      <c r="F19" s="2">
        <v>180</v>
      </c>
      <c r="G19" s="2">
        <v>180</v>
      </c>
      <c r="H19" s="2">
        <v>180</v>
      </c>
      <c r="I19" s="2">
        <v>180</v>
      </c>
      <c r="J19" s="2">
        <v>180</v>
      </c>
      <c r="K19" s="2">
        <v>180</v>
      </c>
      <c r="L19" s="2">
        <v>180</v>
      </c>
      <c r="M19" s="2">
        <v>180</v>
      </c>
      <c r="N19" s="37">
        <f t="shared" si="0"/>
        <v>2160</v>
      </c>
    </row>
    <row r="20" spans="1:16" x14ac:dyDescent="0.25">
      <c r="A20" s="2" t="s">
        <v>62</v>
      </c>
      <c r="B20" s="2">
        <f>B62</f>
        <v>60</v>
      </c>
      <c r="C20" s="2">
        <f t="shared" ref="C20:M20" si="4">C62</f>
        <v>60</v>
      </c>
      <c r="D20" s="2">
        <f t="shared" si="4"/>
        <v>60</v>
      </c>
      <c r="E20" s="2">
        <f t="shared" si="4"/>
        <v>60</v>
      </c>
      <c r="F20" s="2">
        <f t="shared" si="4"/>
        <v>60</v>
      </c>
      <c r="G20" s="2">
        <f t="shared" si="4"/>
        <v>60</v>
      </c>
      <c r="H20" s="2">
        <f t="shared" si="4"/>
        <v>60</v>
      </c>
      <c r="I20" s="2">
        <f t="shared" si="4"/>
        <v>60</v>
      </c>
      <c r="J20" s="2">
        <f t="shared" si="4"/>
        <v>60</v>
      </c>
      <c r="K20" s="2">
        <f t="shared" si="4"/>
        <v>60</v>
      </c>
      <c r="L20" s="2">
        <f t="shared" si="4"/>
        <v>60</v>
      </c>
      <c r="M20" s="2">
        <f t="shared" si="4"/>
        <v>60</v>
      </c>
      <c r="N20" s="37">
        <f t="shared" si="0"/>
        <v>720</v>
      </c>
    </row>
    <row r="21" spans="1:16" x14ac:dyDescent="0.25">
      <c r="A21" s="2" t="s">
        <v>65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7">
        <f>N53</f>
        <v>68856.62</v>
      </c>
    </row>
    <row r="22" spans="1:16" x14ac:dyDescent="0.25">
      <c r="A22" s="2" t="s">
        <v>66</v>
      </c>
      <c r="B22" s="5">
        <f t="shared" ref="B22:M22" si="5">SUM(B9:B21)</f>
        <v>7338495.0599999996</v>
      </c>
      <c r="C22" s="5">
        <f t="shared" si="5"/>
        <v>7126778.5</v>
      </c>
      <c r="D22" s="5">
        <f t="shared" si="5"/>
        <v>7338024.5</v>
      </c>
      <c r="E22" s="5">
        <f t="shared" si="5"/>
        <v>7261752.5</v>
      </c>
      <c r="F22" s="5">
        <f t="shared" si="5"/>
        <v>7151212.5</v>
      </c>
      <c r="G22" s="5">
        <f t="shared" si="5"/>
        <v>4413946</v>
      </c>
      <c r="H22" s="5">
        <f t="shared" si="5"/>
        <v>4393998</v>
      </c>
      <c r="I22" s="5">
        <f t="shared" si="5"/>
        <v>4411615</v>
      </c>
      <c r="J22" s="5">
        <f t="shared" si="5"/>
        <v>4334374</v>
      </c>
      <c r="K22" s="5">
        <f t="shared" si="5"/>
        <v>4420217</v>
      </c>
      <c r="L22" s="5">
        <f t="shared" si="5"/>
        <v>4453621</v>
      </c>
      <c r="M22" s="5">
        <f t="shared" si="5"/>
        <v>2903872.5</v>
      </c>
      <c r="N22" s="37">
        <f>SUM(B22:M22)</f>
        <v>65547906.560000002</v>
      </c>
    </row>
    <row r="23" spans="1:16" x14ac:dyDescent="0.25">
      <c r="A23" s="2" t="s">
        <v>57</v>
      </c>
      <c r="B23" s="6">
        <f>B22/1000000</f>
        <v>7.3384950599999996</v>
      </c>
      <c r="C23" s="6">
        <f t="shared" ref="C23:M23" si="6">C22/1000000</f>
        <v>7.1267785000000003</v>
      </c>
      <c r="D23" s="6">
        <f t="shared" si="6"/>
        <v>7.3380245000000004</v>
      </c>
      <c r="E23" s="6">
        <f t="shared" si="6"/>
        <v>7.2617525000000001</v>
      </c>
      <c r="F23" s="6">
        <f t="shared" si="6"/>
        <v>7.1512124999999997</v>
      </c>
      <c r="G23" s="6">
        <f t="shared" si="6"/>
        <v>4.4139460000000001</v>
      </c>
      <c r="H23" s="6">
        <f t="shared" si="6"/>
        <v>4.3939979999999998</v>
      </c>
      <c r="I23" s="6">
        <f t="shared" si="6"/>
        <v>4.4116150000000003</v>
      </c>
      <c r="J23" s="6">
        <f t="shared" si="6"/>
        <v>4.3343740000000004</v>
      </c>
      <c r="K23" s="6">
        <f t="shared" si="6"/>
        <v>4.4202170000000001</v>
      </c>
      <c r="L23" s="6">
        <f t="shared" si="6"/>
        <v>4.4536210000000001</v>
      </c>
      <c r="M23" s="6">
        <f t="shared" si="6"/>
        <v>2.9038724999999999</v>
      </c>
      <c r="N23" s="37">
        <f t="shared" si="0"/>
        <v>65.547906560000001</v>
      </c>
    </row>
    <row r="24" spans="1:16" x14ac:dyDescent="0.25">
      <c r="A24" s="2" t="s">
        <v>58</v>
      </c>
      <c r="B24" s="6">
        <f>B23*35.3147</f>
        <v>259.15675149538203</v>
      </c>
      <c r="C24" s="6">
        <f t="shared" ref="C24:M24" si="7">C23*35.3147</f>
        <v>251.68004469395004</v>
      </c>
      <c r="D24" s="6">
        <f t="shared" si="7"/>
        <v>259.14013381015002</v>
      </c>
      <c r="E24" s="6">
        <f t="shared" si="7"/>
        <v>256.44661101175001</v>
      </c>
      <c r="F24" s="6">
        <f t="shared" si="7"/>
        <v>252.54292407375002</v>
      </c>
      <c r="G24" s="6">
        <f t="shared" si="7"/>
        <v>155.87717880620002</v>
      </c>
      <c r="H24" s="6">
        <f t="shared" si="7"/>
        <v>155.1727211706</v>
      </c>
      <c r="I24" s="6">
        <f t="shared" si="7"/>
        <v>155.79486024050001</v>
      </c>
      <c r="J24" s="6">
        <f t="shared" si="7"/>
        <v>153.06711749780001</v>
      </c>
      <c r="K24" s="6">
        <f t="shared" si="7"/>
        <v>156.09863728990001</v>
      </c>
      <c r="L24" s="6">
        <f t="shared" si="7"/>
        <v>157.27828952870001</v>
      </c>
      <c r="M24" s="6">
        <f t="shared" si="7"/>
        <v>102.54938617575</v>
      </c>
      <c r="N24" s="37">
        <f t="shared" si="0"/>
        <v>2314.8046557944322</v>
      </c>
    </row>
    <row r="27" spans="1:16" s="11" customFormat="1" x14ac:dyDescent="0.25">
      <c r="A27" s="24" t="s">
        <v>17</v>
      </c>
      <c r="B27" s="32">
        <f t="shared" ref="B27:N27" si="8">B22+B5</f>
        <v>7338495.0599999996</v>
      </c>
      <c r="C27" s="32">
        <f t="shared" si="8"/>
        <v>7126778.5</v>
      </c>
      <c r="D27" s="32">
        <f t="shared" si="8"/>
        <v>7338024.5</v>
      </c>
      <c r="E27" s="32">
        <f t="shared" si="8"/>
        <v>7261752.5</v>
      </c>
      <c r="F27" s="32">
        <f t="shared" si="8"/>
        <v>7151212.5</v>
      </c>
      <c r="G27" s="32">
        <f t="shared" si="8"/>
        <v>4413946</v>
      </c>
      <c r="H27" s="32">
        <f t="shared" si="8"/>
        <v>4393998</v>
      </c>
      <c r="I27" s="32">
        <f t="shared" si="8"/>
        <v>4411615</v>
      </c>
      <c r="J27" s="32">
        <f t="shared" si="8"/>
        <v>4334374</v>
      </c>
      <c r="K27" s="32">
        <f t="shared" si="8"/>
        <v>4420217</v>
      </c>
      <c r="L27" s="32">
        <f t="shared" si="8"/>
        <v>4453621</v>
      </c>
      <c r="M27" s="32">
        <f t="shared" si="8"/>
        <v>2903872.5</v>
      </c>
      <c r="N27" s="32">
        <f t="shared" si="8"/>
        <v>65547906.560000002</v>
      </c>
      <c r="O27" s="41">
        <f>N27/1000000</f>
        <v>65.547906560000001</v>
      </c>
      <c r="P27" s="41">
        <f>O27*35.3147</f>
        <v>2314.8046557944322</v>
      </c>
    </row>
    <row r="28" spans="1:16" s="11" customFormat="1" x14ac:dyDescent="0.25">
      <c r="A28" s="24" t="s">
        <v>23</v>
      </c>
      <c r="B28" s="39">
        <f>B27/1000000</f>
        <v>7.3384950599999996</v>
      </c>
      <c r="C28" s="39">
        <f t="shared" ref="C28:M28" si="9">C27/1000000</f>
        <v>7.1267785000000003</v>
      </c>
      <c r="D28" s="39">
        <f t="shared" si="9"/>
        <v>7.3380245000000004</v>
      </c>
      <c r="E28" s="39">
        <f t="shared" si="9"/>
        <v>7.2617525000000001</v>
      </c>
      <c r="F28" s="39">
        <f t="shared" si="9"/>
        <v>7.1512124999999997</v>
      </c>
      <c r="G28" s="39">
        <f t="shared" si="9"/>
        <v>4.4139460000000001</v>
      </c>
      <c r="H28" s="39">
        <f t="shared" si="9"/>
        <v>4.3939979999999998</v>
      </c>
      <c r="I28" s="39">
        <f t="shared" si="9"/>
        <v>4.4116150000000003</v>
      </c>
      <c r="J28" s="39">
        <f t="shared" si="9"/>
        <v>4.3343740000000004</v>
      </c>
      <c r="K28" s="39">
        <f t="shared" si="9"/>
        <v>4.4202170000000001</v>
      </c>
      <c r="L28" s="39">
        <f t="shared" si="9"/>
        <v>4.4536210000000001</v>
      </c>
      <c r="M28" s="39">
        <f t="shared" si="9"/>
        <v>2.9038724999999999</v>
      </c>
      <c r="N28" s="39">
        <v>0</v>
      </c>
      <c r="O28" s="39">
        <f>SUM(B28:N28)</f>
        <v>65.547906560000001</v>
      </c>
      <c r="P28" s="24"/>
    </row>
    <row r="29" spans="1:16" s="11" customFormat="1" x14ac:dyDescent="0.25">
      <c r="A29" s="24" t="s">
        <v>24</v>
      </c>
      <c r="B29" s="39">
        <f>B28*35.3147</f>
        <v>259.15675149538203</v>
      </c>
      <c r="C29" s="39">
        <f t="shared" ref="C29:N29" si="10">C28*35.3147</f>
        <v>251.68004469395004</v>
      </c>
      <c r="D29" s="39">
        <f t="shared" si="10"/>
        <v>259.14013381015002</v>
      </c>
      <c r="E29" s="39">
        <f t="shared" si="10"/>
        <v>256.44661101175001</v>
      </c>
      <c r="F29" s="39">
        <f t="shared" si="10"/>
        <v>252.54292407375002</v>
      </c>
      <c r="G29" s="39">
        <f t="shared" si="10"/>
        <v>155.87717880620002</v>
      </c>
      <c r="H29" s="39">
        <f t="shared" si="10"/>
        <v>155.1727211706</v>
      </c>
      <c r="I29" s="39">
        <f t="shared" si="10"/>
        <v>155.79486024050001</v>
      </c>
      <c r="J29" s="39">
        <f t="shared" si="10"/>
        <v>153.06711749780001</v>
      </c>
      <c r="K29" s="39">
        <f t="shared" si="10"/>
        <v>156.09863728990001</v>
      </c>
      <c r="L29" s="39">
        <f t="shared" si="10"/>
        <v>157.27828952870001</v>
      </c>
      <c r="M29" s="39">
        <f t="shared" si="10"/>
        <v>102.54938617575</v>
      </c>
      <c r="N29" s="39">
        <f t="shared" si="10"/>
        <v>0</v>
      </c>
      <c r="O29" s="24"/>
      <c r="P29" s="42">
        <f>SUM(B29:M29)</f>
        <v>2314.8046557944322</v>
      </c>
    </row>
    <row r="30" spans="1:16" s="11" customFormat="1" x14ac:dyDescent="0.2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2"/>
    </row>
    <row r="31" spans="1:16" s="11" customFormat="1" x14ac:dyDescent="0.25">
      <c r="A31" s="24" t="s">
        <v>75</v>
      </c>
      <c r="B31" s="39">
        <v>125.28</v>
      </c>
      <c r="C31" s="39">
        <v>124.19</v>
      </c>
      <c r="D31" s="39">
        <v>118.43</v>
      </c>
      <c r="E31" s="39">
        <v>123.55</v>
      </c>
      <c r="F31" s="39">
        <v>121.78</v>
      </c>
      <c r="G31" s="39">
        <v>135.82</v>
      </c>
      <c r="H31" s="39">
        <v>145.06</v>
      </c>
      <c r="I31" s="39">
        <v>128.22999999999999</v>
      </c>
      <c r="J31" s="39">
        <v>131.5</v>
      </c>
      <c r="K31" s="39">
        <v>122.98</v>
      </c>
      <c r="L31" s="39">
        <v>126.09</v>
      </c>
      <c r="M31" s="39">
        <v>125.25</v>
      </c>
      <c r="N31" s="37"/>
    </row>
    <row r="32" spans="1:16" s="11" customFormat="1" x14ac:dyDescent="0.25">
      <c r="A32" s="24" t="s">
        <v>79</v>
      </c>
      <c r="B32" s="39">
        <v>100.39</v>
      </c>
      <c r="C32" s="39">
        <v>96.5</v>
      </c>
      <c r="D32" s="39">
        <v>100.22</v>
      </c>
      <c r="E32" s="39">
        <v>98.79</v>
      </c>
      <c r="F32" s="39">
        <v>96.79</v>
      </c>
      <c r="G32" s="39">
        <v>98.6</v>
      </c>
      <c r="H32" s="39">
        <v>99.73</v>
      </c>
      <c r="I32" s="39">
        <v>97.87</v>
      </c>
      <c r="J32" s="39">
        <v>95.63</v>
      </c>
      <c r="K32" s="39">
        <v>98.51</v>
      </c>
      <c r="L32" s="39">
        <v>99.91</v>
      </c>
      <c r="M32" s="39">
        <v>101.61</v>
      </c>
      <c r="N32" s="37"/>
    </row>
    <row r="33" spans="1:16" s="11" customFormat="1" x14ac:dyDescent="0.25">
      <c r="A33" s="24" t="s">
        <v>80</v>
      </c>
      <c r="B33" s="39">
        <f>B31-B32</f>
        <v>24.89</v>
      </c>
      <c r="C33" s="39">
        <f t="shared" ref="C33:M33" si="11">C31-C32</f>
        <v>27.689999999999998</v>
      </c>
      <c r="D33" s="39">
        <f t="shared" si="11"/>
        <v>18.210000000000008</v>
      </c>
      <c r="E33" s="39">
        <f t="shared" si="11"/>
        <v>24.759999999999991</v>
      </c>
      <c r="F33" s="39">
        <f t="shared" si="11"/>
        <v>24.989999999999995</v>
      </c>
      <c r="G33" s="39">
        <f t="shared" si="11"/>
        <v>37.22</v>
      </c>
      <c r="H33" s="39">
        <f t="shared" si="11"/>
        <v>45.33</v>
      </c>
      <c r="I33" s="39">
        <f t="shared" si="11"/>
        <v>30.359999999999985</v>
      </c>
      <c r="J33" s="39">
        <f t="shared" si="11"/>
        <v>35.870000000000005</v>
      </c>
      <c r="K33" s="39">
        <f t="shared" si="11"/>
        <v>24.47</v>
      </c>
      <c r="L33" s="39">
        <f t="shared" si="11"/>
        <v>26.180000000000007</v>
      </c>
      <c r="M33" s="39">
        <f t="shared" si="11"/>
        <v>23.64</v>
      </c>
      <c r="N33" s="37"/>
    </row>
    <row r="34" spans="1:16" s="11" customFormat="1" x14ac:dyDescent="0.25">
      <c r="A34" s="24" t="s">
        <v>81</v>
      </c>
      <c r="B34" s="136">
        <f>(B33/B31)</f>
        <v>0.1986749680715198</v>
      </c>
      <c r="C34" s="136">
        <f t="shared" ref="C34:M34" si="12">(C33/C31)</f>
        <v>0.22296481198164103</v>
      </c>
      <c r="D34" s="136">
        <f t="shared" si="12"/>
        <v>0.15376171578147435</v>
      </c>
      <c r="E34" s="136">
        <f t="shared" si="12"/>
        <v>0.2004046944556859</v>
      </c>
      <c r="F34" s="136">
        <f t="shared" si="12"/>
        <v>0.20520610937756606</v>
      </c>
      <c r="G34" s="136">
        <f t="shared" si="12"/>
        <v>0.27403916948902962</v>
      </c>
      <c r="H34" s="136">
        <f t="shared" si="12"/>
        <v>0.31249138287605127</v>
      </c>
      <c r="I34" s="136">
        <f t="shared" si="12"/>
        <v>0.23676206815877709</v>
      </c>
      <c r="J34" s="136">
        <f t="shared" si="12"/>
        <v>0.27277566539923959</v>
      </c>
      <c r="K34" s="136">
        <f t="shared" si="12"/>
        <v>0.19897544316148966</v>
      </c>
      <c r="L34" s="136">
        <f t="shared" si="12"/>
        <v>0.20762947101276871</v>
      </c>
      <c r="M34" s="136">
        <f t="shared" si="12"/>
        <v>0.18874251497005989</v>
      </c>
      <c r="N34" s="37"/>
    </row>
    <row r="35" spans="1:16" s="11" customFormat="1" x14ac:dyDescent="0.25">
      <c r="A35" s="24" t="s">
        <v>82</v>
      </c>
      <c r="B35" s="136">
        <f>(B31-B29)/B31</f>
        <v>-1.0686203024854888</v>
      </c>
      <c r="C35" s="136">
        <f t="shared" ref="C35:M35" si="13">(C31-C29)/C31</f>
        <v>-1.0265725476604399</v>
      </c>
      <c r="D35" s="136">
        <f t="shared" si="13"/>
        <v>-1.1881291379730643</v>
      </c>
      <c r="E35" s="136">
        <f t="shared" si="13"/>
        <v>-1.0756504331181709</v>
      </c>
      <c r="F35" s="136">
        <f t="shared" si="13"/>
        <v>-1.0737635414168993</v>
      </c>
      <c r="G35" s="136">
        <f t="shared" si="13"/>
        <v>-0.14767470774701832</v>
      </c>
      <c r="H35" s="136">
        <f t="shared" si="13"/>
        <v>-6.9714057428650195E-2</v>
      </c>
      <c r="I35" s="136">
        <f t="shared" si="13"/>
        <v>-0.21496420681977718</v>
      </c>
      <c r="J35" s="136">
        <f t="shared" si="13"/>
        <v>-0.16400849808212936</v>
      </c>
      <c r="K35" s="136">
        <f t="shared" si="13"/>
        <v>-0.26930100251992201</v>
      </c>
      <c r="L35" s="136">
        <f t="shared" si="13"/>
        <v>-0.24734942920691577</v>
      </c>
      <c r="M35" s="136">
        <f t="shared" si="13"/>
        <v>0.18124242574251495</v>
      </c>
      <c r="N35" s="37"/>
    </row>
    <row r="36" spans="1:16" x14ac:dyDescent="0.25">
      <c r="O36">
        <f t="shared" ref="O36:O62" si="14">N36/1000000</f>
        <v>0</v>
      </c>
      <c r="P36">
        <f t="shared" ref="P36:P62" si="15">O36*35.3147</f>
        <v>0</v>
      </c>
    </row>
    <row r="37" spans="1:16" x14ac:dyDescent="0.25">
      <c r="O37" s="27">
        <f t="shared" si="14"/>
        <v>0</v>
      </c>
      <c r="P37" s="27">
        <f t="shared" si="15"/>
        <v>0</v>
      </c>
    </row>
    <row r="38" spans="1:16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8"/>
      <c r="P38" s="28"/>
    </row>
    <row r="39" spans="1:16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8"/>
      <c r="P39" s="28"/>
    </row>
    <row r="40" spans="1:16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8"/>
      <c r="P40" s="28"/>
    </row>
    <row r="41" spans="1:16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8"/>
      <c r="P41" s="28"/>
    </row>
    <row r="42" spans="1:16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8"/>
      <c r="P42" s="28"/>
    </row>
    <row r="43" spans="1:16" x14ac:dyDescent="0.25">
      <c r="O43" s="2">
        <f t="shared" si="14"/>
        <v>0</v>
      </c>
      <c r="P43" s="2">
        <f t="shared" si="15"/>
        <v>0</v>
      </c>
    </row>
    <row r="44" spans="1:16" x14ac:dyDescent="0.25">
      <c r="A44" s="19" t="s">
        <v>29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47"/>
      <c r="O44" s="23">
        <f t="shared" si="14"/>
        <v>0</v>
      </c>
      <c r="P44" s="23">
        <f t="shared" si="15"/>
        <v>0</v>
      </c>
    </row>
    <row r="45" spans="1:1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47"/>
      <c r="O45" s="19">
        <f t="shared" si="14"/>
        <v>0</v>
      </c>
      <c r="P45" s="19">
        <f t="shared" si="15"/>
        <v>0</v>
      </c>
    </row>
    <row r="46" spans="1:1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47"/>
      <c r="O46" s="19">
        <f t="shared" si="14"/>
        <v>0</v>
      </c>
      <c r="P46" s="19">
        <f t="shared" si="15"/>
        <v>0</v>
      </c>
    </row>
    <row r="47" spans="1:1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47"/>
      <c r="O47" s="19">
        <f t="shared" si="14"/>
        <v>0</v>
      </c>
      <c r="P47" s="19">
        <f t="shared" si="15"/>
        <v>0</v>
      </c>
    </row>
    <row r="48" spans="1:16" x14ac:dyDescent="0.25">
      <c r="A48" s="19" t="s">
        <v>17</v>
      </c>
      <c r="B48" s="19">
        <f>B45+B46</f>
        <v>0</v>
      </c>
      <c r="C48" s="19">
        <f t="shared" ref="C48:M48" si="16">C45+C46</f>
        <v>0</v>
      </c>
      <c r="D48" s="19">
        <f t="shared" si="16"/>
        <v>0</v>
      </c>
      <c r="E48" s="19">
        <f t="shared" si="16"/>
        <v>0</v>
      </c>
      <c r="F48" s="19">
        <f t="shared" si="16"/>
        <v>0</v>
      </c>
      <c r="G48" s="19">
        <f t="shared" si="16"/>
        <v>0</v>
      </c>
      <c r="H48" s="19">
        <f t="shared" si="16"/>
        <v>0</v>
      </c>
      <c r="I48" s="19">
        <f t="shared" si="16"/>
        <v>0</v>
      </c>
      <c r="J48" s="19">
        <f t="shared" si="16"/>
        <v>0</v>
      </c>
      <c r="K48" s="19">
        <f t="shared" si="16"/>
        <v>0</v>
      </c>
      <c r="L48" s="19">
        <f t="shared" si="16"/>
        <v>0</v>
      </c>
      <c r="M48" s="19">
        <f t="shared" si="16"/>
        <v>0</v>
      </c>
      <c r="N48" s="47">
        <f t="shared" ref="N48" si="17">SUM(B48:M48)</f>
        <v>0</v>
      </c>
      <c r="O48" s="19">
        <f t="shared" si="14"/>
        <v>0</v>
      </c>
      <c r="P48" s="19">
        <f t="shared" si="15"/>
        <v>0</v>
      </c>
    </row>
    <row r="49" spans="1:17" x14ac:dyDescent="0.25">
      <c r="O49" s="2">
        <f t="shared" si="14"/>
        <v>0</v>
      </c>
      <c r="P49" s="2">
        <f t="shared" si="15"/>
        <v>0</v>
      </c>
    </row>
    <row r="50" spans="1:17" x14ac:dyDescent="0.25">
      <c r="A50" s="19" t="s">
        <v>34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47"/>
      <c r="O50" s="2">
        <f t="shared" si="14"/>
        <v>0</v>
      </c>
      <c r="P50" s="2">
        <f t="shared" si="15"/>
        <v>0</v>
      </c>
      <c r="Q50" s="22"/>
    </row>
    <row r="51" spans="1:17" x14ac:dyDescent="0.25">
      <c r="A51" s="19" t="s">
        <v>28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47">
        <f>SUM(B51:M51)</f>
        <v>0</v>
      </c>
      <c r="O51" s="2">
        <f t="shared" si="14"/>
        <v>0</v>
      </c>
      <c r="P51" s="2">
        <f t="shared" si="15"/>
        <v>0</v>
      </c>
      <c r="Q51" s="22"/>
    </row>
    <row r="52" spans="1:17" x14ac:dyDescent="0.25">
      <c r="A52" s="19" t="s">
        <v>35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47">
        <v>68856.62</v>
      </c>
      <c r="O52" s="2">
        <f t="shared" si="14"/>
        <v>6.8856619999999993E-2</v>
      </c>
      <c r="P52" s="2">
        <f t="shared" si="15"/>
        <v>2.4316508783140001</v>
      </c>
      <c r="Q52" s="22"/>
    </row>
    <row r="53" spans="1:17" x14ac:dyDescent="0.25">
      <c r="A53" s="19" t="s">
        <v>36</v>
      </c>
      <c r="B53" s="19">
        <f>B51+B52</f>
        <v>0</v>
      </c>
      <c r="C53" s="19">
        <f t="shared" ref="C53:M53" si="18">C51+C52</f>
        <v>0</v>
      </c>
      <c r="D53" s="19">
        <f t="shared" si="18"/>
        <v>0</v>
      </c>
      <c r="E53" s="19">
        <f t="shared" si="18"/>
        <v>0</v>
      </c>
      <c r="F53" s="19">
        <f t="shared" si="18"/>
        <v>0</v>
      </c>
      <c r="G53" s="19">
        <f t="shared" si="18"/>
        <v>0</v>
      </c>
      <c r="H53" s="19">
        <f t="shared" si="18"/>
        <v>0</v>
      </c>
      <c r="I53" s="19">
        <f t="shared" si="18"/>
        <v>0</v>
      </c>
      <c r="J53" s="19">
        <f t="shared" si="18"/>
        <v>0</v>
      </c>
      <c r="K53" s="19">
        <f t="shared" si="18"/>
        <v>0</v>
      </c>
      <c r="L53" s="19">
        <f t="shared" si="18"/>
        <v>0</v>
      </c>
      <c r="M53" s="19">
        <f t="shared" si="18"/>
        <v>0</v>
      </c>
      <c r="N53" s="47">
        <f>N51+N52</f>
        <v>68856.62</v>
      </c>
      <c r="O53" s="2">
        <f t="shared" si="14"/>
        <v>6.8856619999999993E-2</v>
      </c>
      <c r="P53" s="2">
        <f t="shared" si="15"/>
        <v>2.4316508783140001</v>
      </c>
      <c r="Q53" s="22"/>
    </row>
    <row r="54" spans="1:17" x14ac:dyDescent="0.25">
      <c r="O54" s="2">
        <f t="shared" si="14"/>
        <v>0</v>
      </c>
      <c r="P54" s="2">
        <f t="shared" si="15"/>
        <v>0</v>
      </c>
    </row>
    <row r="55" spans="1:17" x14ac:dyDescent="0.25">
      <c r="O55" s="2">
        <f t="shared" si="14"/>
        <v>0</v>
      </c>
      <c r="P55" s="2">
        <f t="shared" si="15"/>
        <v>0</v>
      </c>
    </row>
    <row r="56" spans="1:17" x14ac:dyDescent="0.25">
      <c r="A56" s="18" t="s">
        <v>37</v>
      </c>
      <c r="O56" s="2">
        <f t="shared" si="14"/>
        <v>0</v>
      </c>
      <c r="P56" s="2">
        <f t="shared" si="15"/>
        <v>0</v>
      </c>
    </row>
    <row r="57" spans="1:17" x14ac:dyDescent="0.25">
      <c r="A57" s="19" t="s">
        <v>20</v>
      </c>
      <c r="B57" s="19">
        <f>1*60</f>
        <v>60</v>
      </c>
      <c r="C57" s="19">
        <f t="shared" ref="C57:M57" si="19">1*60</f>
        <v>60</v>
      </c>
      <c r="D57" s="19">
        <f t="shared" si="19"/>
        <v>60</v>
      </c>
      <c r="E57" s="19">
        <f t="shared" si="19"/>
        <v>60</v>
      </c>
      <c r="F57" s="19">
        <f t="shared" si="19"/>
        <v>60</v>
      </c>
      <c r="G57" s="19">
        <f t="shared" si="19"/>
        <v>60</v>
      </c>
      <c r="H57" s="19">
        <f t="shared" si="19"/>
        <v>60</v>
      </c>
      <c r="I57" s="19">
        <f t="shared" si="19"/>
        <v>60</v>
      </c>
      <c r="J57" s="19">
        <f t="shared" si="19"/>
        <v>60</v>
      </c>
      <c r="K57" s="19">
        <f t="shared" si="19"/>
        <v>60</v>
      </c>
      <c r="L57" s="19">
        <f t="shared" si="19"/>
        <v>60</v>
      </c>
      <c r="M57" s="19">
        <f t="shared" si="19"/>
        <v>60</v>
      </c>
      <c r="N57" s="47"/>
      <c r="O57" s="2">
        <f t="shared" si="14"/>
        <v>0</v>
      </c>
      <c r="P57" s="2">
        <f t="shared" si="15"/>
        <v>0</v>
      </c>
      <c r="Q57" s="22"/>
    </row>
    <row r="58" spans="1:17" x14ac:dyDescent="0.25">
      <c r="A58" s="19" t="s">
        <v>38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47"/>
      <c r="O58" s="2">
        <f t="shared" si="14"/>
        <v>0</v>
      </c>
      <c r="P58" s="2">
        <f t="shared" si="15"/>
        <v>0</v>
      </c>
      <c r="Q58" s="22"/>
    </row>
    <row r="59" spans="1:17" x14ac:dyDescent="0.25">
      <c r="A59" s="19" t="s">
        <v>39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47"/>
      <c r="O59" s="2">
        <f t="shared" si="14"/>
        <v>0</v>
      </c>
      <c r="P59" s="2">
        <f t="shared" si="15"/>
        <v>0</v>
      </c>
      <c r="Q59" s="22"/>
    </row>
    <row r="60" spans="1:17" x14ac:dyDescent="0.25">
      <c r="A60" s="19" t="s">
        <v>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47"/>
      <c r="O60" s="2">
        <f t="shared" si="14"/>
        <v>0</v>
      </c>
      <c r="P60" s="2">
        <f t="shared" si="15"/>
        <v>0</v>
      </c>
      <c r="Q60" s="22"/>
    </row>
    <row r="61" spans="1:17" x14ac:dyDescent="0.25">
      <c r="A61" s="19" t="s">
        <v>41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47"/>
      <c r="O61" s="2">
        <f t="shared" si="14"/>
        <v>0</v>
      </c>
      <c r="P61" s="2">
        <f t="shared" si="15"/>
        <v>0</v>
      </c>
      <c r="Q61" s="22"/>
    </row>
    <row r="62" spans="1:17" x14ac:dyDescent="0.25">
      <c r="A62" s="19" t="s">
        <v>17</v>
      </c>
      <c r="B62" s="19">
        <f>SUM(B57:B61)</f>
        <v>60</v>
      </c>
      <c r="C62" s="19">
        <f t="shared" ref="C62:M62" si="20">SUM(C57:C61)</f>
        <v>60</v>
      </c>
      <c r="D62" s="19">
        <f t="shared" si="20"/>
        <v>60</v>
      </c>
      <c r="E62" s="19">
        <f t="shared" si="20"/>
        <v>60</v>
      </c>
      <c r="F62" s="19">
        <f t="shared" si="20"/>
        <v>60</v>
      </c>
      <c r="G62" s="19">
        <f t="shared" si="20"/>
        <v>60</v>
      </c>
      <c r="H62" s="19">
        <f t="shared" si="20"/>
        <v>60</v>
      </c>
      <c r="I62" s="19">
        <f t="shared" si="20"/>
        <v>60</v>
      </c>
      <c r="J62" s="19">
        <f t="shared" si="20"/>
        <v>60</v>
      </c>
      <c r="K62" s="19">
        <f t="shared" si="20"/>
        <v>60</v>
      </c>
      <c r="L62" s="19">
        <f t="shared" si="20"/>
        <v>60</v>
      </c>
      <c r="M62" s="19">
        <f t="shared" si="20"/>
        <v>60</v>
      </c>
      <c r="N62" s="47">
        <f t="shared" ref="N62" si="21">N57+N58+N59+N60+N61</f>
        <v>0</v>
      </c>
      <c r="O62" s="2">
        <f t="shared" si="14"/>
        <v>0</v>
      </c>
      <c r="P62" s="2">
        <f t="shared" si="15"/>
        <v>0</v>
      </c>
      <c r="Q62" s="22"/>
    </row>
  </sheetData>
  <mergeCells count="4">
    <mergeCell ref="A1:A2"/>
    <mergeCell ref="B1:G1"/>
    <mergeCell ref="H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19" workbookViewId="0">
      <pane xSplit="1" topLeftCell="E1" activePane="topRight" state="frozen"/>
      <selection activeCell="A46" sqref="A46"/>
      <selection pane="topRight" activeCell="N20" sqref="N20"/>
    </sheetView>
  </sheetViews>
  <sheetFormatPr defaultRowHeight="15" x14ac:dyDescent="0.25"/>
  <cols>
    <col min="1" max="1" width="16.710937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4.5703125" style="152" customWidth="1"/>
  </cols>
  <sheetData>
    <row r="1" spans="1:16" x14ac:dyDescent="0.25">
      <c r="A1" s="214" t="s">
        <v>85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147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148" t="s">
        <v>17</v>
      </c>
    </row>
    <row r="3" spans="1:16" x14ac:dyDescent="0.25">
      <c r="A3" s="2" t="s">
        <v>21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48"/>
    </row>
    <row r="4" spans="1:16" x14ac:dyDescent="0.25">
      <c r="A4" s="2" t="s">
        <v>30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48"/>
    </row>
    <row r="5" spans="1:16" s="11" customFormat="1" x14ac:dyDescent="0.25">
      <c r="A5" s="24" t="s">
        <v>53</v>
      </c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148"/>
    </row>
    <row r="6" spans="1:16" x14ac:dyDescent="0.25">
      <c r="A6" s="2" t="s">
        <v>54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48"/>
    </row>
    <row r="7" spans="1:16" s="11" customFormat="1" x14ac:dyDescent="0.25">
      <c r="A7" s="24" t="s">
        <v>55</v>
      </c>
      <c r="B7" s="46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148"/>
    </row>
    <row r="8" spans="1:16" x14ac:dyDescent="0.25">
      <c r="A8" s="13"/>
      <c r="B8" s="4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48"/>
    </row>
    <row r="9" spans="1:16" x14ac:dyDescent="0.25">
      <c r="A9" s="2" t="s">
        <v>0</v>
      </c>
      <c r="B9" s="5">
        <v>210337</v>
      </c>
      <c r="C9" s="5">
        <v>179110</v>
      </c>
      <c r="D9" s="5">
        <v>154289</v>
      </c>
      <c r="E9" s="5">
        <v>152632</v>
      </c>
      <c r="F9" s="5">
        <v>148657</v>
      </c>
      <c r="G9" s="5">
        <v>161332</v>
      </c>
      <c r="H9" s="5">
        <v>130840</v>
      </c>
      <c r="I9" s="5">
        <v>106294</v>
      </c>
      <c r="J9" s="5">
        <v>124038</v>
      </c>
      <c r="K9" s="5">
        <v>211956</v>
      </c>
      <c r="L9" s="5">
        <v>198196</v>
      </c>
      <c r="M9" s="5">
        <v>212204</v>
      </c>
      <c r="N9" s="149">
        <f>SUM(B9:M9)</f>
        <v>1989885</v>
      </c>
    </row>
    <row r="10" spans="1:16" x14ac:dyDescent="0.25">
      <c r="A10" s="2" t="s">
        <v>14</v>
      </c>
      <c r="B10" s="5">
        <v>1966762</v>
      </c>
      <c r="C10" s="5">
        <v>1742700</v>
      </c>
      <c r="D10" s="5">
        <v>1755808</v>
      </c>
      <c r="E10" s="5">
        <v>1845264</v>
      </c>
      <c r="F10" s="5">
        <v>1763229</v>
      </c>
      <c r="G10" s="5">
        <v>2029538</v>
      </c>
      <c r="H10" s="5">
        <v>2051428</v>
      </c>
      <c r="I10" s="5">
        <v>2029031</v>
      </c>
      <c r="J10" s="5">
        <v>2136423</v>
      </c>
      <c r="K10" s="5">
        <v>2384542</v>
      </c>
      <c r="L10" s="5">
        <v>2297494</v>
      </c>
      <c r="M10" s="5">
        <v>2598335</v>
      </c>
      <c r="N10" s="149">
        <f t="shared" ref="N10:N21" si="0">SUM(B10:M10)</f>
        <v>24600554</v>
      </c>
      <c r="O10" s="5"/>
      <c r="P10" s="5"/>
    </row>
    <row r="11" spans="1:16" x14ac:dyDescent="0.25">
      <c r="A11" s="2" t="s">
        <v>16</v>
      </c>
      <c r="B11" s="5">
        <v>64823</v>
      </c>
      <c r="C11" s="5">
        <v>77637</v>
      </c>
      <c r="D11" s="5">
        <v>65034</v>
      </c>
      <c r="E11" s="5">
        <v>70889</v>
      </c>
      <c r="F11" s="5">
        <v>62547</v>
      </c>
      <c r="G11" s="5">
        <v>61483</v>
      </c>
      <c r="H11" s="5">
        <v>63816</v>
      </c>
      <c r="I11" s="5">
        <v>64175</v>
      </c>
      <c r="J11" s="5">
        <v>55896</v>
      </c>
      <c r="K11" s="5">
        <v>55689</v>
      </c>
      <c r="L11" s="5">
        <v>70300</v>
      </c>
      <c r="M11" s="5">
        <v>56003</v>
      </c>
      <c r="N11" s="149">
        <f t="shared" si="0"/>
        <v>768292</v>
      </c>
    </row>
    <row r="12" spans="1:16" x14ac:dyDescent="0.25">
      <c r="A12" s="2" t="s">
        <v>15</v>
      </c>
      <c r="B12" s="5">
        <v>38646</v>
      </c>
      <c r="C12" s="5">
        <v>54792</v>
      </c>
      <c r="D12" s="5">
        <v>50423</v>
      </c>
      <c r="E12" s="5">
        <v>53330</v>
      </c>
      <c r="F12" s="5">
        <v>50481</v>
      </c>
      <c r="G12" s="5">
        <v>54067</v>
      </c>
      <c r="H12" s="5">
        <v>50805</v>
      </c>
      <c r="I12" s="5">
        <v>49393</v>
      </c>
      <c r="J12" s="5">
        <v>50679</v>
      </c>
      <c r="K12" s="5">
        <v>36244</v>
      </c>
      <c r="L12" s="5">
        <v>57446</v>
      </c>
      <c r="M12" s="5">
        <v>44064</v>
      </c>
      <c r="N12" s="149">
        <f t="shared" si="0"/>
        <v>590370</v>
      </c>
    </row>
    <row r="13" spans="1:16" x14ac:dyDescent="0.25">
      <c r="A13" s="2" t="s">
        <v>18</v>
      </c>
      <c r="B13" s="5">
        <v>9463</v>
      </c>
      <c r="C13" s="5">
        <v>14527</v>
      </c>
      <c r="D13" s="5">
        <v>7146</v>
      </c>
      <c r="E13" s="5">
        <v>15495</v>
      </c>
      <c r="F13" s="5">
        <v>17577</v>
      </c>
      <c r="G13" s="5">
        <v>15080</v>
      </c>
      <c r="H13" s="5">
        <v>20273</v>
      </c>
      <c r="I13" s="5">
        <v>17325</v>
      </c>
      <c r="J13" s="5">
        <v>18022</v>
      </c>
      <c r="K13" s="5">
        <v>18095</v>
      </c>
      <c r="L13" s="5">
        <v>17326</v>
      </c>
      <c r="M13" s="5">
        <v>16097</v>
      </c>
      <c r="N13" s="149">
        <f t="shared" si="0"/>
        <v>186426</v>
      </c>
    </row>
    <row r="14" spans="1:16" x14ac:dyDescent="0.25">
      <c r="A14" s="2" t="s">
        <v>19</v>
      </c>
      <c r="B14" s="5">
        <v>26977</v>
      </c>
      <c r="C14" s="5">
        <v>30077</v>
      </c>
      <c r="D14" s="5">
        <v>28885</v>
      </c>
      <c r="E14" s="5">
        <v>33997</v>
      </c>
      <c r="F14" s="5">
        <v>31779</v>
      </c>
      <c r="G14" s="5">
        <v>26580</v>
      </c>
      <c r="H14" s="5">
        <v>28994</v>
      </c>
      <c r="I14" s="5">
        <v>24108</v>
      </c>
      <c r="J14" s="5">
        <v>23247</v>
      </c>
      <c r="K14" s="5">
        <v>17525</v>
      </c>
      <c r="L14" s="5">
        <v>27373</v>
      </c>
      <c r="M14" s="5">
        <v>21316</v>
      </c>
      <c r="N14" s="149">
        <f t="shared" si="0"/>
        <v>320858</v>
      </c>
    </row>
    <row r="15" spans="1:16" x14ac:dyDescent="0.25">
      <c r="A15" s="2" t="s">
        <v>20</v>
      </c>
      <c r="B15" s="10">
        <v>2255610</v>
      </c>
      <c r="C15" s="10">
        <v>2252910</v>
      </c>
      <c r="D15" s="10">
        <v>2232825</v>
      </c>
      <c r="E15" s="10">
        <v>2226005</v>
      </c>
      <c r="F15" s="10">
        <v>2219260</v>
      </c>
      <c r="G15" s="10">
        <v>2219505</v>
      </c>
      <c r="H15" s="10">
        <v>2219905</v>
      </c>
      <c r="I15" s="10">
        <v>2220205</v>
      </c>
      <c r="J15" s="10">
        <v>2233555</v>
      </c>
      <c r="K15" s="10">
        <v>2236190</v>
      </c>
      <c r="L15" s="10">
        <v>2236550</v>
      </c>
      <c r="M15" s="10">
        <v>2241130</v>
      </c>
      <c r="N15" s="149">
        <f t="shared" si="0"/>
        <v>26793650</v>
      </c>
    </row>
    <row r="16" spans="1:16" x14ac:dyDescent="0.25">
      <c r="A16" s="2" t="s">
        <v>59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60</v>
      </c>
      <c r="K16" s="2">
        <v>60</v>
      </c>
      <c r="L16" s="2">
        <v>60</v>
      </c>
      <c r="M16" s="10">
        <f>SUM(B16:L16)</f>
        <v>660</v>
      </c>
      <c r="N16" s="149">
        <f t="shared" si="0"/>
        <v>1320</v>
      </c>
    </row>
    <row r="17" spans="1:16" x14ac:dyDescent="0.25">
      <c r="A17" s="2" t="s">
        <v>62</v>
      </c>
      <c r="B17" s="2">
        <f>B68</f>
        <v>60</v>
      </c>
      <c r="C17" s="2">
        <f t="shared" ref="C17:L17" si="1">C68</f>
        <v>60</v>
      </c>
      <c r="D17" s="2">
        <f t="shared" si="1"/>
        <v>60</v>
      </c>
      <c r="E17" s="2">
        <f t="shared" si="1"/>
        <v>60</v>
      </c>
      <c r="F17" s="2">
        <f t="shared" si="1"/>
        <v>60</v>
      </c>
      <c r="G17" s="2">
        <f t="shared" si="1"/>
        <v>60</v>
      </c>
      <c r="H17" s="2">
        <f t="shared" si="1"/>
        <v>60</v>
      </c>
      <c r="I17" s="2">
        <f t="shared" si="1"/>
        <v>60</v>
      </c>
      <c r="J17" s="2">
        <f t="shared" si="1"/>
        <v>60</v>
      </c>
      <c r="K17" s="2">
        <f t="shared" si="1"/>
        <v>60</v>
      </c>
      <c r="L17" s="2">
        <f t="shared" si="1"/>
        <v>60</v>
      </c>
      <c r="M17" s="10">
        <f>SUM(B17:L17)</f>
        <v>660</v>
      </c>
      <c r="N17" s="149"/>
    </row>
    <row r="18" spans="1:16" x14ac:dyDescent="0.25">
      <c r="A18" s="2" t="s">
        <v>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49">
        <f>N59</f>
        <v>37864.498999999996</v>
      </c>
    </row>
    <row r="19" spans="1:16" x14ac:dyDescent="0.25">
      <c r="A19" s="2" t="s">
        <v>66</v>
      </c>
      <c r="B19" s="5">
        <f>SUM(B9:B18)</f>
        <v>4572738</v>
      </c>
      <c r="C19" s="5">
        <f>SUM(C9:C18)</f>
        <v>4351873</v>
      </c>
      <c r="D19" s="5">
        <f t="shared" ref="D19:M19" si="2">SUM(D9:D18)</f>
        <v>4294530</v>
      </c>
      <c r="E19" s="5">
        <f t="shared" si="2"/>
        <v>4397732</v>
      </c>
      <c r="F19" s="5">
        <f t="shared" si="2"/>
        <v>4293650</v>
      </c>
      <c r="G19" s="5">
        <f t="shared" si="2"/>
        <v>4567705</v>
      </c>
      <c r="H19" s="5">
        <f t="shared" si="2"/>
        <v>4566181</v>
      </c>
      <c r="I19" s="5">
        <f t="shared" si="2"/>
        <v>4510651</v>
      </c>
      <c r="J19" s="5">
        <f t="shared" si="2"/>
        <v>4641980</v>
      </c>
      <c r="K19" s="5">
        <f t="shared" si="2"/>
        <v>4960361</v>
      </c>
      <c r="L19" s="5">
        <f t="shared" si="2"/>
        <v>4904805</v>
      </c>
      <c r="M19" s="5">
        <f t="shared" si="2"/>
        <v>5190469</v>
      </c>
      <c r="N19" s="149">
        <f>SUM(N9:N18)</f>
        <v>55289219.498999998</v>
      </c>
    </row>
    <row r="20" spans="1:16" x14ac:dyDescent="0.25">
      <c r="A20" s="2" t="s">
        <v>57</v>
      </c>
      <c r="B20" s="6">
        <f>B19/1000000</f>
        <v>4.5727380000000002</v>
      </c>
      <c r="C20" s="6">
        <f t="shared" ref="C20:M20" si="3">C19/1000000</f>
        <v>4.3518730000000003</v>
      </c>
      <c r="D20" s="6">
        <f t="shared" si="3"/>
        <v>4.29453</v>
      </c>
      <c r="E20" s="6">
        <f t="shared" si="3"/>
        <v>4.3977320000000004</v>
      </c>
      <c r="F20" s="6">
        <f t="shared" si="3"/>
        <v>4.2936500000000004</v>
      </c>
      <c r="G20" s="6">
        <f t="shared" si="3"/>
        <v>4.5677050000000001</v>
      </c>
      <c r="H20" s="6">
        <f t="shared" si="3"/>
        <v>4.5661810000000003</v>
      </c>
      <c r="I20" s="6">
        <f t="shared" si="3"/>
        <v>4.5106510000000002</v>
      </c>
      <c r="J20" s="6">
        <f t="shared" si="3"/>
        <v>4.6419800000000002</v>
      </c>
      <c r="K20" s="6">
        <f t="shared" si="3"/>
        <v>4.9603609999999998</v>
      </c>
      <c r="L20" s="6">
        <f t="shared" si="3"/>
        <v>4.9048049999999996</v>
      </c>
      <c r="M20" s="6">
        <f t="shared" si="3"/>
        <v>5.1904690000000002</v>
      </c>
      <c r="N20" s="149">
        <f t="shared" si="0"/>
        <v>55.252675000000004</v>
      </c>
    </row>
    <row r="21" spans="1:16" x14ac:dyDescent="0.25">
      <c r="A21" s="2" t="s">
        <v>58</v>
      </c>
      <c r="B21" s="6">
        <f>B20*35.3147</f>
        <v>161.48487064860001</v>
      </c>
      <c r="C21" s="6">
        <f t="shared" ref="C21:M21" si="4">C20*35.3147</f>
        <v>153.68508943310002</v>
      </c>
      <c r="D21" s="6">
        <f t="shared" si="4"/>
        <v>151.66003859100002</v>
      </c>
      <c r="E21" s="6">
        <f t="shared" si="4"/>
        <v>155.30458626040001</v>
      </c>
      <c r="F21" s="6">
        <f t="shared" si="4"/>
        <v>151.62896165500001</v>
      </c>
      <c r="G21" s="6">
        <f t="shared" si="4"/>
        <v>161.30713176350002</v>
      </c>
      <c r="H21" s="6">
        <f t="shared" si="4"/>
        <v>161.25331216070001</v>
      </c>
      <c r="I21" s="6">
        <f t="shared" si="4"/>
        <v>159.29228686970001</v>
      </c>
      <c r="J21" s="6">
        <f t="shared" si="4"/>
        <v>163.930131106</v>
      </c>
      <c r="K21" s="6">
        <f t="shared" si="4"/>
        <v>175.1736606067</v>
      </c>
      <c r="L21" s="6">
        <f t="shared" si="4"/>
        <v>173.2117171335</v>
      </c>
      <c r="M21" s="6">
        <f t="shared" si="4"/>
        <v>183.29985559430003</v>
      </c>
      <c r="N21" s="149">
        <f t="shared" si="0"/>
        <v>1951.2316418225003</v>
      </c>
    </row>
    <row r="24" spans="1:16" s="11" customFormat="1" x14ac:dyDescent="0.25">
      <c r="A24" s="24" t="s">
        <v>17</v>
      </c>
      <c r="B24" s="32">
        <f t="shared" ref="B24:N24" si="5">B19+B5</f>
        <v>4572738</v>
      </c>
      <c r="C24" s="32">
        <f t="shared" si="5"/>
        <v>4351873</v>
      </c>
      <c r="D24" s="32">
        <f t="shared" si="5"/>
        <v>4294530</v>
      </c>
      <c r="E24" s="32">
        <f t="shared" si="5"/>
        <v>4397732</v>
      </c>
      <c r="F24" s="32">
        <f t="shared" si="5"/>
        <v>4293650</v>
      </c>
      <c r="G24" s="32">
        <f t="shared" si="5"/>
        <v>4567705</v>
      </c>
      <c r="H24" s="32">
        <f t="shared" si="5"/>
        <v>4566181</v>
      </c>
      <c r="I24" s="32">
        <f t="shared" si="5"/>
        <v>4510651</v>
      </c>
      <c r="J24" s="32">
        <f t="shared" si="5"/>
        <v>4641980</v>
      </c>
      <c r="K24" s="32">
        <f t="shared" si="5"/>
        <v>4960361</v>
      </c>
      <c r="L24" s="32">
        <f t="shared" si="5"/>
        <v>4904805</v>
      </c>
      <c r="M24" s="32">
        <f t="shared" si="5"/>
        <v>5190469</v>
      </c>
      <c r="N24" s="150">
        <f t="shared" si="5"/>
        <v>55289219.498999998</v>
      </c>
      <c r="O24" s="41">
        <f>N24/1000000</f>
        <v>55.289219498999998</v>
      </c>
      <c r="P24" s="41">
        <f>O24*35.3147</f>
        <v>1952.5221998413354</v>
      </c>
    </row>
    <row r="25" spans="1:16" s="11" customFormat="1" x14ac:dyDescent="0.25">
      <c r="A25" s="24" t="s">
        <v>23</v>
      </c>
      <c r="B25" s="39">
        <f>B24/1000000</f>
        <v>4.5727380000000002</v>
      </c>
      <c r="C25" s="39">
        <f t="shared" ref="C25:M25" si="6">C24/1000000</f>
        <v>4.3518730000000003</v>
      </c>
      <c r="D25" s="39">
        <f t="shared" si="6"/>
        <v>4.29453</v>
      </c>
      <c r="E25" s="39">
        <f t="shared" si="6"/>
        <v>4.3977320000000004</v>
      </c>
      <c r="F25" s="39">
        <f t="shared" si="6"/>
        <v>4.2936500000000004</v>
      </c>
      <c r="G25" s="39">
        <f t="shared" si="6"/>
        <v>4.5677050000000001</v>
      </c>
      <c r="H25" s="39">
        <f t="shared" si="6"/>
        <v>4.5661810000000003</v>
      </c>
      <c r="I25" s="39">
        <f t="shared" si="6"/>
        <v>4.5106510000000002</v>
      </c>
      <c r="J25" s="39">
        <f t="shared" si="6"/>
        <v>4.6419800000000002</v>
      </c>
      <c r="K25" s="39">
        <f t="shared" si="6"/>
        <v>4.9603609999999998</v>
      </c>
      <c r="L25" s="39">
        <f t="shared" si="6"/>
        <v>4.9048049999999996</v>
      </c>
      <c r="M25" s="39">
        <f t="shared" si="6"/>
        <v>5.1904690000000002</v>
      </c>
      <c r="N25" s="120">
        <v>0</v>
      </c>
      <c r="O25" s="39">
        <f>SUM(B25:N25)</f>
        <v>55.252675000000004</v>
      </c>
      <c r="P25" s="24"/>
    </row>
    <row r="26" spans="1:16" s="11" customFormat="1" x14ac:dyDescent="0.25">
      <c r="A26" s="24" t="s">
        <v>24</v>
      </c>
      <c r="B26" s="39">
        <f>B25*35.3147</f>
        <v>161.48487064860001</v>
      </c>
      <c r="C26" s="39">
        <f t="shared" ref="C26:N26" si="7">C25*35.3147</f>
        <v>153.68508943310002</v>
      </c>
      <c r="D26" s="39">
        <f t="shared" si="7"/>
        <v>151.66003859100002</v>
      </c>
      <c r="E26" s="39">
        <f t="shared" si="7"/>
        <v>155.30458626040001</v>
      </c>
      <c r="F26" s="39">
        <f t="shared" si="7"/>
        <v>151.62896165500001</v>
      </c>
      <c r="G26" s="39">
        <f t="shared" si="7"/>
        <v>161.30713176350002</v>
      </c>
      <c r="H26" s="39">
        <f t="shared" si="7"/>
        <v>161.25331216070001</v>
      </c>
      <c r="I26" s="39">
        <f t="shared" si="7"/>
        <v>159.29228686970001</v>
      </c>
      <c r="J26" s="39">
        <f t="shared" si="7"/>
        <v>163.930131106</v>
      </c>
      <c r="K26" s="39">
        <f t="shared" si="7"/>
        <v>175.1736606067</v>
      </c>
      <c r="L26" s="39">
        <f t="shared" si="7"/>
        <v>173.2117171335</v>
      </c>
      <c r="M26" s="39">
        <f t="shared" si="7"/>
        <v>183.29985559430003</v>
      </c>
      <c r="N26" s="120">
        <f t="shared" si="7"/>
        <v>0</v>
      </c>
      <c r="O26" s="24"/>
      <c r="P26" s="42">
        <f>SUM(B26:M26)</f>
        <v>1951.2316418225003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51"/>
    </row>
    <row r="28" spans="1:16" s="11" customFormat="1" x14ac:dyDescent="0.25">
      <c r="A28" s="24" t="s">
        <v>61</v>
      </c>
      <c r="B28" s="39"/>
      <c r="C28" s="39"/>
      <c r="D28" s="39"/>
      <c r="E28" s="39"/>
      <c r="F28" s="39"/>
      <c r="G28" s="39"/>
      <c r="H28" s="39"/>
      <c r="I28" s="39"/>
      <c r="J28" s="39"/>
      <c r="K28" s="39">
        <v>1113.03</v>
      </c>
      <c r="L28" s="39">
        <v>1233.45</v>
      </c>
      <c r="M28" s="39">
        <v>1167.6400000000001</v>
      </c>
      <c r="N28" s="151"/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>
        <v>991.06</v>
      </c>
      <c r="L29" s="40">
        <v>1069.82</v>
      </c>
      <c r="M29" s="40">
        <v>990.43</v>
      </c>
      <c r="N29" s="151"/>
    </row>
    <row r="30" spans="1:16" s="11" customFormat="1" x14ac:dyDescent="0.2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51"/>
    </row>
    <row r="31" spans="1:16" s="11" customFormat="1" x14ac:dyDescent="0.25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51"/>
    </row>
    <row r="32" spans="1:16" s="11" customFormat="1" x14ac:dyDescent="0.2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51"/>
    </row>
    <row r="33" spans="1:16" x14ac:dyDescent="0.25">
      <c r="O33">
        <f t="shared" ref="O33:O68" si="8">N33/1000000</f>
        <v>0</v>
      </c>
      <c r="P33">
        <f t="shared" ref="P33:P68" si="9">O33*35.3147</f>
        <v>0</v>
      </c>
    </row>
    <row r="34" spans="1:16" x14ac:dyDescent="0.25">
      <c r="A34" s="25" t="s">
        <v>37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153">
        <f>SUM(B34:M34)</f>
        <v>0</v>
      </c>
      <c r="O34" s="43">
        <f t="shared" si="8"/>
        <v>0</v>
      </c>
      <c r="P34" s="43">
        <f t="shared" si="9"/>
        <v>0</v>
      </c>
    </row>
    <row r="35" spans="1:16" x14ac:dyDescent="0.25">
      <c r="A35" s="25" t="s">
        <v>42</v>
      </c>
      <c r="B35" s="25">
        <f>B59</f>
        <v>0</v>
      </c>
      <c r="C35" s="25">
        <f t="shared" ref="C35:M35" si="10">C59</f>
        <v>0</v>
      </c>
      <c r="D35" s="25">
        <f t="shared" si="10"/>
        <v>0</v>
      </c>
      <c r="E35" s="25">
        <f t="shared" si="10"/>
        <v>0</v>
      </c>
      <c r="F35" s="25">
        <f t="shared" si="10"/>
        <v>0</v>
      </c>
      <c r="G35" s="25">
        <f t="shared" si="10"/>
        <v>0</v>
      </c>
      <c r="H35" s="25">
        <f t="shared" si="10"/>
        <v>0</v>
      </c>
      <c r="I35" s="25">
        <f t="shared" si="10"/>
        <v>0</v>
      </c>
      <c r="J35" s="25">
        <f t="shared" si="10"/>
        <v>0</v>
      </c>
      <c r="K35" s="25">
        <f t="shared" si="10"/>
        <v>0</v>
      </c>
      <c r="L35" s="25">
        <f t="shared" si="10"/>
        <v>0</v>
      </c>
      <c r="M35" s="25">
        <f t="shared" si="10"/>
        <v>0</v>
      </c>
      <c r="N35" s="153">
        <f>SUM(B35:M35)</f>
        <v>0</v>
      </c>
      <c r="O35" s="25">
        <f t="shared" si="8"/>
        <v>0</v>
      </c>
      <c r="P35" s="25">
        <f t="shared" si="9"/>
        <v>0</v>
      </c>
    </row>
    <row r="36" spans="1:16" x14ac:dyDescent="0.25">
      <c r="A36" s="25" t="s">
        <v>45</v>
      </c>
      <c r="B36" s="25">
        <f>B34+B35</f>
        <v>0</v>
      </c>
      <c r="C36" s="25">
        <f t="shared" ref="C36:N36" si="11">C34+C35</f>
        <v>0</v>
      </c>
      <c r="D36" s="25">
        <f t="shared" si="11"/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25">
        <f t="shared" si="11"/>
        <v>0</v>
      </c>
      <c r="J36" s="25">
        <f t="shared" si="11"/>
        <v>0</v>
      </c>
      <c r="K36" s="25">
        <f t="shared" si="11"/>
        <v>0</v>
      </c>
      <c r="L36" s="25">
        <f t="shared" si="11"/>
        <v>0</v>
      </c>
      <c r="M36" s="25">
        <f t="shared" si="11"/>
        <v>0</v>
      </c>
      <c r="N36" s="153">
        <f t="shared" si="11"/>
        <v>0</v>
      </c>
      <c r="O36" s="25">
        <f t="shared" si="8"/>
        <v>0</v>
      </c>
      <c r="P36" s="25">
        <f t="shared" si="9"/>
        <v>0</v>
      </c>
    </row>
    <row r="37" spans="1:16" x14ac:dyDescent="0.25">
      <c r="A37" s="25" t="s">
        <v>43</v>
      </c>
      <c r="B37" s="25">
        <f>(B36/1000000)</f>
        <v>0</v>
      </c>
      <c r="C37" s="25">
        <f t="shared" ref="C37:N37" si="12">(C36/1000000)</f>
        <v>0</v>
      </c>
      <c r="D37" s="25">
        <f t="shared" si="12"/>
        <v>0</v>
      </c>
      <c r="E37" s="25">
        <f t="shared" si="12"/>
        <v>0</v>
      </c>
      <c r="F37" s="25">
        <f t="shared" si="12"/>
        <v>0</v>
      </c>
      <c r="G37" s="25">
        <f t="shared" si="12"/>
        <v>0</v>
      </c>
      <c r="H37" s="25">
        <f t="shared" si="12"/>
        <v>0</v>
      </c>
      <c r="I37" s="25">
        <f t="shared" si="12"/>
        <v>0</v>
      </c>
      <c r="J37" s="25">
        <f t="shared" si="12"/>
        <v>0</v>
      </c>
      <c r="K37" s="25">
        <f t="shared" si="12"/>
        <v>0</v>
      </c>
      <c r="L37" s="25">
        <f t="shared" si="12"/>
        <v>0</v>
      </c>
      <c r="M37" s="25">
        <f t="shared" si="12"/>
        <v>0</v>
      </c>
      <c r="N37" s="153">
        <f t="shared" si="12"/>
        <v>0</v>
      </c>
      <c r="O37" s="25">
        <f t="shared" si="8"/>
        <v>0</v>
      </c>
      <c r="P37" s="25">
        <f t="shared" si="9"/>
        <v>0</v>
      </c>
    </row>
    <row r="38" spans="1:16" x14ac:dyDescent="0.25">
      <c r="A38" s="25" t="s">
        <v>44</v>
      </c>
      <c r="B38" s="25">
        <f>B37*35.3147</f>
        <v>0</v>
      </c>
      <c r="C38" s="25">
        <f t="shared" ref="C38:N38" si="13">C37*35.3147</f>
        <v>0</v>
      </c>
      <c r="D38" s="25">
        <f t="shared" si="13"/>
        <v>0</v>
      </c>
      <c r="E38" s="25">
        <f t="shared" si="13"/>
        <v>0</v>
      </c>
      <c r="F38" s="25">
        <f t="shared" si="13"/>
        <v>0</v>
      </c>
      <c r="G38" s="25">
        <f t="shared" si="13"/>
        <v>0</v>
      </c>
      <c r="H38" s="25">
        <f t="shared" si="13"/>
        <v>0</v>
      </c>
      <c r="I38" s="25">
        <f t="shared" si="13"/>
        <v>0</v>
      </c>
      <c r="J38" s="25">
        <f t="shared" si="13"/>
        <v>0</v>
      </c>
      <c r="K38" s="25">
        <f t="shared" si="13"/>
        <v>0</v>
      </c>
      <c r="L38" s="25">
        <f t="shared" si="13"/>
        <v>0</v>
      </c>
      <c r="M38" s="25">
        <f t="shared" si="13"/>
        <v>0</v>
      </c>
      <c r="N38" s="153">
        <f t="shared" si="13"/>
        <v>0</v>
      </c>
      <c r="O38" s="25">
        <f t="shared" si="8"/>
        <v>0</v>
      </c>
      <c r="P38" s="25">
        <f t="shared" si="9"/>
        <v>0</v>
      </c>
    </row>
    <row r="39" spans="1:16" x14ac:dyDescent="0.25">
      <c r="O39" s="27">
        <f t="shared" si="8"/>
        <v>0</v>
      </c>
      <c r="P39" s="27">
        <f t="shared" si="9"/>
        <v>0</v>
      </c>
    </row>
    <row r="40" spans="1:16" x14ac:dyDescent="0.25">
      <c r="A40" s="29" t="s">
        <v>49</v>
      </c>
      <c r="B40" s="30">
        <f t="shared" ref="B40:P40" si="14">B38+B19</f>
        <v>4572738</v>
      </c>
      <c r="C40" s="30">
        <f t="shared" si="14"/>
        <v>4351873</v>
      </c>
      <c r="D40" s="30">
        <f t="shared" si="14"/>
        <v>4294530</v>
      </c>
      <c r="E40" s="30">
        <f t="shared" si="14"/>
        <v>4397732</v>
      </c>
      <c r="F40" s="30">
        <f t="shared" si="14"/>
        <v>4293650</v>
      </c>
      <c r="G40" s="30">
        <f t="shared" si="14"/>
        <v>4567705</v>
      </c>
      <c r="H40" s="30">
        <f t="shared" si="14"/>
        <v>4566181</v>
      </c>
      <c r="I40" s="30">
        <f t="shared" si="14"/>
        <v>4510651</v>
      </c>
      <c r="J40" s="30">
        <f t="shared" si="14"/>
        <v>4641980</v>
      </c>
      <c r="K40" s="30">
        <f t="shared" si="14"/>
        <v>4960361</v>
      </c>
      <c r="L40" s="30">
        <f t="shared" si="14"/>
        <v>4904805</v>
      </c>
      <c r="M40" s="30">
        <f t="shared" si="14"/>
        <v>5190469</v>
      </c>
      <c r="N40" s="149">
        <f t="shared" si="14"/>
        <v>55289219.498999998</v>
      </c>
      <c r="O40" s="30">
        <f t="shared" si="14"/>
        <v>0</v>
      </c>
      <c r="P40" s="30">
        <f t="shared" si="14"/>
        <v>0</v>
      </c>
    </row>
    <row r="41" spans="1:16" x14ac:dyDescent="0.25">
      <c r="A41" s="29" t="s">
        <v>50</v>
      </c>
      <c r="B41" s="30">
        <f>B40/1000000</f>
        <v>4.5727380000000002</v>
      </c>
      <c r="C41" s="30">
        <f t="shared" ref="C41:N41" si="15">C40/1000000</f>
        <v>4.3518730000000003</v>
      </c>
      <c r="D41" s="30">
        <f t="shared" si="15"/>
        <v>4.29453</v>
      </c>
      <c r="E41" s="30">
        <f t="shared" si="15"/>
        <v>4.3977320000000004</v>
      </c>
      <c r="F41" s="30">
        <f t="shared" si="15"/>
        <v>4.2936500000000004</v>
      </c>
      <c r="G41" s="30">
        <f t="shared" si="15"/>
        <v>4.5677050000000001</v>
      </c>
      <c r="H41" s="30">
        <f t="shared" si="15"/>
        <v>4.5661810000000003</v>
      </c>
      <c r="I41" s="30">
        <f t="shared" si="15"/>
        <v>4.5106510000000002</v>
      </c>
      <c r="J41" s="30">
        <f t="shared" si="15"/>
        <v>4.6419800000000002</v>
      </c>
      <c r="K41" s="30">
        <f t="shared" si="15"/>
        <v>4.9603609999999998</v>
      </c>
      <c r="L41" s="30">
        <f t="shared" si="15"/>
        <v>4.9048049999999996</v>
      </c>
      <c r="M41" s="30">
        <f t="shared" si="15"/>
        <v>5.1904690000000002</v>
      </c>
      <c r="N41" s="149">
        <f t="shared" si="15"/>
        <v>55.289219498999998</v>
      </c>
      <c r="O41" s="30">
        <f>SUM(B41:N41)</f>
        <v>110.54189449899999</v>
      </c>
      <c r="P41" s="30"/>
    </row>
    <row r="42" spans="1:16" x14ac:dyDescent="0.25">
      <c r="A42" s="29" t="s">
        <v>51</v>
      </c>
      <c r="B42" s="30">
        <f>B41*35.3147</f>
        <v>161.48487064860001</v>
      </c>
      <c r="C42" s="30">
        <f t="shared" ref="C42:N42" si="16">C41*35.3147</f>
        <v>153.68508943310002</v>
      </c>
      <c r="D42" s="30">
        <f t="shared" si="16"/>
        <v>151.66003859100002</v>
      </c>
      <c r="E42" s="30">
        <f t="shared" si="16"/>
        <v>155.30458626040001</v>
      </c>
      <c r="F42" s="30">
        <f t="shared" si="16"/>
        <v>151.62896165500001</v>
      </c>
      <c r="G42" s="30">
        <f t="shared" si="16"/>
        <v>161.30713176350002</v>
      </c>
      <c r="H42" s="30">
        <f t="shared" si="16"/>
        <v>161.25331216070001</v>
      </c>
      <c r="I42" s="30">
        <f t="shared" si="16"/>
        <v>159.29228686970001</v>
      </c>
      <c r="J42" s="30">
        <f t="shared" si="16"/>
        <v>163.930131106</v>
      </c>
      <c r="K42" s="30">
        <f t="shared" si="16"/>
        <v>175.1736606067</v>
      </c>
      <c r="L42" s="30">
        <f t="shared" si="16"/>
        <v>173.2117171335</v>
      </c>
      <c r="M42" s="30">
        <f t="shared" si="16"/>
        <v>183.29985559430003</v>
      </c>
      <c r="N42" s="149">
        <f t="shared" si="16"/>
        <v>1952.5221998413354</v>
      </c>
      <c r="O42" s="30"/>
      <c r="P42" s="30">
        <f>SUM(B42:N42)</f>
        <v>3903.7538416638354</v>
      </c>
    </row>
    <row r="43" spans="1:16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149"/>
      <c r="O43" s="29"/>
      <c r="P43" s="29"/>
    </row>
    <row r="44" spans="1:16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51"/>
      <c r="O44" s="28"/>
      <c r="P44" s="28"/>
    </row>
    <row r="45" spans="1:16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51"/>
      <c r="O45" s="28"/>
      <c r="P45" s="28"/>
    </row>
    <row r="46" spans="1:16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51"/>
      <c r="O46" s="28"/>
      <c r="P46" s="28"/>
    </row>
    <row r="47" spans="1:16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51"/>
      <c r="O47" s="28"/>
      <c r="P47" s="28"/>
    </row>
    <row r="48" spans="1:16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51"/>
      <c r="O48" s="28"/>
      <c r="P48" s="28"/>
    </row>
    <row r="49" spans="1:17" x14ac:dyDescent="0.25">
      <c r="O49" s="2">
        <f t="shared" si="8"/>
        <v>0</v>
      </c>
      <c r="P49" s="2">
        <f t="shared" si="9"/>
        <v>0</v>
      </c>
    </row>
    <row r="50" spans="1:17" x14ac:dyDescent="0.25">
      <c r="A50" s="19" t="s">
        <v>29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54"/>
      <c r="O50" s="23">
        <f t="shared" si="8"/>
        <v>0</v>
      </c>
      <c r="P50" s="23">
        <f t="shared" si="9"/>
        <v>0</v>
      </c>
    </row>
    <row r="51" spans="1:17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54"/>
      <c r="O51" s="19">
        <f t="shared" si="8"/>
        <v>0</v>
      </c>
      <c r="P51" s="19">
        <f t="shared" si="9"/>
        <v>0</v>
      </c>
    </row>
    <row r="52" spans="1:17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54"/>
      <c r="O52" s="19">
        <f t="shared" si="8"/>
        <v>0</v>
      </c>
      <c r="P52" s="19">
        <f t="shared" si="9"/>
        <v>0</v>
      </c>
    </row>
    <row r="53" spans="1:17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54"/>
      <c r="O53" s="19">
        <f t="shared" si="8"/>
        <v>0</v>
      </c>
      <c r="P53" s="19">
        <f t="shared" si="9"/>
        <v>0</v>
      </c>
    </row>
    <row r="54" spans="1:17" x14ac:dyDescent="0.25">
      <c r="A54" s="19" t="s">
        <v>17</v>
      </c>
      <c r="B54" s="19">
        <f>B51+B52</f>
        <v>0</v>
      </c>
      <c r="C54" s="19">
        <f t="shared" ref="C54:M54" si="17">C51+C52</f>
        <v>0</v>
      </c>
      <c r="D54" s="19">
        <f t="shared" si="17"/>
        <v>0</v>
      </c>
      <c r="E54" s="19">
        <f t="shared" si="17"/>
        <v>0</v>
      </c>
      <c r="F54" s="19">
        <f t="shared" si="17"/>
        <v>0</v>
      </c>
      <c r="G54" s="19">
        <f t="shared" si="17"/>
        <v>0</v>
      </c>
      <c r="H54" s="19">
        <f t="shared" si="17"/>
        <v>0</v>
      </c>
      <c r="I54" s="19">
        <f t="shared" si="17"/>
        <v>0</v>
      </c>
      <c r="J54" s="19">
        <f t="shared" si="17"/>
        <v>0</v>
      </c>
      <c r="K54" s="19">
        <f t="shared" si="17"/>
        <v>0</v>
      </c>
      <c r="L54" s="19">
        <f t="shared" si="17"/>
        <v>0</v>
      </c>
      <c r="M54" s="19">
        <f t="shared" si="17"/>
        <v>0</v>
      </c>
      <c r="N54" s="154">
        <f t="shared" ref="N54" si="18">SUM(B54:M54)</f>
        <v>0</v>
      </c>
      <c r="O54" s="19">
        <f t="shared" si="8"/>
        <v>0</v>
      </c>
      <c r="P54" s="19">
        <f t="shared" si="9"/>
        <v>0</v>
      </c>
    </row>
    <row r="55" spans="1:17" x14ac:dyDescent="0.25">
      <c r="O55" s="2">
        <f t="shared" si="8"/>
        <v>0</v>
      </c>
      <c r="P55" s="2">
        <f t="shared" si="9"/>
        <v>0</v>
      </c>
    </row>
    <row r="56" spans="1:17" x14ac:dyDescent="0.25">
      <c r="A56" s="19" t="s">
        <v>34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54"/>
      <c r="O56" s="2">
        <f t="shared" si="8"/>
        <v>0</v>
      </c>
      <c r="P56" s="2">
        <f t="shared" si="9"/>
        <v>0</v>
      </c>
      <c r="Q56" s="22"/>
    </row>
    <row r="57" spans="1:17" x14ac:dyDescent="0.25">
      <c r="A57" s="19" t="s">
        <v>28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54">
        <v>37073.038999999997</v>
      </c>
      <c r="O57" s="2">
        <f t="shared" si="8"/>
        <v>3.7073038999999995E-2</v>
      </c>
      <c r="P57" s="2">
        <f t="shared" si="9"/>
        <v>1.3092232503732999</v>
      </c>
      <c r="Q57" s="22"/>
    </row>
    <row r="58" spans="1:17" x14ac:dyDescent="0.25">
      <c r="A58" s="19" t="s">
        <v>35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54">
        <v>791.46</v>
      </c>
      <c r="O58" s="2">
        <f t="shared" si="8"/>
        <v>7.9146000000000002E-4</v>
      </c>
      <c r="P58" s="2">
        <f t="shared" si="9"/>
        <v>2.7950172462000003E-2</v>
      </c>
      <c r="Q58" s="22"/>
    </row>
    <row r="59" spans="1:17" x14ac:dyDescent="0.25">
      <c r="A59" s="19" t="s">
        <v>36</v>
      </c>
      <c r="B59" s="19">
        <f>B57+B58</f>
        <v>0</v>
      </c>
      <c r="C59" s="19">
        <f t="shared" ref="C59:M59" si="19">C57+C58</f>
        <v>0</v>
      </c>
      <c r="D59" s="19">
        <f t="shared" si="19"/>
        <v>0</v>
      </c>
      <c r="E59" s="19">
        <f t="shared" si="19"/>
        <v>0</v>
      </c>
      <c r="F59" s="19">
        <f t="shared" si="19"/>
        <v>0</v>
      </c>
      <c r="G59" s="19">
        <f t="shared" si="19"/>
        <v>0</v>
      </c>
      <c r="H59" s="19">
        <f t="shared" si="19"/>
        <v>0</v>
      </c>
      <c r="I59" s="19">
        <f t="shared" si="19"/>
        <v>0</v>
      </c>
      <c r="J59" s="19">
        <f t="shared" si="19"/>
        <v>0</v>
      </c>
      <c r="K59" s="19">
        <f t="shared" si="19"/>
        <v>0</v>
      </c>
      <c r="L59" s="19">
        <f t="shared" si="19"/>
        <v>0</v>
      </c>
      <c r="M59" s="19">
        <f t="shared" si="19"/>
        <v>0</v>
      </c>
      <c r="N59" s="154">
        <f>N57+N58</f>
        <v>37864.498999999996</v>
      </c>
      <c r="O59" s="2">
        <f t="shared" si="8"/>
        <v>3.7864498999999996E-2</v>
      </c>
      <c r="P59" s="2">
        <f t="shared" si="9"/>
        <v>1.3371734228352998</v>
      </c>
      <c r="Q59" s="22"/>
    </row>
    <row r="60" spans="1:17" x14ac:dyDescent="0.25">
      <c r="O60" s="2">
        <f t="shared" si="8"/>
        <v>0</v>
      </c>
      <c r="P60" s="2">
        <f t="shared" si="9"/>
        <v>0</v>
      </c>
    </row>
    <row r="61" spans="1:17" x14ac:dyDescent="0.25">
      <c r="O61" s="2">
        <f t="shared" si="8"/>
        <v>0</v>
      </c>
      <c r="P61" s="2">
        <f t="shared" si="9"/>
        <v>0</v>
      </c>
    </row>
    <row r="62" spans="1:17" x14ac:dyDescent="0.25">
      <c r="A62" s="18" t="s">
        <v>37</v>
      </c>
      <c r="O62" s="2">
        <f t="shared" si="8"/>
        <v>0</v>
      </c>
      <c r="P62" s="2">
        <f t="shared" si="9"/>
        <v>0</v>
      </c>
    </row>
    <row r="63" spans="1:17" x14ac:dyDescent="0.25">
      <c r="A63" s="19" t="s">
        <v>20</v>
      </c>
      <c r="B63" s="19">
        <f>1*60</f>
        <v>60</v>
      </c>
      <c r="C63" s="19">
        <f t="shared" ref="C63:M63" si="20">1*60</f>
        <v>60</v>
      </c>
      <c r="D63" s="19">
        <f t="shared" si="20"/>
        <v>60</v>
      </c>
      <c r="E63" s="19">
        <f t="shared" si="20"/>
        <v>60</v>
      </c>
      <c r="F63" s="19">
        <f t="shared" si="20"/>
        <v>60</v>
      </c>
      <c r="G63" s="19">
        <f t="shared" si="20"/>
        <v>60</v>
      </c>
      <c r="H63" s="19">
        <f t="shared" si="20"/>
        <v>60</v>
      </c>
      <c r="I63" s="19">
        <f t="shared" si="20"/>
        <v>60</v>
      </c>
      <c r="J63" s="19">
        <f t="shared" si="20"/>
        <v>60</v>
      </c>
      <c r="K63" s="19">
        <f t="shared" si="20"/>
        <v>60</v>
      </c>
      <c r="L63" s="19">
        <f t="shared" si="20"/>
        <v>60</v>
      </c>
      <c r="M63" s="19">
        <f t="shared" si="20"/>
        <v>60</v>
      </c>
      <c r="N63" s="154"/>
      <c r="O63" s="2">
        <f t="shared" si="8"/>
        <v>0</v>
      </c>
      <c r="P63" s="2">
        <f t="shared" si="9"/>
        <v>0</v>
      </c>
      <c r="Q63" s="22"/>
    </row>
    <row r="64" spans="1:17" x14ac:dyDescent="0.25">
      <c r="A64" s="19" t="s">
        <v>38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54"/>
      <c r="O64" s="2">
        <f t="shared" si="8"/>
        <v>0</v>
      </c>
      <c r="P64" s="2">
        <f t="shared" si="9"/>
        <v>0</v>
      </c>
      <c r="Q64" s="22"/>
    </row>
    <row r="65" spans="1:17" x14ac:dyDescent="0.25">
      <c r="A65" s="19" t="s">
        <v>39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54"/>
      <c r="O65" s="2">
        <f t="shared" si="8"/>
        <v>0</v>
      </c>
      <c r="P65" s="2">
        <f t="shared" si="9"/>
        <v>0</v>
      </c>
      <c r="Q65" s="22"/>
    </row>
    <row r="66" spans="1:17" x14ac:dyDescent="0.25">
      <c r="A66" s="19" t="s">
        <v>40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54"/>
      <c r="O66" s="2">
        <f t="shared" si="8"/>
        <v>0</v>
      </c>
      <c r="P66" s="2">
        <f t="shared" si="9"/>
        <v>0</v>
      </c>
      <c r="Q66" s="22"/>
    </row>
    <row r="67" spans="1:17" x14ac:dyDescent="0.25">
      <c r="A67" s="19" t="s">
        <v>41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54"/>
      <c r="O67" s="2">
        <f t="shared" si="8"/>
        <v>0</v>
      </c>
      <c r="P67" s="2">
        <f t="shared" si="9"/>
        <v>0</v>
      </c>
      <c r="Q67" s="22"/>
    </row>
    <row r="68" spans="1:17" x14ac:dyDescent="0.25">
      <c r="A68" s="19" t="s">
        <v>17</v>
      </c>
      <c r="B68" s="19">
        <f>SUM(B63:B67)</f>
        <v>60</v>
      </c>
      <c r="C68" s="19">
        <f t="shared" ref="C68:M68" si="21">SUM(C63:C67)</f>
        <v>60</v>
      </c>
      <c r="D68" s="19">
        <f t="shared" si="21"/>
        <v>60</v>
      </c>
      <c r="E68" s="19">
        <f t="shared" si="21"/>
        <v>60</v>
      </c>
      <c r="F68" s="19">
        <f t="shared" si="21"/>
        <v>60</v>
      </c>
      <c r="G68" s="19">
        <f t="shared" si="21"/>
        <v>60</v>
      </c>
      <c r="H68" s="19">
        <f t="shared" si="21"/>
        <v>60</v>
      </c>
      <c r="I68" s="19">
        <f t="shared" si="21"/>
        <v>60</v>
      </c>
      <c r="J68" s="19">
        <f t="shared" si="21"/>
        <v>60</v>
      </c>
      <c r="K68" s="19">
        <f t="shared" si="21"/>
        <v>60</v>
      </c>
      <c r="L68" s="19">
        <f t="shared" si="21"/>
        <v>60</v>
      </c>
      <c r="M68" s="19">
        <f t="shared" si="21"/>
        <v>60</v>
      </c>
      <c r="N68" s="154">
        <f t="shared" ref="N68" si="22">N63+N64+N65+N66+N67</f>
        <v>0</v>
      </c>
      <c r="O68" s="2">
        <f t="shared" si="8"/>
        <v>0</v>
      </c>
      <c r="P68" s="2">
        <f t="shared" si="9"/>
        <v>0</v>
      </c>
      <c r="Q68" s="22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34" workbookViewId="0">
      <selection activeCell="N53" sqref="N53"/>
    </sheetView>
  </sheetViews>
  <sheetFormatPr defaultRowHeight="15" x14ac:dyDescent="0.25"/>
  <cols>
    <col min="1" max="1" width="16.4257812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3.140625" style="162" customWidth="1"/>
  </cols>
  <sheetData>
    <row r="1" spans="1:16" x14ac:dyDescent="0.25">
      <c r="A1" s="214" t="s">
        <v>86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156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157" t="s">
        <v>17</v>
      </c>
    </row>
    <row r="3" spans="1:16" x14ac:dyDescent="0.25">
      <c r="A3" s="2" t="s">
        <v>21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57"/>
    </row>
    <row r="4" spans="1:16" x14ac:dyDescent="0.25">
      <c r="A4" s="2" t="s">
        <v>30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57"/>
    </row>
    <row r="5" spans="1:16" x14ac:dyDescent="0.25">
      <c r="A5" s="24" t="s">
        <v>53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57"/>
    </row>
    <row r="6" spans="1:16" x14ac:dyDescent="0.25">
      <c r="A6" s="2" t="s">
        <v>54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57"/>
    </row>
    <row r="7" spans="1:16" x14ac:dyDescent="0.25">
      <c r="A7" s="24" t="s">
        <v>55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57"/>
    </row>
    <row r="8" spans="1:16" x14ac:dyDescent="0.25">
      <c r="A8" s="1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57"/>
    </row>
    <row r="9" spans="1:16" x14ac:dyDescent="0.25">
      <c r="A9" s="2" t="s">
        <v>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8">
        <f>SUM(B9:M9)</f>
        <v>0</v>
      </c>
    </row>
    <row r="10" spans="1:16" x14ac:dyDescent="0.25">
      <c r="A10" s="2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59">
        <f t="shared" ref="N10:N17" si="0">SUM(B10:M10)</f>
        <v>0</v>
      </c>
      <c r="O10" s="5"/>
      <c r="P10" s="5"/>
    </row>
    <row r="11" spans="1:16" x14ac:dyDescent="0.25">
      <c r="A11" s="2" t="s">
        <v>16</v>
      </c>
      <c r="B11" s="5">
        <v>50519</v>
      </c>
      <c r="C11" s="5">
        <v>47891</v>
      </c>
      <c r="D11" s="5">
        <v>49266</v>
      </c>
      <c r="E11" s="5">
        <v>49937</v>
      </c>
      <c r="F11" s="5">
        <v>41438</v>
      </c>
      <c r="G11" s="5">
        <v>48588</v>
      </c>
      <c r="H11" s="5">
        <v>50519</v>
      </c>
      <c r="I11" s="5">
        <v>49576</v>
      </c>
      <c r="J11" s="5">
        <v>42713</v>
      </c>
      <c r="K11" s="5">
        <v>38407</v>
      </c>
      <c r="L11" s="5">
        <v>43833</v>
      </c>
      <c r="M11" s="5">
        <v>46470</v>
      </c>
      <c r="N11" s="158">
        <f t="shared" si="0"/>
        <v>559157</v>
      </c>
    </row>
    <row r="12" spans="1:16" x14ac:dyDescent="0.25">
      <c r="A12" s="2" t="s">
        <v>15</v>
      </c>
      <c r="B12" s="5">
        <v>3579</v>
      </c>
      <c r="C12" s="5">
        <v>3562</v>
      </c>
      <c r="D12" s="5">
        <v>3431</v>
      </c>
      <c r="E12" s="5">
        <v>3833</v>
      </c>
      <c r="F12" s="5">
        <v>3789</v>
      </c>
      <c r="G12" s="5">
        <v>3913</v>
      </c>
      <c r="H12" s="5">
        <v>4212</v>
      </c>
      <c r="I12" s="5">
        <v>3963</v>
      </c>
      <c r="J12" s="5">
        <v>3671</v>
      </c>
      <c r="K12" s="5">
        <v>2098</v>
      </c>
      <c r="L12" s="5">
        <v>3525</v>
      </c>
      <c r="M12" s="5">
        <v>3422</v>
      </c>
      <c r="N12" s="158">
        <f t="shared" si="0"/>
        <v>42998</v>
      </c>
    </row>
    <row r="13" spans="1:16" x14ac:dyDescent="0.25">
      <c r="A13" s="2" t="s">
        <v>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58">
        <f t="shared" si="0"/>
        <v>0</v>
      </c>
    </row>
    <row r="14" spans="1:16" x14ac:dyDescent="0.25">
      <c r="A14" s="2" t="s">
        <v>19</v>
      </c>
      <c r="B14" s="5">
        <v>117091</v>
      </c>
      <c r="C14" s="5">
        <v>124905</v>
      </c>
      <c r="D14" s="5">
        <v>122495</v>
      </c>
      <c r="E14" s="5">
        <v>131001</v>
      </c>
      <c r="F14" s="5">
        <v>130577</v>
      </c>
      <c r="G14" s="5">
        <v>145704</v>
      </c>
      <c r="H14" s="5">
        <v>195694</v>
      </c>
      <c r="I14" s="5">
        <v>159678</v>
      </c>
      <c r="J14" s="5">
        <v>151157</v>
      </c>
      <c r="K14" s="5">
        <v>136005</v>
      </c>
      <c r="L14" s="5">
        <v>137739</v>
      </c>
      <c r="M14" s="5">
        <v>137880</v>
      </c>
      <c r="N14" s="158">
        <f t="shared" si="0"/>
        <v>1689926</v>
      </c>
    </row>
    <row r="15" spans="1:16" x14ac:dyDescent="0.25">
      <c r="A15" s="2" t="s">
        <v>20</v>
      </c>
      <c r="B15" s="10">
        <v>416500</v>
      </c>
      <c r="C15" s="10">
        <v>417270</v>
      </c>
      <c r="D15" s="10">
        <v>414465</v>
      </c>
      <c r="E15" s="10">
        <v>415250</v>
      </c>
      <c r="F15" s="10">
        <v>414275</v>
      </c>
      <c r="G15" s="10">
        <v>414990</v>
      </c>
      <c r="H15" s="10">
        <v>418050</v>
      </c>
      <c r="I15" s="10">
        <v>417210</v>
      </c>
      <c r="J15" s="10">
        <v>416980</v>
      </c>
      <c r="K15" s="10">
        <v>417605</v>
      </c>
      <c r="L15" s="10">
        <v>419710</v>
      </c>
      <c r="M15" s="10">
        <v>419375</v>
      </c>
      <c r="N15" s="158">
        <f t="shared" si="0"/>
        <v>5001680</v>
      </c>
    </row>
    <row r="16" spans="1:16" x14ac:dyDescent="0.25">
      <c r="A16" s="2" t="s">
        <v>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58">
        <f t="shared" si="0"/>
        <v>0</v>
      </c>
    </row>
    <row r="17" spans="1:16" x14ac:dyDescent="0.25">
      <c r="A17" s="2" t="s">
        <v>62</v>
      </c>
      <c r="B17" s="2">
        <f>B57</f>
        <v>600</v>
      </c>
      <c r="C17" s="2">
        <f t="shared" ref="C17:M17" si="1">C57</f>
        <v>600</v>
      </c>
      <c r="D17" s="2">
        <f t="shared" si="1"/>
        <v>600</v>
      </c>
      <c r="E17" s="2">
        <f t="shared" si="1"/>
        <v>600</v>
      </c>
      <c r="F17" s="2">
        <f t="shared" si="1"/>
        <v>600</v>
      </c>
      <c r="G17" s="2">
        <f t="shared" si="1"/>
        <v>600</v>
      </c>
      <c r="H17" s="2">
        <f t="shared" si="1"/>
        <v>600</v>
      </c>
      <c r="I17" s="2">
        <f t="shared" si="1"/>
        <v>600</v>
      </c>
      <c r="J17" s="2">
        <f t="shared" si="1"/>
        <v>600</v>
      </c>
      <c r="K17" s="2">
        <f t="shared" si="1"/>
        <v>600</v>
      </c>
      <c r="L17" s="2">
        <f t="shared" si="1"/>
        <v>600</v>
      </c>
      <c r="M17" s="2">
        <f t="shared" si="1"/>
        <v>600</v>
      </c>
      <c r="N17" s="158">
        <f t="shared" si="0"/>
        <v>7200</v>
      </c>
    </row>
    <row r="18" spans="1:16" x14ac:dyDescent="0.25">
      <c r="A18" s="2" t="s">
        <v>72</v>
      </c>
      <c r="B18" s="2">
        <v>3600</v>
      </c>
      <c r="C18" s="2">
        <v>0</v>
      </c>
      <c r="D18" s="2">
        <v>720</v>
      </c>
      <c r="E18" s="2">
        <v>0</v>
      </c>
      <c r="F18" s="2">
        <v>0</v>
      </c>
      <c r="G18" s="2"/>
      <c r="H18" s="2">
        <v>2880</v>
      </c>
      <c r="I18" s="2">
        <v>720</v>
      </c>
      <c r="J18" s="2">
        <v>3600</v>
      </c>
      <c r="K18" s="2">
        <v>0</v>
      </c>
      <c r="L18" s="2">
        <v>5040</v>
      </c>
      <c r="M18" s="2">
        <v>0</v>
      </c>
      <c r="N18" s="158">
        <f>SUM(B18:M18)</f>
        <v>16560</v>
      </c>
    </row>
    <row r="19" spans="1:16" x14ac:dyDescent="0.25">
      <c r="A19" s="2" t="s">
        <v>66</v>
      </c>
      <c r="B19" s="5">
        <f>SUM(B11:B18)</f>
        <v>591889</v>
      </c>
      <c r="C19" s="5">
        <f t="shared" ref="C19:M19" si="2">SUM(C11:C18)</f>
        <v>594228</v>
      </c>
      <c r="D19" s="5">
        <f t="shared" si="2"/>
        <v>590977</v>
      </c>
      <c r="E19" s="5">
        <f t="shared" si="2"/>
        <v>600621</v>
      </c>
      <c r="F19" s="5">
        <f t="shared" si="2"/>
        <v>590679</v>
      </c>
      <c r="G19" s="5">
        <f t="shared" si="2"/>
        <v>613795</v>
      </c>
      <c r="H19" s="5">
        <f t="shared" si="2"/>
        <v>671955</v>
      </c>
      <c r="I19" s="5">
        <f t="shared" si="2"/>
        <v>631747</v>
      </c>
      <c r="J19" s="5">
        <f t="shared" si="2"/>
        <v>618721</v>
      </c>
      <c r="K19" s="5">
        <f t="shared" si="2"/>
        <v>594715</v>
      </c>
      <c r="L19" s="5">
        <f t="shared" si="2"/>
        <v>610447</v>
      </c>
      <c r="M19" s="5">
        <f t="shared" si="2"/>
        <v>607747</v>
      </c>
      <c r="N19" s="158">
        <f>SUM(N11:N18)</f>
        <v>7317521</v>
      </c>
    </row>
    <row r="20" spans="1:16" x14ac:dyDescent="0.25">
      <c r="A20" s="2" t="s">
        <v>57</v>
      </c>
      <c r="B20" s="6">
        <f>B19/1000000</f>
        <v>0.591889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60"/>
    </row>
    <row r="21" spans="1:16" x14ac:dyDescent="0.25">
      <c r="A21" s="2" t="s">
        <v>58</v>
      </c>
      <c r="B21" s="6">
        <f>B20*35.3147</f>
        <v>20.902382468300001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60"/>
    </row>
    <row r="24" spans="1:16" s="11" customFormat="1" x14ac:dyDescent="0.25">
      <c r="A24" s="24" t="s">
        <v>17</v>
      </c>
      <c r="B24" s="32">
        <f t="shared" ref="B24:N24" si="3">B19+B5</f>
        <v>591889</v>
      </c>
      <c r="C24" s="32">
        <f t="shared" si="3"/>
        <v>594228</v>
      </c>
      <c r="D24" s="32">
        <f t="shared" si="3"/>
        <v>590977</v>
      </c>
      <c r="E24" s="32">
        <f t="shared" si="3"/>
        <v>600621</v>
      </c>
      <c r="F24" s="32">
        <f t="shared" si="3"/>
        <v>590679</v>
      </c>
      <c r="G24" s="32">
        <f t="shared" si="3"/>
        <v>613795</v>
      </c>
      <c r="H24" s="32">
        <f t="shared" si="3"/>
        <v>671955</v>
      </c>
      <c r="I24" s="32">
        <f t="shared" si="3"/>
        <v>631747</v>
      </c>
      <c r="J24" s="32">
        <f t="shared" si="3"/>
        <v>618721</v>
      </c>
      <c r="K24" s="32">
        <f t="shared" si="3"/>
        <v>594715</v>
      </c>
      <c r="L24" s="32">
        <f t="shared" si="3"/>
        <v>610447</v>
      </c>
      <c r="M24" s="32">
        <f t="shared" si="3"/>
        <v>607747</v>
      </c>
      <c r="N24" s="111">
        <f t="shared" si="3"/>
        <v>7317521</v>
      </c>
      <c r="O24" s="41">
        <f>N24/1000000</f>
        <v>7.3175210000000002</v>
      </c>
      <c r="P24" s="41">
        <f>O24*35.3147</f>
        <v>258.41605885870001</v>
      </c>
    </row>
    <row r="25" spans="1:16" s="11" customFormat="1" x14ac:dyDescent="0.25">
      <c r="A25" s="24" t="s">
        <v>23</v>
      </c>
      <c r="B25" s="39">
        <f>B24/1000000</f>
        <v>0.591889</v>
      </c>
      <c r="C25" s="39">
        <f t="shared" ref="C25:M25" si="4">C24/1000000</f>
        <v>0.59422799999999998</v>
      </c>
      <c r="D25" s="39">
        <f t="shared" si="4"/>
        <v>0.59097699999999997</v>
      </c>
      <c r="E25" s="39">
        <f t="shared" si="4"/>
        <v>0.60062099999999996</v>
      </c>
      <c r="F25" s="39">
        <f t="shared" si="4"/>
        <v>0.59067899999999995</v>
      </c>
      <c r="G25" s="39">
        <f t="shared" si="4"/>
        <v>0.61379499999999998</v>
      </c>
      <c r="H25" s="39">
        <f t="shared" si="4"/>
        <v>0.67195499999999997</v>
      </c>
      <c r="I25" s="39">
        <f t="shared" si="4"/>
        <v>0.63174699999999995</v>
      </c>
      <c r="J25" s="39">
        <f t="shared" si="4"/>
        <v>0.61872099999999997</v>
      </c>
      <c r="K25" s="39">
        <f t="shared" si="4"/>
        <v>0.59471499999999999</v>
      </c>
      <c r="L25" s="39">
        <f t="shared" si="4"/>
        <v>0.61044699999999996</v>
      </c>
      <c r="M25" s="39">
        <f t="shared" si="4"/>
        <v>0.60774700000000004</v>
      </c>
      <c r="N25" s="112">
        <v>0</v>
      </c>
      <c r="O25" s="39">
        <f>SUM(B25:N25)</f>
        <v>7.3175209999999993</v>
      </c>
      <c r="P25" s="24"/>
    </row>
    <row r="26" spans="1:16" s="11" customFormat="1" x14ac:dyDescent="0.25">
      <c r="A26" s="24" t="s">
        <v>24</v>
      </c>
      <c r="B26" s="39">
        <f>B25*35.3147</f>
        <v>20.902382468300001</v>
      </c>
      <c r="C26" s="39">
        <f t="shared" ref="C26:N26" si="5">C25*35.3147</f>
        <v>20.984983551599999</v>
      </c>
      <c r="D26" s="39">
        <f t="shared" si="5"/>
        <v>20.870175461900001</v>
      </c>
      <c r="E26" s="39">
        <f t="shared" si="5"/>
        <v>21.210750428699999</v>
      </c>
      <c r="F26" s="39">
        <f t="shared" si="5"/>
        <v>20.859651681300001</v>
      </c>
      <c r="G26" s="39">
        <f t="shared" si="5"/>
        <v>21.675986286499999</v>
      </c>
      <c r="H26" s="39">
        <f t="shared" si="5"/>
        <v>23.7298892385</v>
      </c>
      <c r="I26" s="39">
        <f t="shared" si="5"/>
        <v>22.309955780900001</v>
      </c>
      <c r="J26" s="39">
        <f t="shared" si="5"/>
        <v>21.8499464987</v>
      </c>
      <c r="K26" s="39">
        <f t="shared" si="5"/>
        <v>21.002181810500002</v>
      </c>
      <c r="L26" s="39">
        <f t="shared" si="5"/>
        <v>21.557752670900001</v>
      </c>
      <c r="M26" s="39">
        <f t="shared" si="5"/>
        <v>21.462402980900002</v>
      </c>
      <c r="N26" s="112">
        <f t="shared" si="5"/>
        <v>0</v>
      </c>
      <c r="O26" s="24"/>
      <c r="P26" s="42">
        <f>SUM(B26:M26)</f>
        <v>258.41605885869996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61"/>
    </row>
    <row r="28" spans="1:16" s="11" customFormat="1" x14ac:dyDescent="0.25">
      <c r="A28" s="24" t="s">
        <v>61</v>
      </c>
      <c r="B28" s="39"/>
      <c r="C28" s="39"/>
      <c r="D28" s="39"/>
      <c r="E28" s="39"/>
      <c r="F28" s="39"/>
      <c r="G28" s="39"/>
      <c r="H28" s="39"/>
      <c r="I28" s="39"/>
      <c r="J28" s="39"/>
      <c r="K28" s="39">
        <v>1113.03</v>
      </c>
      <c r="L28" s="39">
        <v>1233.45</v>
      </c>
      <c r="M28" s="39">
        <v>1167.6400000000001</v>
      </c>
      <c r="N28" s="161"/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>
        <v>991.06</v>
      </c>
      <c r="L29" s="40">
        <v>1069.82</v>
      </c>
      <c r="M29" s="40">
        <v>990.43</v>
      </c>
      <c r="N29" s="161"/>
    </row>
    <row r="30" spans="1:16" s="11" customFormat="1" x14ac:dyDescent="0.2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61"/>
    </row>
    <row r="31" spans="1:16" s="11" customFormat="1" x14ac:dyDescent="0.25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61"/>
    </row>
    <row r="32" spans="1:16" s="11" customFormat="1" x14ac:dyDescent="0.2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61"/>
    </row>
    <row r="33" spans="1:17" x14ac:dyDescent="0.25">
      <c r="N33" s="121"/>
      <c r="O33">
        <f t="shared" ref="O33:O57" si="6">N33/1000000</f>
        <v>0</v>
      </c>
      <c r="P33">
        <f t="shared" ref="P33:P57" si="7">O33*35.3147</f>
        <v>0</v>
      </c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61"/>
      <c r="O34" s="28"/>
      <c r="P34" s="28"/>
    </row>
    <row r="35" spans="1:17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61"/>
      <c r="O35" s="28"/>
      <c r="P35" s="28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61"/>
      <c r="O36" s="28"/>
      <c r="P36" s="28"/>
    </row>
    <row r="37" spans="1:17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61"/>
      <c r="O37" s="28"/>
      <c r="P37" s="28"/>
    </row>
    <row r="38" spans="1:17" x14ac:dyDescent="0.25">
      <c r="N38" s="121"/>
      <c r="O38" s="2">
        <f t="shared" si="6"/>
        <v>0</v>
      </c>
      <c r="P38" s="2">
        <f t="shared" si="7"/>
        <v>0</v>
      </c>
    </row>
    <row r="39" spans="1:17" x14ac:dyDescent="0.25">
      <c r="A39" s="19" t="s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55"/>
      <c r="O39" s="23">
        <f t="shared" si="6"/>
        <v>0</v>
      </c>
      <c r="P39" s="23">
        <f t="shared" si="7"/>
        <v>0</v>
      </c>
    </row>
    <row r="40" spans="1:17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55"/>
      <c r="O40" s="19">
        <f t="shared" si="6"/>
        <v>0</v>
      </c>
      <c r="P40" s="19">
        <f t="shared" si="7"/>
        <v>0</v>
      </c>
    </row>
    <row r="41" spans="1:1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55"/>
      <c r="O41" s="19">
        <f t="shared" si="6"/>
        <v>0</v>
      </c>
      <c r="P41" s="19">
        <f t="shared" si="7"/>
        <v>0</v>
      </c>
    </row>
    <row r="42" spans="1:17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55"/>
      <c r="O42" s="19">
        <f t="shared" si="6"/>
        <v>0</v>
      </c>
      <c r="P42" s="19">
        <f t="shared" si="7"/>
        <v>0</v>
      </c>
    </row>
    <row r="43" spans="1:17" x14ac:dyDescent="0.25">
      <c r="A43" s="19" t="s">
        <v>17</v>
      </c>
      <c r="B43" s="19">
        <f>B40+B41</f>
        <v>0</v>
      </c>
      <c r="C43" s="19">
        <f t="shared" ref="C43:M43" si="8">C40+C41</f>
        <v>0</v>
      </c>
      <c r="D43" s="19">
        <f t="shared" si="8"/>
        <v>0</v>
      </c>
      <c r="E43" s="19">
        <f t="shared" si="8"/>
        <v>0</v>
      </c>
      <c r="F43" s="19">
        <f t="shared" si="8"/>
        <v>0</v>
      </c>
      <c r="G43" s="19">
        <f t="shared" si="8"/>
        <v>0</v>
      </c>
      <c r="H43" s="19">
        <f t="shared" si="8"/>
        <v>0</v>
      </c>
      <c r="I43" s="19">
        <f t="shared" si="8"/>
        <v>0</v>
      </c>
      <c r="J43" s="19">
        <f t="shared" si="8"/>
        <v>0</v>
      </c>
      <c r="K43" s="19">
        <f t="shared" si="8"/>
        <v>0</v>
      </c>
      <c r="L43" s="19">
        <f t="shared" si="8"/>
        <v>0</v>
      </c>
      <c r="M43" s="19">
        <f t="shared" si="8"/>
        <v>0</v>
      </c>
      <c r="N43" s="155">
        <f t="shared" ref="N43" si="9">SUM(B43:M43)</f>
        <v>0</v>
      </c>
      <c r="O43" s="19">
        <f t="shared" si="6"/>
        <v>0</v>
      </c>
      <c r="P43" s="19">
        <f t="shared" si="7"/>
        <v>0</v>
      </c>
    </row>
    <row r="44" spans="1:17" x14ac:dyDescent="0.25">
      <c r="N44" s="121"/>
      <c r="O44" s="2">
        <f t="shared" si="6"/>
        <v>0</v>
      </c>
      <c r="P44" s="2">
        <f t="shared" si="7"/>
        <v>0</v>
      </c>
    </row>
    <row r="45" spans="1:17" x14ac:dyDescent="0.25">
      <c r="A45" s="19" t="s">
        <v>34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155"/>
      <c r="O45" s="2">
        <f t="shared" si="6"/>
        <v>0</v>
      </c>
      <c r="P45" s="2">
        <f t="shared" si="7"/>
        <v>0</v>
      </c>
      <c r="Q45" s="22"/>
    </row>
    <row r="46" spans="1:17" x14ac:dyDescent="0.25">
      <c r="A46" s="19" t="s">
        <v>28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55">
        <f>SUM(B46:M46)</f>
        <v>0</v>
      </c>
      <c r="O46" s="2">
        <f t="shared" si="6"/>
        <v>0</v>
      </c>
      <c r="P46" s="2">
        <f t="shared" si="7"/>
        <v>0</v>
      </c>
      <c r="Q46" s="22"/>
    </row>
    <row r="47" spans="1:17" x14ac:dyDescent="0.25">
      <c r="A47" s="19" t="s">
        <v>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55"/>
      <c r="O47" s="2">
        <f t="shared" si="6"/>
        <v>0</v>
      </c>
      <c r="P47" s="2">
        <f t="shared" si="7"/>
        <v>0</v>
      </c>
      <c r="Q47" s="22"/>
    </row>
    <row r="48" spans="1:17" x14ac:dyDescent="0.25">
      <c r="A48" s="19" t="s">
        <v>36</v>
      </c>
      <c r="B48" s="19">
        <f>B46+B47</f>
        <v>0</v>
      </c>
      <c r="C48" s="19">
        <f t="shared" ref="C48:M48" si="10">C46+C47</f>
        <v>0</v>
      </c>
      <c r="D48" s="19">
        <f t="shared" si="10"/>
        <v>0</v>
      </c>
      <c r="E48" s="19">
        <f t="shared" si="10"/>
        <v>0</v>
      </c>
      <c r="F48" s="19">
        <f t="shared" si="10"/>
        <v>0</v>
      </c>
      <c r="G48" s="19">
        <f t="shared" si="10"/>
        <v>0</v>
      </c>
      <c r="H48" s="19">
        <f t="shared" si="10"/>
        <v>0</v>
      </c>
      <c r="I48" s="19">
        <f t="shared" si="10"/>
        <v>0</v>
      </c>
      <c r="J48" s="19">
        <f t="shared" si="10"/>
        <v>0</v>
      </c>
      <c r="K48" s="19">
        <f t="shared" si="10"/>
        <v>0</v>
      </c>
      <c r="L48" s="19">
        <f t="shared" si="10"/>
        <v>0</v>
      </c>
      <c r="M48" s="19">
        <f t="shared" si="10"/>
        <v>0</v>
      </c>
      <c r="N48" s="155">
        <f t="shared" ref="N48" si="11">SUM(B48:M48)</f>
        <v>0</v>
      </c>
      <c r="O48" s="2">
        <f t="shared" si="6"/>
        <v>0</v>
      </c>
      <c r="P48" s="2">
        <f t="shared" si="7"/>
        <v>0</v>
      </c>
      <c r="Q48" s="22"/>
    </row>
    <row r="49" spans="1:17" x14ac:dyDescent="0.25">
      <c r="N49" s="121"/>
      <c r="O49" s="2">
        <f t="shared" si="6"/>
        <v>0</v>
      </c>
      <c r="P49" s="2">
        <f t="shared" si="7"/>
        <v>0</v>
      </c>
    </row>
    <row r="50" spans="1:17" x14ac:dyDescent="0.25">
      <c r="N50" s="121"/>
      <c r="O50" s="2">
        <f t="shared" si="6"/>
        <v>0</v>
      </c>
      <c r="P50" s="2">
        <f t="shared" si="7"/>
        <v>0</v>
      </c>
    </row>
    <row r="51" spans="1:17" x14ac:dyDescent="0.25">
      <c r="A51" s="18" t="s">
        <v>37</v>
      </c>
      <c r="N51" s="121"/>
      <c r="O51" s="2">
        <f t="shared" si="6"/>
        <v>0</v>
      </c>
      <c r="P51" s="2">
        <f t="shared" si="7"/>
        <v>0</v>
      </c>
    </row>
    <row r="52" spans="1:17" x14ac:dyDescent="0.25">
      <c r="A52" s="19" t="s">
        <v>20</v>
      </c>
      <c r="B52" s="19">
        <f>10*60</f>
        <v>600</v>
      </c>
      <c r="C52" s="19">
        <f t="shared" ref="C52:M52" si="12">10*60</f>
        <v>600</v>
      </c>
      <c r="D52" s="19">
        <f t="shared" si="12"/>
        <v>600</v>
      </c>
      <c r="E52" s="19">
        <f t="shared" si="12"/>
        <v>600</v>
      </c>
      <c r="F52" s="19">
        <f t="shared" si="12"/>
        <v>600</v>
      </c>
      <c r="G52" s="19">
        <f t="shared" si="12"/>
        <v>600</v>
      </c>
      <c r="H52" s="19">
        <f t="shared" si="12"/>
        <v>600</v>
      </c>
      <c r="I52" s="19">
        <f t="shared" si="12"/>
        <v>600</v>
      </c>
      <c r="J52" s="19">
        <f t="shared" si="12"/>
        <v>600</v>
      </c>
      <c r="K52" s="19">
        <f t="shared" si="12"/>
        <v>600</v>
      </c>
      <c r="L52" s="19">
        <f t="shared" si="12"/>
        <v>600</v>
      </c>
      <c r="M52" s="19">
        <f t="shared" si="12"/>
        <v>600</v>
      </c>
      <c r="N52" s="155">
        <f>SUM(B52:M52)</f>
        <v>7200</v>
      </c>
      <c r="O52" s="2">
        <f t="shared" si="6"/>
        <v>7.1999999999999998E-3</v>
      </c>
      <c r="P52" s="2">
        <f t="shared" si="7"/>
        <v>0.25426584000000002</v>
      </c>
      <c r="Q52" s="22"/>
    </row>
    <row r="53" spans="1:17" x14ac:dyDescent="0.25">
      <c r="A53" s="19" t="s">
        <v>38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55"/>
      <c r="O53" s="2">
        <f t="shared" si="6"/>
        <v>0</v>
      </c>
      <c r="P53" s="2">
        <f t="shared" si="7"/>
        <v>0</v>
      </c>
      <c r="Q53" s="22"/>
    </row>
    <row r="54" spans="1:17" x14ac:dyDescent="0.25">
      <c r="A54" s="19" t="s">
        <v>39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55"/>
      <c r="O54" s="2">
        <f t="shared" si="6"/>
        <v>0</v>
      </c>
      <c r="P54" s="2">
        <f t="shared" si="7"/>
        <v>0</v>
      </c>
      <c r="Q54" s="22"/>
    </row>
    <row r="55" spans="1:17" x14ac:dyDescent="0.25">
      <c r="A55" s="19" t="s">
        <v>40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55"/>
      <c r="O55" s="2">
        <f t="shared" si="6"/>
        <v>0</v>
      </c>
      <c r="P55" s="2">
        <f t="shared" si="7"/>
        <v>0</v>
      </c>
      <c r="Q55" s="22"/>
    </row>
    <row r="56" spans="1:17" x14ac:dyDescent="0.25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55"/>
      <c r="O56" s="2">
        <f t="shared" si="6"/>
        <v>0</v>
      </c>
      <c r="P56" s="2">
        <f t="shared" si="7"/>
        <v>0</v>
      </c>
      <c r="Q56" s="22"/>
    </row>
    <row r="57" spans="1:17" x14ac:dyDescent="0.25">
      <c r="A57" s="19" t="s">
        <v>17</v>
      </c>
      <c r="B57" s="19">
        <f>SUM(B52:B56)</f>
        <v>600</v>
      </c>
      <c r="C57" s="19">
        <f t="shared" ref="C57:M57" si="13">SUM(C52:C56)</f>
        <v>600</v>
      </c>
      <c r="D57" s="19">
        <f t="shared" si="13"/>
        <v>600</v>
      </c>
      <c r="E57" s="19">
        <f t="shared" si="13"/>
        <v>600</v>
      </c>
      <c r="F57" s="19">
        <f t="shared" si="13"/>
        <v>600</v>
      </c>
      <c r="G57" s="19">
        <f t="shared" si="13"/>
        <v>600</v>
      </c>
      <c r="H57" s="19">
        <f t="shared" si="13"/>
        <v>600</v>
      </c>
      <c r="I57" s="19">
        <f t="shared" si="13"/>
        <v>600</v>
      </c>
      <c r="J57" s="19">
        <f t="shared" si="13"/>
        <v>600</v>
      </c>
      <c r="K57" s="19">
        <f t="shared" si="13"/>
        <v>600</v>
      </c>
      <c r="L57" s="19">
        <f t="shared" si="13"/>
        <v>600</v>
      </c>
      <c r="M57" s="19">
        <f t="shared" si="13"/>
        <v>600</v>
      </c>
      <c r="N57" s="155">
        <f t="shared" ref="N57" si="14">N52+N53+N54+N55+N56</f>
        <v>7200</v>
      </c>
      <c r="O57" s="2">
        <f t="shared" si="6"/>
        <v>7.1999999999999998E-3</v>
      </c>
      <c r="P57" s="2">
        <f t="shared" si="7"/>
        <v>0.25426584000000002</v>
      </c>
      <c r="Q57" s="22"/>
    </row>
  </sheetData>
  <mergeCells count="3">
    <mergeCell ref="A1:A2"/>
    <mergeCell ref="B1:G1"/>
    <mergeCell ref="H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0" workbookViewId="0">
      <selection activeCell="H32" sqref="H32"/>
    </sheetView>
  </sheetViews>
  <sheetFormatPr defaultRowHeight="15" x14ac:dyDescent="0.25"/>
  <cols>
    <col min="1" max="1" width="21.14062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3.140625" customWidth="1"/>
  </cols>
  <sheetData>
    <row r="1" spans="1:16" x14ac:dyDescent="0.25">
      <c r="A1" s="214" t="s">
        <v>87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"/>
    </row>
    <row r="2" spans="1:16" x14ac:dyDescent="0.25">
      <c r="A2" s="214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17</v>
      </c>
    </row>
    <row r="3" spans="1:16" x14ac:dyDescent="0.25">
      <c r="A3" s="2" t="s">
        <v>21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x14ac:dyDescent="0.25">
      <c r="A4" s="2" t="s">
        <v>30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x14ac:dyDescent="0.25">
      <c r="A5" s="24" t="s">
        <v>53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x14ac:dyDescent="0.25">
      <c r="A6" s="2" t="s">
        <v>54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x14ac:dyDescent="0.25">
      <c r="A7" s="24" t="s">
        <v>55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A8" s="13"/>
      <c r="B8" s="4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4"/>
    </row>
    <row r="9" spans="1:16" x14ac:dyDescent="0.25">
      <c r="A9" s="2" t="s">
        <v>0</v>
      </c>
      <c r="B9" s="1">
        <v>72325</v>
      </c>
      <c r="C9" s="1">
        <v>61691</v>
      </c>
      <c r="D9" s="1">
        <v>80141</v>
      </c>
      <c r="E9" s="1">
        <v>66291</v>
      </c>
      <c r="F9" s="1">
        <v>64870</v>
      </c>
      <c r="G9" s="1">
        <v>54700</v>
      </c>
      <c r="H9" s="1">
        <v>50598</v>
      </c>
      <c r="I9" s="1">
        <v>54955</v>
      </c>
      <c r="J9" s="1">
        <v>62329</v>
      </c>
      <c r="K9" s="1">
        <v>80981</v>
      </c>
      <c r="L9" s="1">
        <v>89734</v>
      </c>
      <c r="M9" s="1">
        <v>94288</v>
      </c>
      <c r="N9" s="5">
        <f>SUM(B9:M9)</f>
        <v>832903</v>
      </c>
    </row>
    <row r="10" spans="1:16" x14ac:dyDescent="0.25">
      <c r="A10" s="2" t="s">
        <v>14</v>
      </c>
      <c r="B10" s="1">
        <v>1129942</v>
      </c>
      <c r="C10" s="1">
        <v>968533</v>
      </c>
      <c r="D10" s="1">
        <v>993118</v>
      </c>
      <c r="E10" s="1">
        <v>1066637</v>
      </c>
      <c r="F10" s="1">
        <v>1006604</v>
      </c>
      <c r="G10" s="1">
        <v>1118258</v>
      </c>
      <c r="H10" s="1">
        <v>1127062</v>
      </c>
      <c r="I10" s="1">
        <v>1057826</v>
      </c>
      <c r="J10" s="1">
        <v>1041120</v>
      </c>
      <c r="K10" s="1">
        <v>1139947</v>
      </c>
      <c r="L10" s="1">
        <v>1052274</v>
      </c>
      <c r="M10" s="1">
        <v>1119585</v>
      </c>
      <c r="N10" s="5">
        <f t="shared" ref="N10:N19" si="0">SUM(B10:M10)</f>
        <v>12820906</v>
      </c>
      <c r="O10" s="5"/>
      <c r="P10" s="5"/>
    </row>
    <row r="11" spans="1:16" x14ac:dyDescent="0.25">
      <c r="A11" s="2" t="s">
        <v>16</v>
      </c>
      <c r="B11" s="1">
        <v>108208</v>
      </c>
      <c r="C11" s="1">
        <v>116636</v>
      </c>
      <c r="D11" s="1">
        <v>103908</v>
      </c>
      <c r="E11" s="1">
        <v>116564</v>
      </c>
      <c r="F11" s="1">
        <v>109838</v>
      </c>
      <c r="G11" s="1">
        <v>108894</v>
      </c>
      <c r="H11" s="1">
        <v>115602</v>
      </c>
      <c r="I11" s="1">
        <v>116382</v>
      </c>
      <c r="J11" s="1">
        <v>104193</v>
      </c>
      <c r="K11" s="1">
        <v>112196</v>
      </c>
      <c r="L11" s="1">
        <v>114583</v>
      </c>
      <c r="M11" s="1">
        <v>107197</v>
      </c>
      <c r="N11" s="5">
        <f t="shared" si="0"/>
        <v>1334201</v>
      </c>
    </row>
    <row r="12" spans="1:16" x14ac:dyDescent="0.25">
      <c r="A12" s="2" t="s">
        <v>15</v>
      </c>
      <c r="B12" s="1">
        <v>103926</v>
      </c>
      <c r="C12" s="1">
        <v>101422</v>
      </c>
      <c r="D12" s="1">
        <v>95799</v>
      </c>
      <c r="E12" s="1">
        <v>103031</v>
      </c>
      <c r="F12" s="1">
        <v>105715</v>
      </c>
      <c r="G12" s="1">
        <v>113985</v>
      </c>
      <c r="H12" s="1">
        <v>143637</v>
      </c>
      <c r="I12" s="1">
        <v>121653</v>
      </c>
      <c r="J12" s="1">
        <v>118459</v>
      </c>
      <c r="K12" s="1">
        <v>93307</v>
      </c>
      <c r="L12" s="1">
        <v>104424</v>
      </c>
      <c r="M12" s="1">
        <v>90885</v>
      </c>
      <c r="N12" s="5">
        <f t="shared" si="0"/>
        <v>1296243</v>
      </c>
    </row>
    <row r="13" spans="1:16" x14ac:dyDescent="0.25">
      <c r="A13" s="2" t="s">
        <v>18</v>
      </c>
      <c r="B13" s="1">
        <v>517960</v>
      </c>
      <c r="C13" s="1">
        <v>555418</v>
      </c>
      <c r="D13" s="1">
        <v>665131</v>
      </c>
      <c r="E13" s="1">
        <v>501275</v>
      </c>
      <c r="F13" s="1">
        <v>517005</v>
      </c>
      <c r="G13" s="1">
        <v>581654</v>
      </c>
      <c r="H13" s="1">
        <v>524794</v>
      </c>
      <c r="I13" s="1">
        <v>526679</v>
      </c>
      <c r="J13" s="1">
        <v>648576</v>
      </c>
      <c r="K13" s="1">
        <v>384614</v>
      </c>
      <c r="L13" s="1">
        <v>480966</v>
      </c>
      <c r="M13" s="1">
        <v>419230</v>
      </c>
      <c r="N13" s="5">
        <f t="shared" si="0"/>
        <v>6323302</v>
      </c>
    </row>
    <row r="14" spans="1:16" x14ac:dyDescent="0.25">
      <c r="A14" s="2" t="s">
        <v>19</v>
      </c>
      <c r="B14" s="1">
        <v>64428</v>
      </c>
      <c r="C14" s="1">
        <v>60056</v>
      </c>
      <c r="D14" s="1">
        <v>60732</v>
      </c>
      <c r="E14" s="1">
        <v>67402</v>
      </c>
      <c r="F14" s="1">
        <v>75688</v>
      </c>
      <c r="G14" s="1">
        <v>67041</v>
      </c>
      <c r="H14" s="1">
        <v>90228</v>
      </c>
      <c r="I14" s="1">
        <v>86103</v>
      </c>
      <c r="J14" s="1">
        <v>75919</v>
      </c>
      <c r="K14" s="1">
        <v>57872</v>
      </c>
      <c r="L14" s="1">
        <v>68349</v>
      </c>
      <c r="M14" s="1">
        <v>71957</v>
      </c>
      <c r="N14" s="5">
        <f t="shared" si="0"/>
        <v>845775</v>
      </c>
    </row>
    <row r="15" spans="1:16" x14ac:dyDescent="0.25">
      <c r="A15" s="2" t="s">
        <v>20</v>
      </c>
      <c r="B15" s="10">
        <v>2575375</v>
      </c>
      <c r="C15" s="10">
        <v>2578445</v>
      </c>
      <c r="D15" s="10">
        <v>2571220</v>
      </c>
      <c r="E15" s="10">
        <v>2571230</v>
      </c>
      <c r="F15" s="10">
        <v>2570185</v>
      </c>
      <c r="G15" s="10">
        <v>2568895</v>
      </c>
      <c r="H15" s="10">
        <v>2569450</v>
      </c>
      <c r="I15" s="10">
        <v>2569100</v>
      </c>
      <c r="J15" s="10">
        <v>2568005</v>
      </c>
      <c r="K15" s="10">
        <v>2569960</v>
      </c>
      <c r="L15" s="10">
        <v>2571595</v>
      </c>
      <c r="M15" s="10">
        <v>2567280</v>
      </c>
      <c r="N15" s="5">
        <f t="shared" si="0"/>
        <v>30850740</v>
      </c>
    </row>
    <row r="16" spans="1:16" x14ac:dyDescent="0.25">
      <c r="A16" s="2" t="s">
        <v>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5">
        <f t="shared" si="0"/>
        <v>0</v>
      </c>
    </row>
    <row r="17" spans="1:16" x14ac:dyDescent="0.25">
      <c r="A17" s="2" t="s">
        <v>62</v>
      </c>
      <c r="B17" s="2">
        <f>B58</f>
        <v>480</v>
      </c>
      <c r="C17" s="2">
        <f t="shared" ref="C17:N17" si="1">C58</f>
        <v>480</v>
      </c>
      <c r="D17" s="2">
        <f t="shared" si="1"/>
        <v>480</v>
      </c>
      <c r="E17" s="2">
        <f t="shared" si="1"/>
        <v>480</v>
      </c>
      <c r="F17" s="2">
        <f t="shared" si="1"/>
        <v>480</v>
      </c>
      <c r="G17" s="2">
        <f t="shared" si="1"/>
        <v>480</v>
      </c>
      <c r="H17" s="2">
        <f t="shared" si="1"/>
        <v>480</v>
      </c>
      <c r="I17" s="2">
        <f t="shared" si="1"/>
        <v>480</v>
      </c>
      <c r="J17" s="2">
        <f t="shared" si="1"/>
        <v>480</v>
      </c>
      <c r="K17" s="2">
        <f t="shared" si="1"/>
        <v>480</v>
      </c>
      <c r="L17" s="2">
        <f t="shared" si="1"/>
        <v>480</v>
      </c>
      <c r="M17" s="2">
        <f t="shared" si="1"/>
        <v>480</v>
      </c>
      <c r="N17" s="2">
        <f t="shared" si="1"/>
        <v>5760</v>
      </c>
    </row>
    <row r="18" spans="1:16" x14ac:dyDescent="0.25">
      <c r="A18" s="2" t="s">
        <v>72</v>
      </c>
      <c r="B18" s="2">
        <f>B49</f>
        <v>209520</v>
      </c>
      <c r="C18" s="2">
        <f t="shared" ref="C18:M18" si="2">C49</f>
        <v>254160</v>
      </c>
      <c r="D18" s="2">
        <f t="shared" si="2"/>
        <v>246960</v>
      </c>
      <c r="E18" s="2">
        <f t="shared" si="2"/>
        <v>203040</v>
      </c>
      <c r="F18" s="2">
        <f t="shared" si="2"/>
        <v>30240</v>
      </c>
      <c r="G18" s="2">
        <f t="shared" si="2"/>
        <v>9360</v>
      </c>
      <c r="H18" s="2">
        <f t="shared" si="2"/>
        <v>84240</v>
      </c>
      <c r="I18" s="2">
        <f t="shared" si="2"/>
        <v>128880</v>
      </c>
      <c r="J18" s="2">
        <f t="shared" si="2"/>
        <v>391680</v>
      </c>
      <c r="K18" s="2">
        <f t="shared" si="2"/>
        <v>177840</v>
      </c>
      <c r="L18" s="2">
        <f t="shared" si="2"/>
        <v>277200</v>
      </c>
      <c r="M18" s="2">
        <f t="shared" si="2"/>
        <v>27360</v>
      </c>
      <c r="N18" s="5">
        <f>SUM(B18:M18)</f>
        <v>2040480</v>
      </c>
    </row>
    <row r="19" spans="1:16" x14ac:dyDescent="0.25">
      <c r="A19" s="2" t="s">
        <v>66</v>
      </c>
      <c r="B19" s="5">
        <f>SUM(B9:B18)</f>
        <v>4782164</v>
      </c>
      <c r="C19" s="5">
        <f t="shared" ref="C19:M19" si="3">SUM(C9:C18)</f>
        <v>4696841</v>
      </c>
      <c r="D19" s="5">
        <f t="shared" si="3"/>
        <v>4817489</v>
      </c>
      <c r="E19" s="5">
        <f t="shared" si="3"/>
        <v>4695950</v>
      </c>
      <c r="F19" s="5">
        <f t="shared" si="3"/>
        <v>4480625</v>
      </c>
      <c r="G19" s="5">
        <f t="shared" si="3"/>
        <v>4623267</v>
      </c>
      <c r="H19" s="5">
        <f t="shared" si="3"/>
        <v>4706091</v>
      </c>
      <c r="I19" s="5">
        <f t="shared" si="3"/>
        <v>4662058</v>
      </c>
      <c r="J19" s="5">
        <f t="shared" si="3"/>
        <v>5010761</v>
      </c>
      <c r="K19" s="5">
        <f t="shared" si="3"/>
        <v>4617197</v>
      </c>
      <c r="L19" s="5">
        <f t="shared" si="3"/>
        <v>4759605</v>
      </c>
      <c r="M19" s="5">
        <f t="shared" si="3"/>
        <v>4498262</v>
      </c>
      <c r="N19" s="5">
        <f t="shared" si="0"/>
        <v>56350310</v>
      </c>
    </row>
    <row r="20" spans="1:16" x14ac:dyDescent="0.25">
      <c r="A20" s="2" t="s">
        <v>57</v>
      </c>
      <c r="B20" s="6">
        <f>B19/1000000</f>
        <v>4.7821639999999999</v>
      </c>
      <c r="C20" s="6">
        <f t="shared" ref="C20:M20" si="4">C19/1000000</f>
        <v>4.696841</v>
      </c>
      <c r="D20" s="6">
        <f t="shared" si="4"/>
        <v>4.8174890000000001</v>
      </c>
      <c r="E20" s="6">
        <f t="shared" si="4"/>
        <v>4.6959499999999998</v>
      </c>
      <c r="F20" s="6">
        <f t="shared" si="4"/>
        <v>4.4806249999999999</v>
      </c>
      <c r="G20" s="6">
        <f t="shared" si="4"/>
        <v>4.6232670000000002</v>
      </c>
      <c r="H20" s="6">
        <f t="shared" si="4"/>
        <v>4.7060909999999998</v>
      </c>
      <c r="I20" s="6">
        <f t="shared" si="4"/>
        <v>4.662058</v>
      </c>
      <c r="J20" s="6">
        <f t="shared" si="4"/>
        <v>5.0107609999999996</v>
      </c>
      <c r="K20" s="6">
        <f t="shared" si="4"/>
        <v>4.617197</v>
      </c>
      <c r="L20" s="6">
        <f t="shared" si="4"/>
        <v>4.7596049999999996</v>
      </c>
      <c r="M20" s="6">
        <f t="shared" si="4"/>
        <v>4.4982620000000004</v>
      </c>
      <c r="N20" s="6"/>
    </row>
    <row r="21" spans="1:16" x14ac:dyDescent="0.25">
      <c r="A21" s="2" t="s">
        <v>58</v>
      </c>
      <c r="B21" s="6">
        <f>B20*35.3147</f>
        <v>168.88068701080002</v>
      </c>
      <c r="C21" s="6">
        <f t="shared" ref="C21:M21" si="5">C20*35.3147</f>
        <v>165.86753086270002</v>
      </c>
      <c r="D21" s="6">
        <f t="shared" si="5"/>
        <v>170.1281787883</v>
      </c>
      <c r="E21" s="6">
        <f t="shared" si="5"/>
        <v>165.83606546499999</v>
      </c>
      <c r="F21" s="6">
        <f t="shared" si="5"/>
        <v>158.23192768749999</v>
      </c>
      <c r="G21" s="6">
        <f t="shared" si="5"/>
        <v>163.26928712490002</v>
      </c>
      <c r="H21" s="6">
        <f t="shared" si="5"/>
        <v>166.1941918377</v>
      </c>
      <c r="I21" s="6">
        <f t="shared" si="5"/>
        <v>164.63917965260001</v>
      </c>
      <c r="J21" s="6">
        <f t="shared" si="5"/>
        <v>176.9535214867</v>
      </c>
      <c r="K21" s="6">
        <f t="shared" si="5"/>
        <v>163.0549268959</v>
      </c>
      <c r="L21" s="6">
        <f t="shared" si="5"/>
        <v>168.0840226935</v>
      </c>
      <c r="M21" s="6">
        <f t="shared" si="5"/>
        <v>158.85477305140003</v>
      </c>
      <c r="N21" s="6"/>
    </row>
    <row r="24" spans="1:16" s="11" customFormat="1" x14ac:dyDescent="0.25">
      <c r="A24" s="24" t="s">
        <v>17</v>
      </c>
      <c r="B24" s="32">
        <f t="shared" ref="B24:N24" si="6">B19+B5</f>
        <v>4782164</v>
      </c>
      <c r="C24" s="32">
        <f t="shared" si="6"/>
        <v>4696841</v>
      </c>
      <c r="D24" s="32">
        <f t="shared" si="6"/>
        <v>4817489</v>
      </c>
      <c r="E24" s="32">
        <f t="shared" si="6"/>
        <v>4695950</v>
      </c>
      <c r="F24" s="32">
        <f t="shared" si="6"/>
        <v>4480625</v>
      </c>
      <c r="G24" s="32">
        <f t="shared" si="6"/>
        <v>4623267</v>
      </c>
      <c r="H24" s="32">
        <f t="shared" si="6"/>
        <v>4706091</v>
      </c>
      <c r="I24" s="32">
        <f t="shared" si="6"/>
        <v>4662058</v>
      </c>
      <c r="J24" s="32">
        <f t="shared" si="6"/>
        <v>5010761</v>
      </c>
      <c r="K24" s="32">
        <f t="shared" si="6"/>
        <v>4617197</v>
      </c>
      <c r="L24" s="32">
        <f t="shared" si="6"/>
        <v>4759605</v>
      </c>
      <c r="M24" s="32">
        <f t="shared" si="6"/>
        <v>4498262</v>
      </c>
      <c r="N24" s="32">
        <f t="shared" si="6"/>
        <v>56350310</v>
      </c>
      <c r="O24" s="41">
        <f>N24/1000000</f>
        <v>56.35031</v>
      </c>
      <c r="P24" s="41">
        <f>O24*35.3147</f>
        <v>1989.9942925570001</v>
      </c>
    </row>
    <row r="25" spans="1:16" s="11" customFormat="1" x14ac:dyDescent="0.25">
      <c r="A25" s="24" t="s">
        <v>23</v>
      </c>
      <c r="B25" s="39">
        <f>B24/1000000</f>
        <v>4.7821639999999999</v>
      </c>
      <c r="C25" s="39">
        <f t="shared" ref="C25:M25" si="7">C24/1000000</f>
        <v>4.696841</v>
      </c>
      <c r="D25" s="39">
        <f t="shared" si="7"/>
        <v>4.8174890000000001</v>
      </c>
      <c r="E25" s="39">
        <f t="shared" si="7"/>
        <v>4.6959499999999998</v>
      </c>
      <c r="F25" s="39">
        <f t="shared" si="7"/>
        <v>4.4806249999999999</v>
      </c>
      <c r="G25" s="39">
        <f t="shared" si="7"/>
        <v>4.6232670000000002</v>
      </c>
      <c r="H25" s="39">
        <f t="shared" si="7"/>
        <v>4.7060909999999998</v>
      </c>
      <c r="I25" s="39">
        <f t="shared" si="7"/>
        <v>4.662058</v>
      </c>
      <c r="J25" s="39">
        <f t="shared" si="7"/>
        <v>5.0107609999999996</v>
      </c>
      <c r="K25" s="39">
        <f t="shared" si="7"/>
        <v>4.617197</v>
      </c>
      <c r="L25" s="39">
        <f t="shared" si="7"/>
        <v>4.7596049999999996</v>
      </c>
      <c r="M25" s="39">
        <f t="shared" si="7"/>
        <v>4.4982620000000004</v>
      </c>
      <c r="N25" s="39">
        <v>0</v>
      </c>
      <c r="O25" s="39">
        <f>SUM(B25:N25)</f>
        <v>56.350310000000007</v>
      </c>
      <c r="P25" s="24"/>
    </row>
    <row r="26" spans="1:16" s="11" customFormat="1" x14ac:dyDescent="0.25">
      <c r="A26" s="24" t="s">
        <v>24</v>
      </c>
      <c r="B26" s="39">
        <f>B25*35.3147</f>
        <v>168.88068701080002</v>
      </c>
      <c r="C26" s="39">
        <f t="shared" ref="C26:N26" si="8">C25*35.3147</f>
        <v>165.86753086270002</v>
      </c>
      <c r="D26" s="39">
        <f t="shared" si="8"/>
        <v>170.1281787883</v>
      </c>
      <c r="E26" s="39">
        <f t="shared" si="8"/>
        <v>165.83606546499999</v>
      </c>
      <c r="F26" s="39">
        <f t="shared" si="8"/>
        <v>158.23192768749999</v>
      </c>
      <c r="G26" s="39">
        <f t="shared" si="8"/>
        <v>163.26928712490002</v>
      </c>
      <c r="H26" s="39">
        <f t="shared" si="8"/>
        <v>166.1941918377</v>
      </c>
      <c r="I26" s="39">
        <f t="shared" si="8"/>
        <v>164.63917965260001</v>
      </c>
      <c r="J26" s="39">
        <f t="shared" si="8"/>
        <v>176.9535214867</v>
      </c>
      <c r="K26" s="39">
        <f t="shared" si="8"/>
        <v>163.0549268959</v>
      </c>
      <c r="L26" s="39">
        <f t="shared" si="8"/>
        <v>168.0840226935</v>
      </c>
      <c r="M26" s="39">
        <f t="shared" si="8"/>
        <v>158.85477305140003</v>
      </c>
      <c r="N26" s="39">
        <f t="shared" si="8"/>
        <v>0</v>
      </c>
      <c r="O26" s="24"/>
      <c r="P26" s="42">
        <f>SUM(B26:M26)</f>
        <v>1989.9942925570003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12"/>
    </row>
    <row r="28" spans="1:16" s="11" customFormat="1" x14ac:dyDescent="0.25">
      <c r="A28" s="24" t="s">
        <v>75</v>
      </c>
      <c r="B28" s="39">
        <v>318.12</v>
      </c>
      <c r="C28" s="39">
        <v>314.7</v>
      </c>
      <c r="D28" s="39">
        <v>300.95</v>
      </c>
      <c r="E28" s="39">
        <v>316.63</v>
      </c>
      <c r="F28" s="39">
        <v>319.77</v>
      </c>
      <c r="G28" s="39">
        <v>329.85</v>
      </c>
      <c r="H28" s="39">
        <v>346.54</v>
      </c>
      <c r="I28" s="39">
        <v>320.77</v>
      </c>
      <c r="J28" s="39">
        <v>335.68</v>
      </c>
      <c r="K28" s="39">
        <v>305.26</v>
      </c>
      <c r="L28" s="39">
        <v>303.45999999999998</v>
      </c>
      <c r="M28" s="39">
        <v>286.31</v>
      </c>
      <c r="N28" s="12"/>
    </row>
    <row r="29" spans="1:16" s="11" customFormat="1" x14ac:dyDescent="0.25">
      <c r="A29" s="24" t="s">
        <v>79</v>
      </c>
      <c r="B29" s="39">
        <v>132.88999999999999</v>
      </c>
      <c r="C29" s="39">
        <v>156.63</v>
      </c>
      <c r="D29" s="39">
        <v>161.55000000000001</v>
      </c>
      <c r="E29" s="39">
        <v>159.06</v>
      </c>
      <c r="F29" s="39">
        <v>157.25</v>
      </c>
      <c r="G29" s="39">
        <v>157.35</v>
      </c>
      <c r="H29" s="39">
        <v>163.54</v>
      </c>
      <c r="I29" s="39">
        <v>163.19</v>
      </c>
      <c r="J29" s="39">
        <v>166.49</v>
      </c>
      <c r="K29" s="39">
        <v>157.11000000000001</v>
      </c>
      <c r="L29" s="39">
        <v>164.12</v>
      </c>
      <c r="M29" s="39">
        <v>161.34</v>
      </c>
      <c r="N29" s="12"/>
    </row>
    <row r="30" spans="1:16" s="11" customFormat="1" x14ac:dyDescent="0.25">
      <c r="A30" s="24" t="s">
        <v>80</v>
      </c>
      <c r="B30" s="39">
        <f>B28-B29</f>
        <v>185.23000000000002</v>
      </c>
      <c r="C30" s="39">
        <f t="shared" ref="C30:M30" si="9">C28-C29</f>
        <v>158.07</v>
      </c>
      <c r="D30" s="39">
        <f t="shared" si="9"/>
        <v>139.39999999999998</v>
      </c>
      <c r="E30" s="39">
        <f t="shared" si="9"/>
        <v>157.57</v>
      </c>
      <c r="F30" s="39">
        <f t="shared" si="9"/>
        <v>162.51999999999998</v>
      </c>
      <c r="G30" s="39">
        <f t="shared" si="9"/>
        <v>172.50000000000003</v>
      </c>
      <c r="H30" s="39">
        <f t="shared" si="9"/>
        <v>183.00000000000003</v>
      </c>
      <c r="I30" s="39">
        <f t="shared" si="9"/>
        <v>157.57999999999998</v>
      </c>
      <c r="J30" s="39">
        <f t="shared" si="9"/>
        <v>169.19</v>
      </c>
      <c r="K30" s="39">
        <f t="shared" si="9"/>
        <v>148.14999999999998</v>
      </c>
      <c r="L30" s="39">
        <f t="shared" si="9"/>
        <v>139.33999999999997</v>
      </c>
      <c r="M30" s="39">
        <f t="shared" si="9"/>
        <v>124.97</v>
      </c>
      <c r="N30" s="12"/>
    </row>
    <row r="31" spans="1:16" s="11" customFormat="1" x14ac:dyDescent="0.25">
      <c r="A31" s="24" t="s">
        <v>81</v>
      </c>
      <c r="B31" s="136">
        <f>B30/B28</f>
        <v>0.58226455425625556</v>
      </c>
      <c r="C31" s="136">
        <f t="shared" ref="C31:M31" si="10">C30/C28</f>
        <v>0.50228789323164924</v>
      </c>
      <c r="D31" s="136">
        <f t="shared" si="10"/>
        <v>0.46319986708755601</v>
      </c>
      <c r="E31" s="136">
        <f t="shared" si="10"/>
        <v>0.49764709597953444</v>
      </c>
      <c r="F31" s="136">
        <f t="shared" si="10"/>
        <v>0.50824029771398194</v>
      </c>
      <c r="G31" s="136">
        <f t="shared" si="10"/>
        <v>0.52296498408367442</v>
      </c>
      <c r="H31" s="136">
        <f t="shared" si="10"/>
        <v>0.52807756680325513</v>
      </c>
      <c r="I31" s="136">
        <f t="shared" si="10"/>
        <v>0.49125541665367706</v>
      </c>
      <c r="J31" s="136">
        <f t="shared" si="10"/>
        <v>0.50402168732125829</v>
      </c>
      <c r="K31" s="136">
        <f t="shared" si="10"/>
        <v>0.48532398611020106</v>
      </c>
      <c r="L31" s="136">
        <f t="shared" si="10"/>
        <v>0.45917089566993996</v>
      </c>
      <c r="M31" s="136">
        <f t="shared" si="10"/>
        <v>0.43648492892319513</v>
      </c>
      <c r="N31" s="12"/>
    </row>
    <row r="32" spans="1:16" s="11" customFormat="1" x14ac:dyDescent="0.25">
      <c r="A32" s="24" t="s">
        <v>82</v>
      </c>
      <c r="B32" s="136">
        <f>(B28-B21)/B28</f>
        <v>0.46912898588331442</v>
      </c>
      <c r="C32" s="136">
        <f t="shared" ref="C32:M32" si="11">(C28-C21)/C28</f>
        <v>0.47293444276231322</v>
      </c>
      <c r="D32" s="136">
        <f t="shared" si="11"/>
        <v>0.43469619940754273</v>
      </c>
      <c r="E32" s="136">
        <f t="shared" si="11"/>
        <v>0.47624651654928468</v>
      </c>
      <c r="F32" s="136">
        <f t="shared" si="11"/>
        <v>0.50516956660255807</v>
      </c>
      <c r="G32" s="136">
        <f t="shared" si="11"/>
        <v>0.50501959337608004</v>
      </c>
      <c r="H32" s="136">
        <f t="shared" si="11"/>
        <v>0.52041844566947537</v>
      </c>
      <c r="I32" s="136">
        <f t="shared" si="11"/>
        <v>0.48673760123265886</v>
      </c>
      <c r="J32" s="136">
        <f t="shared" si="11"/>
        <v>0.47285056754438753</v>
      </c>
      <c r="K32" s="136">
        <f t="shared" si="11"/>
        <v>0.4658490241240254</v>
      </c>
      <c r="L32" s="136">
        <f t="shared" si="11"/>
        <v>0.4461081437635932</v>
      </c>
      <c r="M32" s="136">
        <f t="shared" si="11"/>
        <v>0.44516512503440314</v>
      </c>
      <c r="N32" s="12"/>
    </row>
    <row r="33" spans="1:17" x14ac:dyDescent="0.25">
      <c r="N33" s="11"/>
      <c r="O33">
        <f t="shared" ref="O33:O58" si="12">N33/1000000</f>
        <v>0</v>
      </c>
      <c r="P33">
        <f t="shared" ref="P33:P58" si="13">O33*35.3147</f>
        <v>0</v>
      </c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8"/>
      <c r="P34" s="28"/>
    </row>
    <row r="35" spans="1:17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8"/>
      <c r="P35" s="28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28"/>
      <c r="P36" s="28"/>
    </row>
    <row r="37" spans="1:17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8"/>
      <c r="P37" s="28"/>
    </row>
    <row r="38" spans="1:17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8"/>
      <c r="P38" s="28"/>
    </row>
    <row r="39" spans="1:17" x14ac:dyDescent="0.25">
      <c r="N39" s="11"/>
      <c r="O39" s="2">
        <f t="shared" si="12"/>
        <v>0</v>
      </c>
      <c r="P39" s="2">
        <f t="shared" si="13"/>
        <v>0</v>
      </c>
    </row>
    <row r="40" spans="1:17" x14ac:dyDescent="0.25">
      <c r="A40" s="19" t="s">
        <v>29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47"/>
      <c r="O40" s="23">
        <f t="shared" si="12"/>
        <v>0</v>
      </c>
      <c r="P40" s="23">
        <f t="shared" si="13"/>
        <v>0</v>
      </c>
    </row>
    <row r="41" spans="1:1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47"/>
      <c r="O41" s="19">
        <f t="shared" si="12"/>
        <v>0</v>
      </c>
      <c r="P41" s="19">
        <f t="shared" si="13"/>
        <v>0</v>
      </c>
    </row>
    <row r="42" spans="1:17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47"/>
      <c r="O42" s="19">
        <f t="shared" si="12"/>
        <v>0</v>
      </c>
      <c r="P42" s="19">
        <f t="shared" si="13"/>
        <v>0</v>
      </c>
    </row>
    <row r="43" spans="1:17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47"/>
      <c r="O43" s="19">
        <f t="shared" si="12"/>
        <v>0</v>
      </c>
      <c r="P43" s="19">
        <f t="shared" si="13"/>
        <v>0</v>
      </c>
    </row>
    <row r="44" spans="1:17" x14ac:dyDescent="0.25">
      <c r="A44" s="19" t="s">
        <v>17</v>
      </c>
      <c r="B44" s="19">
        <f>B41+B42</f>
        <v>0</v>
      </c>
      <c r="C44" s="19">
        <f t="shared" ref="C44:M44" si="14">C41+C42</f>
        <v>0</v>
      </c>
      <c r="D44" s="19">
        <f t="shared" si="14"/>
        <v>0</v>
      </c>
      <c r="E44" s="19">
        <f t="shared" si="14"/>
        <v>0</v>
      </c>
      <c r="F44" s="19">
        <f t="shared" si="14"/>
        <v>0</v>
      </c>
      <c r="G44" s="19">
        <f t="shared" si="14"/>
        <v>0</v>
      </c>
      <c r="H44" s="19">
        <f t="shared" si="14"/>
        <v>0</v>
      </c>
      <c r="I44" s="19">
        <f t="shared" si="14"/>
        <v>0</v>
      </c>
      <c r="J44" s="19">
        <f t="shared" si="14"/>
        <v>0</v>
      </c>
      <c r="K44" s="19">
        <f t="shared" si="14"/>
        <v>0</v>
      </c>
      <c r="L44" s="19">
        <f t="shared" si="14"/>
        <v>0</v>
      </c>
      <c r="M44" s="19">
        <f t="shared" si="14"/>
        <v>0</v>
      </c>
      <c r="N44" s="47">
        <f t="shared" ref="N44" si="15">SUM(B44:M44)</f>
        <v>0</v>
      </c>
      <c r="O44" s="19">
        <f t="shared" si="12"/>
        <v>0</v>
      </c>
      <c r="P44" s="19">
        <f t="shared" si="13"/>
        <v>0</v>
      </c>
    </row>
    <row r="45" spans="1:17" x14ac:dyDescent="0.25">
      <c r="N45" s="11"/>
      <c r="O45" s="2">
        <f t="shared" si="12"/>
        <v>0</v>
      </c>
      <c r="P45" s="2">
        <f t="shared" si="13"/>
        <v>0</v>
      </c>
    </row>
    <row r="46" spans="1:17" x14ac:dyDescent="0.25">
      <c r="A46" s="19" t="s">
        <v>34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47"/>
      <c r="O46" s="2">
        <f t="shared" si="12"/>
        <v>0</v>
      </c>
      <c r="P46" s="2">
        <f t="shared" si="13"/>
        <v>0</v>
      </c>
      <c r="Q46" s="22"/>
    </row>
    <row r="47" spans="1:17" x14ac:dyDescent="0.25">
      <c r="A47" s="19" t="s">
        <v>28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47">
        <f>SUM(B47:M47)</f>
        <v>0</v>
      </c>
      <c r="O47" s="2">
        <f t="shared" si="12"/>
        <v>0</v>
      </c>
      <c r="P47" s="2">
        <f t="shared" si="13"/>
        <v>0</v>
      </c>
      <c r="Q47" s="22"/>
    </row>
    <row r="48" spans="1:17" x14ac:dyDescent="0.25">
      <c r="A48" s="19" t="s">
        <v>35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7"/>
      <c r="O48" s="2">
        <f t="shared" si="12"/>
        <v>0</v>
      </c>
      <c r="P48" s="2">
        <f t="shared" si="13"/>
        <v>0</v>
      </c>
      <c r="Q48" s="22"/>
    </row>
    <row r="49" spans="1:17" x14ac:dyDescent="0.25">
      <c r="A49" s="19" t="s">
        <v>36</v>
      </c>
      <c r="B49" s="113">
        <v>209520</v>
      </c>
      <c r="C49" s="113">
        <v>254160</v>
      </c>
      <c r="D49" s="113">
        <v>246960</v>
      </c>
      <c r="E49" s="113">
        <v>203040</v>
      </c>
      <c r="F49" s="113">
        <v>30240</v>
      </c>
      <c r="G49" s="113">
        <v>9360</v>
      </c>
      <c r="H49" s="113">
        <v>84240</v>
      </c>
      <c r="I49" s="113">
        <v>128880</v>
      </c>
      <c r="J49" s="113">
        <v>391680</v>
      </c>
      <c r="K49" s="113">
        <v>177840</v>
      </c>
      <c r="L49" s="113">
        <v>277200</v>
      </c>
      <c r="M49" s="113">
        <v>27360</v>
      </c>
      <c r="N49" s="47">
        <f t="shared" ref="N49" si="16">SUM(B49:M49)</f>
        <v>2040480</v>
      </c>
      <c r="O49" s="2">
        <f t="shared" si="12"/>
        <v>2.0404800000000001</v>
      </c>
      <c r="P49" s="2">
        <f t="shared" si="13"/>
        <v>72.058939056</v>
      </c>
      <c r="Q49" s="22"/>
    </row>
    <row r="50" spans="1:17" x14ac:dyDescent="0.25">
      <c r="N50" s="11"/>
      <c r="O50" s="2">
        <f t="shared" si="12"/>
        <v>0</v>
      </c>
      <c r="P50" s="2">
        <f t="shared" si="13"/>
        <v>0</v>
      </c>
    </row>
    <row r="51" spans="1:17" x14ac:dyDescent="0.25">
      <c r="N51" s="11"/>
      <c r="O51" s="2">
        <f t="shared" si="12"/>
        <v>0</v>
      </c>
      <c r="P51" s="2">
        <f t="shared" si="13"/>
        <v>0</v>
      </c>
    </row>
    <row r="52" spans="1:17" x14ac:dyDescent="0.25">
      <c r="A52" s="18" t="s">
        <v>37</v>
      </c>
      <c r="N52" s="11"/>
      <c r="O52" s="2">
        <f t="shared" si="12"/>
        <v>0</v>
      </c>
      <c r="P52" s="2">
        <f t="shared" si="13"/>
        <v>0</v>
      </c>
    </row>
    <row r="53" spans="1:17" x14ac:dyDescent="0.25">
      <c r="A53" s="19" t="s">
        <v>20</v>
      </c>
      <c r="B53" s="19">
        <f>8*60</f>
        <v>480</v>
      </c>
      <c r="C53" s="19">
        <f t="shared" ref="C53:M53" si="17">8*60</f>
        <v>480</v>
      </c>
      <c r="D53" s="19">
        <f t="shared" si="17"/>
        <v>480</v>
      </c>
      <c r="E53" s="19">
        <f t="shared" si="17"/>
        <v>480</v>
      </c>
      <c r="F53" s="19">
        <f t="shared" si="17"/>
        <v>480</v>
      </c>
      <c r="G53" s="19">
        <f t="shared" si="17"/>
        <v>480</v>
      </c>
      <c r="H53" s="19">
        <f t="shared" si="17"/>
        <v>480</v>
      </c>
      <c r="I53" s="19">
        <f t="shared" si="17"/>
        <v>480</v>
      </c>
      <c r="J53" s="19">
        <f t="shared" si="17"/>
        <v>480</v>
      </c>
      <c r="K53" s="19">
        <f t="shared" si="17"/>
        <v>480</v>
      </c>
      <c r="L53" s="19">
        <f t="shared" si="17"/>
        <v>480</v>
      </c>
      <c r="M53" s="19">
        <f t="shared" si="17"/>
        <v>480</v>
      </c>
      <c r="N53" s="47">
        <f>SUM(B53:M53)</f>
        <v>5760</v>
      </c>
      <c r="O53" s="2">
        <f t="shared" si="12"/>
        <v>5.7600000000000004E-3</v>
      </c>
      <c r="P53" s="2">
        <f t="shared" si="13"/>
        <v>0.20341267200000002</v>
      </c>
      <c r="Q53" s="22"/>
    </row>
    <row r="54" spans="1:17" x14ac:dyDescent="0.25">
      <c r="A54" s="19" t="s">
        <v>38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47"/>
      <c r="O54" s="2">
        <f t="shared" si="12"/>
        <v>0</v>
      </c>
      <c r="P54" s="2">
        <f t="shared" si="13"/>
        <v>0</v>
      </c>
      <c r="Q54" s="22"/>
    </row>
    <row r="55" spans="1:17" x14ac:dyDescent="0.25">
      <c r="A55" s="19" t="s">
        <v>39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47"/>
      <c r="O55" s="2">
        <f t="shared" si="12"/>
        <v>0</v>
      </c>
      <c r="P55" s="2">
        <f t="shared" si="13"/>
        <v>0</v>
      </c>
      <c r="Q55" s="22"/>
    </row>
    <row r="56" spans="1:17" x14ac:dyDescent="0.25">
      <c r="A56" s="19" t="s">
        <v>40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47"/>
      <c r="O56" s="2">
        <f t="shared" si="12"/>
        <v>0</v>
      </c>
      <c r="P56" s="2">
        <f t="shared" si="13"/>
        <v>0</v>
      </c>
      <c r="Q56" s="22"/>
    </row>
    <row r="57" spans="1:17" x14ac:dyDescent="0.25">
      <c r="A57" s="19" t="s">
        <v>41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47"/>
      <c r="O57" s="2">
        <f t="shared" si="12"/>
        <v>0</v>
      </c>
      <c r="P57" s="2">
        <f t="shared" si="13"/>
        <v>0</v>
      </c>
      <c r="Q57" s="22"/>
    </row>
    <row r="58" spans="1:17" x14ac:dyDescent="0.25">
      <c r="A58" s="19" t="s">
        <v>17</v>
      </c>
      <c r="B58" s="19">
        <f>SUM(B53:B57)</f>
        <v>480</v>
      </c>
      <c r="C58" s="19">
        <f t="shared" ref="C58:M58" si="18">SUM(C53:C57)</f>
        <v>480</v>
      </c>
      <c r="D58" s="19">
        <f t="shared" si="18"/>
        <v>480</v>
      </c>
      <c r="E58" s="19">
        <f t="shared" si="18"/>
        <v>480</v>
      </c>
      <c r="F58" s="19">
        <f t="shared" si="18"/>
        <v>480</v>
      </c>
      <c r="G58" s="19">
        <f t="shared" si="18"/>
        <v>480</v>
      </c>
      <c r="H58" s="19">
        <f t="shared" si="18"/>
        <v>480</v>
      </c>
      <c r="I58" s="19">
        <f t="shared" si="18"/>
        <v>480</v>
      </c>
      <c r="J58" s="19">
        <f t="shared" si="18"/>
        <v>480</v>
      </c>
      <c r="K58" s="19">
        <f t="shared" si="18"/>
        <v>480</v>
      </c>
      <c r="L58" s="19">
        <f t="shared" si="18"/>
        <v>480</v>
      </c>
      <c r="M58" s="19">
        <f t="shared" si="18"/>
        <v>480</v>
      </c>
      <c r="N58" s="47">
        <f t="shared" ref="N58" si="19">N53+N54+N55+N56+N57</f>
        <v>5760</v>
      </c>
      <c r="O58" s="2">
        <f t="shared" si="12"/>
        <v>5.7600000000000004E-3</v>
      </c>
      <c r="P58" s="2">
        <f t="shared" si="13"/>
        <v>0.20341267200000002</v>
      </c>
      <c r="Q58" s="22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pane xSplit="1" topLeftCell="B1" activePane="topRight" state="frozen"/>
      <selection activeCell="A45" sqref="A45"/>
      <selection pane="topRight" activeCell="B13" sqref="B13"/>
    </sheetView>
  </sheetViews>
  <sheetFormatPr defaultRowHeight="15" x14ac:dyDescent="0.25"/>
  <cols>
    <col min="1" max="1" width="16.28515625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6.5703125" customWidth="1"/>
    <col min="14" max="14" width="17.140625" customWidth="1"/>
  </cols>
  <sheetData>
    <row r="1" spans="1:16" x14ac:dyDescent="0.25">
      <c r="A1" s="222" t="s">
        <v>71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"/>
    </row>
    <row r="2" spans="1:16" x14ac:dyDescent="0.25">
      <c r="A2" s="22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17</v>
      </c>
    </row>
    <row r="3" spans="1:16" x14ac:dyDescent="0.25">
      <c r="A3" s="2" t="s">
        <v>21</v>
      </c>
      <c r="B3" s="3"/>
      <c r="C3" s="4"/>
      <c r="D3" s="4"/>
      <c r="E3" s="4"/>
      <c r="F3" s="4"/>
      <c r="G3" s="4"/>
      <c r="H3" s="4"/>
      <c r="I3" s="4"/>
      <c r="J3" s="102">
        <v>2286077.09</v>
      </c>
      <c r="K3" s="102">
        <v>1061310.3799999999</v>
      </c>
      <c r="L3" s="102">
        <v>9518639.8800000008</v>
      </c>
      <c r="M3" s="104">
        <v>14330926.27</v>
      </c>
      <c r="N3" s="110">
        <f>SUM(J3:M3)</f>
        <v>27196953.620000001</v>
      </c>
    </row>
    <row r="4" spans="1:16" x14ac:dyDescent="0.25">
      <c r="A4" s="2" t="s">
        <v>30</v>
      </c>
      <c r="B4" s="3"/>
      <c r="C4" s="4"/>
      <c r="D4" s="4"/>
      <c r="E4" s="4"/>
      <c r="F4" s="4"/>
      <c r="G4" s="4"/>
      <c r="H4" s="4"/>
      <c r="I4" s="4"/>
      <c r="J4" s="109">
        <v>0</v>
      </c>
      <c r="K4" s="109">
        <v>0</v>
      </c>
      <c r="L4" s="109">
        <v>0</v>
      </c>
      <c r="M4" s="109">
        <v>0</v>
      </c>
      <c r="N4" s="110">
        <f t="shared" ref="N4:N7" si="0">SUM(J4:M4)</f>
        <v>0</v>
      </c>
    </row>
    <row r="5" spans="1:16" x14ac:dyDescent="0.25">
      <c r="A5" s="24" t="s">
        <v>53</v>
      </c>
      <c r="B5" s="3"/>
      <c r="C5" s="4"/>
      <c r="D5" s="4"/>
      <c r="E5" s="4"/>
      <c r="F5" s="4"/>
      <c r="G5" s="4"/>
      <c r="H5" s="4"/>
      <c r="I5" s="4"/>
      <c r="J5" s="110">
        <f>J3+J4</f>
        <v>2286077.09</v>
      </c>
      <c r="K5" s="110">
        <f t="shared" ref="K5:M5" si="1">K3+K4</f>
        <v>1061310.3799999999</v>
      </c>
      <c r="L5" s="110">
        <f t="shared" si="1"/>
        <v>9518639.8800000008</v>
      </c>
      <c r="M5" s="110">
        <f t="shared" si="1"/>
        <v>14330926.27</v>
      </c>
      <c r="N5" s="110">
        <f t="shared" si="0"/>
        <v>27196953.620000001</v>
      </c>
    </row>
    <row r="6" spans="1:16" x14ac:dyDescent="0.25">
      <c r="A6" s="2" t="s">
        <v>54</v>
      </c>
      <c r="B6" s="3"/>
      <c r="C6" s="4"/>
      <c r="D6" s="4"/>
      <c r="E6" s="4"/>
      <c r="F6" s="4"/>
      <c r="G6" s="4"/>
      <c r="H6" s="4"/>
      <c r="I6" s="4"/>
      <c r="J6" s="4">
        <f>J5*35.31476</f>
        <v>80732263.774848387</v>
      </c>
      <c r="K6" s="4">
        <f t="shared" ref="K6:M6" si="2">K5*35.31476</f>
        <v>37479921.355208799</v>
      </c>
      <c r="L6" s="4">
        <f t="shared" si="2"/>
        <v>336148482.88862884</v>
      </c>
      <c r="M6" s="4">
        <f t="shared" si="2"/>
        <v>506093221.80274516</v>
      </c>
      <c r="N6" s="110">
        <f t="shared" si="0"/>
        <v>960453889.82143116</v>
      </c>
    </row>
    <row r="7" spans="1:16" x14ac:dyDescent="0.25">
      <c r="A7" s="24" t="s">
        <v>55</v>
      </c>
      <c r="B7" s="3"/>
      <c r="C7" s="4"/>
      <c r="D7" s="4"/>
      <c r="E7" s="4"/>
      <c r="F7" s="4"/>
      <c r="G7" s="4"/>
      <c r="H7" s="4"/>
      <c r="I7" s="4"/>
      <c r="J7" s="4">
        <f>J6/1000000</f>
        <v>80.732263774848391</v>
      </c>
      <c r="K7" s="4">
        <f t="shared" ref="K7:M7" si="3">K6/1000000</f>
        <v>37.479921355208802</v>
      </c>
      <c r="L7" s="4">
        <f t="shared" si="3"/>
        <v>336.14848288862885</v>
      </c>
      <c r="M7" s="4">
        <f t="shared" si="3"/>
        <v>506.09322180274518</v>
      </c>
      <c r="N7" s="110">
        <f t="shared" si="0"/>
        <v>960.45388982143118</v>
      </c>
    </row>
    <row r="8" spans="1:16" x14ac:dyDescent="0.25">
      <c r="A8" s="79"/>
      <c r="B8" s="4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4"/>
    </row>
    <row r="9" spans="1:16" x14ac:dyDescent="0.25">
      <c r="A9" s="2" t="s">
        <v>0</v>
      </c>
      <c r="B9" s="5">
        <v>70366.19</v>
      </c>
      <c r="C9" s="5">
        <v>69751.14</v>
      </c>
      <c r="D9" s="5">
        <v>71052.66</v>
      </c>
      <c r="E9" s="5">
        <v>61381.3</v>
      </c>
      <c r="F9" s="5">
        <v>53599.96</v>
      </c>
      <c r="G9" s="5">
        <v>60250.02</v>
      </c>
      <c r="H9" s="5">
        <v>55393.59</v>
      </c>
      <c r="I9" s="5">
        <v>54787.33</v>
      </c>
      <c r="J9" s="5">
        <v>54207.97</v>
      </c>
      <c r="K9" s="5">
        <v>63146.03</v>
      </c>
      <c r="L9" s="5">
        <v>52546.21</v>
      </c>
      <c r="M9" s="5">
        <v>67404.42</v>
      </c>
      <c r="N9" s="5">
        <f>SUM(B9:M9)</f>
        <v>733886.82000000018</v>
      </c>
    </row>
    <row r="10" spans="1:16" x14ac:dyDescent="0.25">
      <c r="A10" s="2" t="s">
        <v>14</v>
      </c>
      <c r="B10" s="5">
        <v>1756567.78</v>
      </c>
      <c r="C10" s="5">
        <v>1625131.24</v>
      </c>
      <c r="D10" s="5">
        <v>1706577.94</v>
      </c>
      <c r="E10" s="5">
        <v>1666169.89</v>
      </c>
      <c r="F10" s="5">
        <v>1583221.57</v>
      </c>
      <c r="G10" s="5">
        <v>1768066.95</v>
      </c>
      <c r="H10" s="5">
        <v>1722705.86</v>
      </c>
      <c r="I10" s="5">
        <v>1776519.04</v>
      </c>
      <c r="J10" s="5">
        <v>1728208.78</v>
      </c>
      <c r="K10" s="5">
        <v>2060625.94</v>
      </c>
      <c r="L10" s="5">
        <v>1728798.84</v>
      </c>
      <c r="M10" s="5">
        <v>2176943.12</v>
      </c>
      <c r="N10" s="5">
        <f t="shared" ref="N10:N18" si="4">SUM(B10:M10)</f>
        <v>21299536.949999999</v>
      </c>
      <c r="O10" s="5"/>
      <c r="P10" s="5"/>
    </row>
    <row r="11" spans="1:16" x14ac:dyDescent="0.25">
      <c r="A11" s="2" t="s">
        <v>16</v>
      </c>
      <c r="B11" s="5">
        <v>177926.71</v>
      </c>
      <c r="C11" s="5">
        <v>188454</v>
      </c>
      <c r="D11" s="5">
        <v>178063</v>
      </c>
      <c r="E11" s="5">
        <v>173482</v>
      </c>
      <c r="F11" s="5">
        <v>154647</v>
      </c>
      <c r="G11" s="5">
        <v>176431</v>
      </c>
      <c r="H11" s="5">
        <v>175214</v>
      </c>
      <c r="I11" s="5">
        <v>167169</v>
      </c>
      <c r="J11" s="5">
        <v>129644</v>
      </c>
      <c r="K11" s="5">
        <v>156907</v>
      </c>
      <c r="L11" s="5">
        <v>164734</v>
      </c>
      <c r="M11" s="5">
        <v>147441</v>
      </c>
      <c r="N11" s="5">
        <f t="shared" si="4"/>
        <v>1990112.71</v>
      </c>
    </row>
    <row r="12" spans="1:16" x14ac:dyDescent="0.25">
      <c r="A12" s="2" t="s">
        <v>15</v>
      </c>
      <c r="B12" s="5">
        <v>126400.07</v>
      </c>
      <c r="C12" s="5">
        <v>39912</v>
      </c>
      <c r="D12" s="5">
        <v>124711</v>
      </c>
      <c r="E12" s="5">
        <v>137809</v>
      </c>
      <c r="F12" s="5">
        <v>129079</v>
      </c>
      <c r="G12" s="5">
        <v>148003</v>
      </c>
      <c r="H12" s="5">
        <v>159576</v>
      </c>
      <c r="I12" s="5">
        <v>159014</v>
      </c>
      <c r="J12" s="5">
        <v>168575</v>
      </c>
      <c r="K12" s="5">
        <v>122994</v>
      </c>
      <c r="L12" s="5">
        <v>133892</v>
      </c>
      <c r="M12" s="5">
        <v>115604</v>
      </c>
      <c r="N12" s="5">
        <f t="shared" si="4"/>
        <v>1565569.07</v>
      </c>
    </row>
    <row r="13" spans="1:16" x14ac:dyDescent="0.25">
      <c r="A13" s="2" t="s">
        <v>112</v>
      </c>
      <c r="B13" s="5">
        <f>B11+B12</f>
        <v>304326.78000000003</v>
      </c>
      <c r="C13" s="5">
        <f t="shared" ref="C13:I13" si="5">C11+C12</f>
        <v>228366</v>
      </c>
      <c r="D13" s="5">
        <f t="shared" si="5"/>
        <v>302774</v>
      </c>
      <c r="E13" s="5">
        <f t="shared" si="5"/>
        <v>311291</v>
      </c>
      <c r="F13" s="5">
        <f t="shared" si="5"/>
        <v>283726</v>
      </c>
      <c r="G13" s="5">
        <f t="shared" si="5"/>
        <v>324434</v>
      </c>
      <c r="H13" s="5">
        <f t="shared" si="5"/>
        <v>334790</v>
      </c>
      <c r="I13" s="5">
        <f t="shared" si="5"/>
        <v>326183</v>
      </c>
      <c r="J13" s="5">
        <f t="shared" ref="J13" si="6">J11+J12</f>
        <v>298219</v>
      </c>
      <c r="K13" s="5">
        <f t="shared" ref="K13" si="7">K11+K12</f>
        <v>279901</v>
      </c>
      <c r="L13" s="5">
        <f t="shared" ref="L13" si="8">L11+L12</f>
        <v>298626</v>
      </c>
      <c r="M13" s="5">
        <f t="shared" ref="M13" si="9">M11+M12</f>
        <v>263045</v>
      </c>
      <c r="N13" s="5"/>
    </row>
    <row r="14" spans="1:16" x14ac:dyDescent="0.25">
      <c r="A14" s="2" t="s">
        <v>18</v>
      </c>
      <c r="B14" s="5">
        <v>7242.98</v>
      </c>
      <c r="C14" s="5">
        <v>11296.52</v>
      </c>
      <c r="D14" s="5">
        <v>9711.81</v>
      </c>
      <c r="E14" s="5">
        <v>10566.4</v>
      </c>
      <c r="F14" s="5">
        <v>7096.21</v>
      </c>
      <c r="G14" s="5">
        <v>10727.16</v>
      </c>
      <c r="H14" s="5">
        <v>9014.7800000000007</v>
      </c>
      <c r="I14" s="5">
        <v>7105.78</v>
      </c>
      <c r="J14" s="5">
        <v>6665.21</v>
      </c>
      <c r="K14" s="5">
        <v>4843.4799999999996</v>
      </c>
      <c r="L14" s="5">
        <v>7383.73</v>
      </c>
      <c r="M14" s="5">
        <v>4770.16</v>
      </c>
      <c r="N14" s="5">
        <f t="shared" si="4"/>
        <v>96424.22</v>
      </c>
    </row>
    <row r="15" spans="1:16" x14ac:dyDescent="0.25">
      <c r="A15" s="2" t="s">
        <v>19</v>
      </c>
      <c r="B15" s="5">
        <v>42434</v>
      </c>
      <c r="C15" s="5">
        <v>49541</v>
      </c>
      <c r="D15" s="5">
        <v>46306</v>
      </c>
      <c r="E15" s="5">
        <v>48529</v>
      </c>
      <c r="F15" s="5">
        <v>47458</v>
      </c>
      <c r="G15" s="5">
        <v>49800</v>
      </c>
      <c r="H15" s="5">
        <v>53258</v>
      </c>
      <c r="I15" s="5">
        <v>48274</v>
      </c>
      <c r="J15" s="5">
        <v>41622</v>
      </c>
      <c r="K15" s="5">
        <v>40252</v>
      </c>
      <c r="L15" s="5">
        <v>50903</v>
      </c>
      <c r="M15" s="5">
        <v>38787</v>
      </c>
      <c r="N15" s="5">
        <f t="shared" si="4"/>
        <v>557164</v>
      </c>
    </row>
    <row r="16" spans="1:16" x14ac:dyDescent="0.25">
      <c r="A16" s="2" t="s">
        <v>20</v>
      </c>
      <c r="B16" s="10">
        <v>3270225</v>
      </c>
      <c r="C16" s="10">
        <v>3269740</v>
      </c>
      <c r="D16" s="10">
        <v>3268840</v>
      </c>
      <c r="E16" s="10">
        <v>3265240</v>
      </c>
      <c r="F16" s="10">
        <v>3265720</v>
      </c>
      <c r="G16" s="10">
        <v>3266375</v>
      </c>
      <c r="H16" s="10">
        <v>3262520</v>
      </c>
      <c r="I16" s="10">
        <v>3267050</v>
      </c>
      <c r="J16" s="10">
        <v>3268605</v>
      </c>
      <c r="K16" s="10">
        <v>3266625</v>
      </c>
      <c r="L16" s="122">
        <v>3267290</v>
      </c>
      <c r="M16" s="10">
        <v>3262020</v>
      </c>
      <c r="N16" s="5">
        <f t="shared" si="4"/>
        <v>39200250</v>
      </c>
    </row>
    <row r="17" spans="1:16" x14ac:dyDescent="0.25">
      <c r="A17" s="2" t="s">
        <v>59</v>
      </c>
      <c r="B17" s="2">
        <v>720</v>
      </c>
      <c r="C17" s="2">
        <v>720</v>
      </c>
      <c r="D17" s="2">
        <v>720</v>
      </c>
      <c r="E17" s="2">
        <v>720</v>
      </c>
      <c r="F17" s="2">
        <v>720</v>
      </c>
      <c r="G17" s="2">
        <v>720</v>
      </c>
      <c r="H17" s="2">
        <v>720</v>
      </c>
      <c r="I17" s="2">
        <v>720</v>
      </c>
      <c r="J17" s="2">
        <v>720</v>
      </c>
      <c r="K17" s="2">
        <v>720</v>
      </c>
      <c r="L17" s="2">
        <v>720</v>
      </c>
      <c r="M17" s="2">
        <v>720</v>
      </c>
      <c r="N17" s="5">
        <f t="shared" si="4"/>
        <v>8640</v>
      </c>
    </row>
    <row r="18" spans="1:16" x14ac:dyDescent="0.25">
      <c r="A18" s="77" t="s">
        <v>62</v>
      </c>
      <c r="B18" s="2">
        <f>B70</f>
        <v>120</v>
      </c>
      <c r="C18" s="2">
        <f t="shared" ref="C18:M18" si="10">C70</f>
        <v>120</v>
      </c>
      <c r="D18" s="2">
        <f t="shared" si="10"/>
        <v>120</v>
      </c>
      <c r="E18" s="2">
        <f t="shared" si="10"/>
        <v>120</v>
      </c>
      <c r="F18" s="2">
        <f t="shared" si="10"/>
        <v>120</v>
      </c>
      <c r="G18" s="2">
        <f t="shared" si="10"/>
        <v>120</v>
      </c>
      <c r="H18" s="2">
        <f t="shared" si="10"/>
        <v>120</v>
      </c>
      <c r="I18" s="2">
        <f t="shared" si="10"/>
        <v>120</v>
      </c>
      <c r="J18" s="2">
        <f t="shared" si="10"/>
        <v>120</v>
      </c>
      <c r="K18" s="2">
        <f t="shared" si="10"/>
        <v>120</v>
      </c>
      <c r="L18" s="2">
        <f t="shared" si="10"/>
        <v>120</v>
      </c>
      <c r="M18" s="2">
        <f t="shared" si="10"/>
        <v>120</v>
      </c>
      <c r="N18" s="5">
        <f t="shared" si="4"/>
        <v>1440</v>
      </c>
    </row>
    <row r="19" spans="1:16" x14ac:dyDescent="0.25">
      <c r="A19" s="77" t="s">
        <v>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>
        <f>N61</f>
        <v>102738.94</v>
      </c>
    </row>
    <row r="20" spans="1:16" x14ac:dyDescent="0.25">
      <c r="A20" s="77" t="s">
        <v>113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</row>
    <row r="21" spans="1:16" x14ac:dyDescent="0.25">
      <c r="A21" s="77" t="s">
        <v>56</v>
      </c>
      <c r="B21" s="5">
        <f>SUM(B9:B19)</f>
        <v>5756329.5099999998</v>
      </c>
      <c r="C21" s="5">
        <f>SUM(C9:C19)</f>
        <v>5483031.9000000004</v>
      </c>
      <c r="D21" s="5">
        <f>SUM(D9:D19)</f>
        <v>5708876.4100000001</v>
      </c>
      <c r="E21" s="5">
        <f>SUM(E9:E19)</f>
        <v>5675308.5899999999</v>
      </c>
      <c r="F21" s="5">
        <f>SUM(F9:F19)</f>
        <v>5525387.7400000002</v>
      </c>
      <c r="G21" s="5">
        <f>SUM(G9:G19)</f>
        <v>5804927.1299999999</v>
      </c>
      <c r="H21" s="5">
        <f>SUM(H9:H19)</f>
        <v>5773312.2300000004</v>
      </c>
      <c r="I21" s="5">
        <f>SUM(I9:I19)</f>
        <v>5806942.1500000004</v>
      </c>
      <c r="J21" s="5">
        <f>SUM(J9:J19)</f>
        <v>5696586.96</v>
      </c>
      <c r="K21" s="5">
        <f>SUM(K9:K19)</f>
        <v>5996134.4499999993</v>
      </c>
      <c r="L21" s="5">
        <f>SUM(L9:L19)</f>
        <v>5705013.7799999993</v>
      </c>
      <c r="M21" s="5">
        <f>SUM(M9:M19)</f>
        <v>6076854.7000000002</v>
      </c>
      <c r="N21" s="5">
        <f>SUM(N9:N19)</f>
        <v>65555762.709999993</v>
      </c>
    </row>
    <row r="22" spans="1:16" s="11" customFormat="1" x14ac:dyDescent="0.25">
      <c r="A22" s="77" t="s">
        <v>68</v>
      </c>
      <c r="B22" s="32">
        <f>B21/1000000</f>
        <v>5.7563295099999996</v>
      </c>
      <c r="C22" s="32">
        <f t="shared" ref="C22:M22" si="11">C21/1000000</f>
        <v>5.4830319000000003</v>
      </c>
      <c r="D22" s="32">
        <f t="shared" si="11"/>
        <v>5.7088764100000002</v>
      </c>
      <c r="E22" s="32">
        <f t="shared" si="11"/>
        <v>5.6753085900000002</v>
      </c>
      <c r="F22" s="32">
        <f t="shared" si="11"/>
        <v>5.5253877400000002</v>
      </c>
      <c r="G22" s="32">
        <f t="shared" si="11"/>
        <v>5.8049271300000003</v>
      </c>
      <c r="H22" s="32">
        <f t="shared" si="11"/>
        <v>5.7733122300000002</v>
      </c>
      <c r="I22" s="32">
        <f t="shared" si="11"/>
        <v>5.8069421500000002</v>
      </c>
      <c r="J22" s="32">
        <f t="shared" si="11"/>
        <v>5.6965869600000003</v>
      </c>
      <c r="K22" s="32">
        <f t="shared" si="11"/>
        <v>5.9961344499999996</v>
      </c>
      <c r="L22" s="32">
        <f t="shared" si="11"/>
        <v>5.7050137799999989</v>
      </c>
      <c r="M22" s="32">
        <f t="shared" si="11"/>
        <v>6.0768547000000002</v>
      </c>
      <c r="N22" s="68">
        <f>SUM(B22:M22)</f>
        <v>69.008705550000002</v>
      </c>
      <c r="O22" s="71">
        <f>N22/1000000</f>
        <v>6.9008705550000003E-5</v>
      </c>
      <c r="P22" s="71">
        <f>O22*35.3147</f>
        <v>2.4370217338865853E-3</v>
      </c>
    </row>
    <row r="23" spans="1:16" s="11" customFormat="1" x14ac:dyDescent="0.25">
      <c r="A23" s="2" t="s">
        <v>69</v>
      </c>
      <c r="B23" s="39">
        <f>B22*35.3147</f>
        <v>203.28304974679699</v>
      </c>
      <c r="C23" s="39">
        <f t="shared" ref="C23:M23" si="12">C22*35.3147</f>
        <v>193.63162663893002</v>
      </c>
      <c r="D23" s="39">
        <f t="shared" si="12"/>
        <v>201.60725775622703</v>
      </c>
      <c r="E23" s="39">
        <f t="shared" si="12"/>
        <v>200.42182026327302</v>
      </c>
      <c r="F23" s="39">
        <f t="shared" si="12"/>
        <v>195.12741042177802</v>
      </c>
      <c r="G23" s="39">
        <f t="shared" si="12"/>
        <v>204.99926011781102</v>
      </c>
      <c r="H23" s="39">
        <f t="shared" si="12"/>
        <v>203.88278940878101</v>
      </c>
      <c r="I23" s="39">
        <f t="shared" si="12"/>
        <v>205.07041994460502</v>
      </c>
      <c r="J23" s="39">
        <f t="shared" si="12"/>
        <v>201.17325951631202</v>
      </c>
      <c r="K23" s="39">
        <f t="shared" si="12"/>
        <v>211.75168926141501</v>
      </c>
      <c r="L23" s="39">
        <f t="shared" si="12"/>
        <v>201.47085013656599</v>
      </c>
      <c r="M23" s="39">
        <f t="shared" si="12"/>
        <v>214.60230067409003</v>
      </c>
      <c r="N23" s="69"/>
      <c r="O23" s="69">
        <f>SUM(B23:M23)</f>
        <v>2437.0217338865855</v>
      </c>
      <c r="P23" s="64"/>
    </row>
    <row r="24" spans="1:16" s="11" customForma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70"/>
      <c r="O24" s="55"/>
      <c r="P24" s="55"/>
    </row>
    <row r="25" spans="1:16" s="11" customForma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70"/>
      <c r="O25" s="55"/>
      <c r="P25" s="55"/>
    </row>
    <row r="26" spans="1:16" s="11" customFormat="1" x14ac:dyDescent="0.25">
      <c r="A26" s="24" t="s">
        <v>17</v>
      </c>
      <c r="B26" s="32">
        <f>B21+B5</f>
        <v>5756329.5099999998</v>
      </c>
      <c r="C26" s="32">
        <f>C21+C5</f>
        <v>5483031.9000000004</v>
      </c>
      <c r="D26" s="32">
        <f>D21+D5</f>
        <v>5708876.4100000001</v>
      </c>
      <c r="E26" s="32">
        <f>E21+E5</f>
        <v>5675308.5899999999</v>
      </c>
      <c r="F26" s="32">
        <f>F21+F5</f>
        <v>5525387.7400000002</v>
      </c>
      <c r="G26" s="32">
        <f>G21+G5</f>
        <v>5804927.1299999999</v>
      </c>
      <c r="H26" s="32">
        <f>H21+H5</f>
        <v>5773312.2300000004</v>
      </c>
      <c r="I26" s="32">
        <f>I21+I5</f>
        <v>5806942.1500000004</v>
      </c>
      <c r="J26" s="32">
        <f>J21+J5</f>
        <v>7982664.0499999998</v>
      </c>
      <c r="K26" s="32">
        <f>K21+K5</f>
        <v>7057444.8299999991</v>
      </c>
      <c r="L26" s="32">
        <f>L21+L5</f>
        <v>15223653.66</v>
      </c>
      <c r="M26" s="32">
        <f>M21+M5</f>
        <v>20407780.969999999</v>
      </c>
      <c r="N26" s="32">
        <f>N21+N5</f>
        <v>92752716.329999998</v>
      </c>
      <c r="O26" s="41">
        <f>N26/1000000</f>
        <v>92.752716329999998</v>
      </c>
      <c r="P26" s="41">
        <f>O26*35.3147</f>
        <v>3275.5343513790513</v>
      </c>
    </row>
    <row r="27" spans="1:16" s="11" customFormat="1" x14ac:dyDescent="0.25">
      <c r="A27" s="24" t="s">
        <v>23</v>
      </c>
      <c r="B27" s="39">
        <f>B26/1000000</f>
        <v>5.7563295099999996</v>
      </c>
      <c r="C27" s="39">
        <f t="shared" ref="C27:M27" si="13">C26/1000000</f>
        <v>5.4830319000000003</v>
      </c>
      <c r="D27" s="39">
        <f t="shared" si="13"/>
        <v>5.7088764100000002</v>
      </c>
      <c r="E27" s="39">
        <f t="shared" si="13"/>
        <v>5.6753085900000002</v>
      </c>
      <c r="F27" s="39">
        <f t="shared" si="13"/>
        <v>5.5253877400000002</v>
      </c>
      <c r="G27" s="39">
        <f t="shared" si="13"/>
        <v>5.8049271300000003</v>
      </c>
      <c r="H27" s="39">
        <f t="shared" si="13"/>
        <v>5.7733122300000002</v>
      </c>
      <c r="I27" s="39">
        <f t="shared" si="13"/>
        <v>5.8069421500000002</v>
      </c>
      <c r="J27" s="39">
        <f t="shared" si="13"/>
        <v>7.9826640499999995</v>
      </c>
      <c r="K27" s="39">
        <f t="shared" si="13"/>
        <v>7.0574448299999988</v>
      </c>
      <c r="L27" s="39">
        <f t="shared" si="13"/>
        <v>15.22365366</v>
      </c>
      <c r="M27" s="39">
        <f t="shared" si="13"/>
        <v>20.407780969999997</v>
      </c>
      <c r="N27" s="39">
        <v>0</v>
      </c>
      <c r="O27" s="39">
        <f>SUM(B27:N27)</f>
        <v>96.20565916999999</v>
      </c>
      <c r="P27" s="24"/>
    </row>
    <row r="28" spans="1:16" s="11" customFormat="1" x14ac:dyDescent="0.25">
      <c r="A28" s="24" t="s">
        <v>24</v>
      </c>
      <c r="B28" s="39">
        <f>B27*35.3147</f>
        <v>203.28304974679699</v>
      </c>
      <c r="C28" s="39">
        <f t="shared" ref="C28:N28" si="14">C27*35.3147</f>
        <v>193.63162663893002</v>
      </c>
      <c r="D28" s="39">
        <f t="shared" si="14"/>
        <v>201.60725775622703</v>
      </c>
      <c r="E28" s="39">
        <f t="shared" si="14"/>
        <v>200.42182026327302</v>
      </c>
      <c r="F28" s="39">
        <f t="shared" si="14"/>
        <v>195.12741042177802</v>
      </c>
      <c r="G28" s="39">
        <f t="shared" si="14"/>
        <v>204.99926011781102</v>
      </c>
      <c r="H28" s="39">
        <f t="shared" si="14"/>
        <v>203.88278940878101</v>
      </c>
      <c r="I28" s="39">
        <f t="shared" si="14"/>
        <v>205.07041994460502</v>
      </c>
      <c r="J28" s="39">
        <f t="shared" si="14"/>
        <v>281.90538612653501</v>
      </c>
      <c r="K28" s="39">
        <f t="shared" si="14"/>
        <v>249.23154693800097</v>
      </c>
      <c r="L28" s="39">
        <f t="shared" si="14"/>
        <v>537.61876190680198</v>
      </c>
      <c r="M28" s="39">
        <f t="shared" si="14"/>
        <v>720.694662621259</v>
      </c>
      <c r="N28" s="39">
        <f t="shared" si="14"/>
        <v>0</v>
      </c>
      <c r="O28" s="24"/>
      <c r="P28" s="42">
        <f>SUM(B28:M28)</f>
        <v>3397.473991890799</v>
      </c>
    </row>
    <row r="29" spans="1:16" s="11" customForma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2"/>
    </row>
    <row r="30" spans="1:16" s="11" customFormat="1" x14ac:dyDescent="0.25">
      <c r="A30" s="24" t="s">
        <v>61</v>
      </c>
      <c r="B30" s="39"/>
      <c r="C30" s="39"/>
      <c r="D30" s="39"/>
      <c r="E30" s="39"/>
      <c r="F30" s="39"/>
      <c r="G30" s="39"/>
      <c r="H30" s="39"/>
      <c r="I30" s="39"/>
      <c r="J30" s="39"/>
      <c r="K30" s="39">
        <v>1113.03</v>
      </c>
      <c r="L30" s="39">
        <v>1233.45</v>
      </c>
      <c r="M30" s="39">
        <v>1167.6400000000001</v>
      </c>
      <c r="N30" s="12"/>
    </row>
    <row r="31" spans="1:16" s="11" customFormat="1" x14ac:dyDescent="0.25">
      <c r="B31" s="40"/>
      <c r="C31" s="40"/>
      <c r="D31" s="40"/>
      <c r="E31" s="40"/>
      <c r="F31" s="40"/>
      <c r="G31" s="40"/>
      <c r="H31" s="40"/>
      <c r="I31" s="40"/>
      <c r="J31" s="40"/>
      <c r="K31" s="40">
        <v>991.06</v>
      </c>
      <c r="L31" s="40">
        <v>1069.82</v>
      </c>
      <c r="M31" s="40">
        <v>990.43</v>
      </c>
      <c r="N31" s="12"/>
    </row>
    <row r="32" spans="1:16" s="11" customFormat="1" x14ac:dyDescent="0.2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2"/>
    </row>
    <row r="33" spans="1:16" s="11" customFormat="1" x14ac:dyDescent="0.25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12"/>
    </row>
    <row r="34" spans="1:16" s="11" customFormat="1" x14ac:dyDescent="0.25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12"/>
    </row>
    <row r="35" spans="1:16" x14ac:dyDescent="0.25">
      <c r="N35" s="11"/>
      <c r="O35">
        <f t="shared" ref="O35:O70" si="15">N35/1000000</f>
        <v>0</v>
      </c>
      <c r="P35">
        <f t="shared" ref="P35:P70" si="16">O35*35.3147</f>
        <v>0</v>
      </c>
    </row>
    <row r="36" spans="1:16" x14ac:dyDescent="0.25">
      <c r="A36" s="25" t="s">
        <v>37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6">
        <f>SUM(B36:M36)</f>
        <v>0</v>
      </c>
      <c r="O36" s="43">
        <f t="shared" si="15"/>
        <v>0</v>
      </c>
      <c r="P36" s="43">
        <f t="shared" si="16"/>
        <v>0</v>
      </c>
    </row>
    <row r="37" spans="1:16" x14ac:dyDescent="0.25">
      <c r="A37" s="25" t="s">
        <v>42</v>
      </c>
      <c r="B37" s="25">
        <f>B61</f>
        <v>0</v>
      </c>
      <c r="C37" s="25">
        <f t="shared" ref="C37:M37" si="17">C61</f>
        <v>0</v>
      </c>
      <c r="D37" s="25">
        <f t="shared" si="17"/>
        <v>0</v>
      </c>
      <c r="E37" s="25">
        <f t="shared" si="17"/>
        <v>0</v>
      </c>
      <c r="F37" s="25">
        <f t="shared" si="17"/>
        <v>0</v>
      </c>
      <c r="G37" s="25">
        <f t="shared" si="17"/>
        <v>0</v>
      </c>
      <c r="H37" s="25">
        <f t="shared" si="17"/>
        <v>0</v>
      </c>
      <c r="I37" s="25">
        <f t="shared" si="17"/>
        <v>0</v>
      </c>
      <c r="J37" s="25">
        <f t="shared" si="17"/>
        <v>0</v>
      </c>
      <c r="K37" s="25">
        <f t="shared" si="17"/>
        <v>0</v>
      </c>
      <c r="L37" s="25">
        <f t="shared" si="17"/>
        <v>0</v>
      </c>
      <c r="M37" s="25">
        <f t="shared" si="17"/>
        <v>0</v>
      </c>
      <c r="N37" s="26">
        <f>SUM(B37:M37)</f>
        <v>0</v>
      </c>
      <c r="O37" s="25">
        <f t="shared" si="15"/>
        <v>0</v>
      </c>
      <c r="P37" s="25">
        <f t="shared" si="16"/>
        <v>0</v>
      </c>
    </row>
    <row r="38" spans="1:16" x14ac:dyDescent="0.25">
      <c r="A38" s="25" t="s">
        <v>45</v>
      </c>
      <c r="B38" s="25">
        <f>B36+B37</f>
        <v>0</v>
      </c>
      <c r="C38" s="25">
        <f t="shared" ref="C38:N38" si="18">C36+C37</f>
        <v>0</v>
      </c>
      <c r="D38" s="25">
        <f t="shared" si="18"/>
        <v>0</v>
      </c>
      <c r="E38" s="25">
        <f t="shared" si="18"/>
        <v>0</v>
      </c>
      <c r="F38" s="25">
        <f t="shared" si="18"/>
        <v>0</v>
      </c>
      <c r="G38" s="25">
        <f t="shared" si="18"/>
        <v>0</v>
      </c>
      <c r="H38" s="25">
        <f t="shared" si="18"/>
        <v>0</v>
      </c>
      <c r="I38" s="25">
        <f t="shared" si="18"/>
        <v>0</v>
      </c>
      <c r="J38" s="25">
        <f t="shared" si="18"/>
        <v>0</v>
      </c>
      <c r="K38" s="25">
        <f t="shared" si="18"/>
        <v>0</v>
      </c>
      <c r="L38" s="25">
        <f t="shared" si="18"/>
        <v>0</v>
      </c>
      <c r="M38" s="25">
        <f t="shared" si="18"/>
        <v>0</v>
      </c>
      <c r="N38" s="26">
        <f t="shared" si="18"/>
        <v>0</v>
      </c>
      <c r="O38" s="25">
        <f t="shared" si="15"/>
        <v>0</v>
      </c>
      <c r="P38" s="25">
        <f t="shared" si="16"/>
        <v>0</v>
      </c>
    </row>
    <row r="39" spans="1:16" x14ac:dyDescent="0.25">
      <c r="A39" s="25" t="s">
        <v>43</v>
      </c>
      <c r="B39" s="25">
        <f>(B38/1000000)</f>
        <v>0</v>
      </c>
      <c r="C39" s="25">
        <f t="shared" ref="C39:N39" si="19">(C38/1000000)</f>
        <v>0</v>
      </c>
      <c r="D39" s="25">
        <f t="shared" si="19"/>
        <v>0</v>
      </c>
      <c r="E39" s="25">
        <f t="shared" si="19"/>
        <v>0</v>
      </c>
      <c r="F39" s="25">
        <f t="shared" si="19"/>
        <v>0</v>
      </c>
      <c r="G39" s="25">
        <f t="shared" si="19"/>
        <v>0</v>
      </c>
      <c r="H39" s="25">
        <f t="shared" si="19"/>
        <v>0</v>
      </c>
      <c r="I39" s="25">
        <f t="shared" si="19"/>
        <v>0</v>
      </c>
      <c r="J39" s="25">
        <f t="shared" si="19"/>
        <v>0</v>
      </c>
      <c r="K39" s="25">
        <f t="shared" si="19"/>
        <v>0</v>
      </c>
      <c r="L39" s="25">
        <f t="shared" si="19"/>
        <v>0</v>
      </c>
      <c r="M39" s="25">
        <f t="shared" si="19"/>
        <v>0</v>
      </c>
      <c r="N39" s="26">
        <f t="shared" si="19"/>
        <v>0</v>
      </c>
      <c r="O39" s="25">
        <f t="shared" si="15"/>
        <v>0</v>
      </c>
      <c r="P39" s="25">
        <f t="shared" si="16"/>
        <v>0</v>
      </c>
    </row>
    <row r="40" spans="1:16" x14ac:dyDescent="0.25">
      <c r="A40" s="25" t="s">
        <v>44</v>
      </c>
      <c r="B40" s="25">
        <f>B39*35.3147</f>
        <v>0</v>
      </c>
      <c r="C40" s="25">
        <f t="shared" ref="C40:N40" si="20">C39*35.3147</f>
        <v>0</v>
      </c>
      <c r="D40" s="25">
        <f t="shared" si="20"/>
        <v>0</v>
      </c>
      <c r="E40" s="25">
        <f t="shared" si="20"/>
        <v>0</v>
      </c>
      <c r="F40" s="25">
        <f t="shared" si="20"/>
        <v>0</v>
      </c>
      <c r="G40" s="25">
        <f t="shared" si="20"/>
        <v>0</v>
      </c>
      <c r="H40" s="25">
        <f t="shared" si="20"/>
        <v>0</v>
      </c>
      <c r="I40" s="25">
        <f t="shared" si="20"/>
        <v>0</v>
      </c>
      <c r="J40" s="25">
        <f t="shared" si="20"/>
        <v>0</v>
      </c>
      <c r="K40" s="25">
        <f t="shared" si="20"/>
        <v>0</v>
      </c>
      <c r="L40" s="25">
        <f t="shared" si="20"/>
        <v>0</v>
      </c>
      <c r="M40" s="25">
        <f t="shared" si="20"/>
        <v>0</v>
      </c>
      <c r="N40" s="26">
        <f t="shared" si="20"/>
        <v>0</v>
      </c>
      <c r="O40" s="25">
        <f t="shared" si="15"/>
        <v>0</v>
      </c>
      <c r="P40" s="25">
        <f t="shared" si="16"/>
        <v>0</v>
      </c>
    </row>
    <row r="41" spans="1:16" x14ac:dyDescent="0.25">
      <c r="N41" s="11"/>
      <c r="O41" s="27">
        <f t="shared" si="15"/>
        <v>0</v>
      </c>
      <c r="P41" s="27">
        <f t="shared" si="16"/>
        <v>0</v>
      </c>
    </row>
    <row r="42" spans="1:16" x14ac:dyDescent="0.25">
      <c r="A42" s="29" t="s">
        <v>49</v>
      </c>
      <c r="B42" s="30">
        <f t="shared" ref="B42:P42" si="21">B40+B21</f>
        <v>5756329.5099999998</v>
      </c>
      <c r="C42" s="30">
        <f t="shared" si="21"/>
        <v>5483031.9000000004</v>
      </c>
      <c r="D42" s="30">
        <f t="shared" si="21"/>
        <v>5708876.4100000001</v>
      </c>
      <c r="E42" s="30">
        <f t="shared" si="21"/>
        <v>5675308.5899999999</v>
      </c>
      <c r="F42" s="30">
        <f t="shared" si="21"/>
        <v>5525387.7400000002</v>
      </c>
      <c r="G42" s="30">
        <f t="shared" si="21"/>
        <v>5804927.1299999999</v>
      </c>
      <c r="H42" s="30">
        <f t="shared" si="21"/>
        <v>5773312.2300000004</v>
      </c>
      <c r="I42" s="30">
        <f t="shared" si="21"/>
        <v>5806942.1500000004</v>
      </c>
      <c r="J42" s="30">
        <f t="shared" si="21"/>
        <v>5696586.96</v>
      </c>
      <c r="K42" s="30">
        <f t="shared" si="21"/>
        <v>5996134.4499999993</v>
      </c>
      <c r="L42" s="30">
        <f t="shared" si="21"/>
        <v>5705013.7799999993</v>
      </c>
      <c r="M42" s="30">
        <f t="shared" si="21"/>
        <v>6076854.7000000002</v>
      </c>
      <c r="N42" s="37">
        <f t="shared" si="21"/>
        <v>65555762.709999993</v>
      </c>
      <c r="O42" s="30">
        <f t="shared" si="21"/>
        <v>0</v>
      </c>
      <c r="P42" s="30">
        <f t="shared" si="21"/>
        <v>0</v>
      </c>
    </row>
    <row r="43" spans="1:16" x14ac:dyDescent="0.25">
      <c r="A43" s="29" t="s">
        <v>50</v>
      </c>
      <c r="B43" s="30">
        <f>B42/1000000</f>
        <v>5.7563295099999996</v>
      </c>
      <c r="C43" s="30">
        <f t="shared" ref="C43:N43" si="22">C42/1000000</f>
        <v>5.4830319000000003</v>
      </c>
      <c r="D43" s="30">
        <f t="shared" si="22"/>
        <v>5.7088764100000002</v>
      </c>
      <c r="E43" s="30">
        <f t="shared" si="22"/>
        <v>5.6753085900000002</v>
      </c>
      <c r="F43" s="30">
        <f t="shared" si="22"/>
        <v>5.5253877400000002</v>
      </c>
      <c r="G43" s="30">
        <f t="shared" si="22"/>
        <v>5.8049271300000003</v>
      </c>
      <c r="H43" s="30">
        <f t="shared" si="22"/>
        <v>5.7733122300000002</v>
      </c>
      <c r="I43" s="30">
        <f t="shared" si="22"/>
        <v>5.8069421500000002</v>
      </c>
      <c r="J43" s="30">
        <f t="shared" si="22"/>
        <v>5.6965869600000003</v>
      </c>
      <c r="K43" s="30">
        <f t="shared" si="22"/>
        <v>5.9961344499999996</v>
      </c>
      <c r="L43" s="30">
        <f t="shared" si="22"/>
        <v>5.7050137799999989</v>
      </c>
      <c r="M43" s="30">
        <f t="shared" si="22"/>
        <v>6.0768547000000002</v>
      </c>
      <c r="N43" s="37">
        <f t="shared" si="22"/>
        <v>65.555762709999996</v>
      </c>
      <c r="O43" s="30">
        <f>SUM(B43:N43)</f>
        <v>134.56446826000001</v>
      </c>
      <c r="P43" s="30"/>
    </row>
    <row r="44" spans="1:16" x14ac:dyDescent="0.25">
      <c r="A44" s="29" t="s">
        <v>51</v>
      </c>
      <c r="B44" s="30">
        <f>B43*35.3147</f>
        <v>203.28304974679699</v>
      </c>
      <c r="C44" s="30">
        <f t="shared" ref="C44:N44" si="23">C43*35.3147</f>
        <v>193.63162663893002</v>
      </c>
      <c r="D44" s="30">
        <f t="shared" si="23"/>
        <v>201.60725775622703</v>
      </c>
      <c r="E44" s="30">
        <f t="shared" si="23"/>
        <v>200.42182026327302</v>
      </c>
      <c r="F44" s="30">
        <f t="shared" si="23"/>
        <v>195.12741042177802</v>
      </c>
      <c r="G44" s="30">
        <f t="shared" si="23"/>
        <v>204.99926011781102</v>
      </c>
      <c r="H44" s="30">
        <f t="shared" si="23"/>
        <v>203.88278940878101</v>
      </c>
      <c r="I44" s="30">
        <f t="shared" si="23"/>
        <v>205.07041994460502</v>
      </c>
      <c r="J44" s="30">
        <f t="shared" si="23"/>
        <v>201.17325951631202</v>
      </c>
      <c r="K44" s="30">
        <f t="shared" si="23"/>
        <v>211.75168926141501</v>
      </c>
      <c r="L44" s="30">
        <f t="shared" si="23"/>
        <v>201.47085013656599</v>
      </c>
      <c r="M44" s="30">
        <f t="shared" si="23"/>
        <v>214.60230067409003</v>
      </c>
      <c r="N44" s="37">
        <f t="shared" si="23"/>
        <v>2315.0820933748369</v>
      </c>
      <c r="O44" s="30"/>
      <c r="P44" s="30">
        <f>SUM(B44:N44)</f>
        <v>4752.1038272614223</v>
      </c>
    </row>
    <row r="45" spans="1:16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7"/>
      <c r="O45" s="29"/>
      <c r="P45" s="29"/>
    </row>
    <row r="46" spans="1:16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8"/>
      <c r="P46" s="28"/>
    </row>
    <row r="47" spans="1:16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8"/>
      <c r="P47" s="28"/>
    </row>
    <row r="48" spans="1:16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8"/>
      <c r="P48" s="28"/>
    </row>
    <row r="49" spans="1:17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8"/>
      <c r="P49" s="28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8"/>
      <c r="P50" s="28"/>
    </row>
    <row r="51" spans="1:17" x14ac:dyDescent="0.25">
      <c r="N51" s="11"/>
      <c r="O51" s="2">
        <f t="shared" si="15"/>
        <v>0</v>
      </c>
      <c r="P51" s="2">
        <f t="shared" si="16"/>
        <v>0</v>
      </c>
    </row>
    <row r="52" spans="1:17" x14ac:dyDescent="0.25">
      <c r="A52" s="19" t="s">
        <v>29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47"/>
      <c r="O52" s="23">
        <f t="shared" si="15"/>
        <v>0</v>
      </c>
      <c r="P52" s="23">
        <f t="shared" si="16"/>
        <v>0</v>
      </c>
    </row>
    <row r="53" spans="1:17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47"/>
      <c r="O53" s="19">
        <f t="shared" si="15"/>
        <v>0</v>
      </c>
      <c r="P53" s="19">
        <f t="shared" si="16"/>
        <v>0</v>
      </c>
    </row>
    <row r="54" spans="1:17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47"/>
      <c r="O54" s="19">
        <f t="shared" si="15"/>
        <v>0</v>
      </c>
      <c r="P54" s="19">
        <f t="shared" si="16"/>
        <v>0</v>
      </c>
    </row>
    <row r="55" spans="1:17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47"/>
      <c r="O55" s="19">
        <f t="shared" si="15"/>
        <v>0</v>
      </c>
      <c r="P55" s="19">
        <f t="shared" si="16"/>
        <v>0</v>
      </c>
    </row>
    <row r="56" spans="1:17" x14ac:dyDescent="0.25">
      <c r="A56" s="19" t="s">
        <v>17</v>
      </c>
      <c r="B56" s="19">
        <f>B53+B54</f>
        <v>0</v>
      </c>
      <c r="C56" s="19">
        <f t="shared" ref="C56:M56" si="24">C53+C54</f>
        <v>0</v>
      </c>
      <c r="D56" s="19">
        <f t="shared" si="24"/>
        <v>0</v>
      </c>
      <c r="E56" s="19">
        <f t="shared" si="24"/>
        <v>0</v>
      </c>
      <c r="F56" s="19">
        <f t="shared" si="24"/>
        <v>0</v>
      </c>
      <c r="G56" s="19">
        <f t="shared" si="24"/>
        <v>0</v>
      </c>
      <c r="H56" s="19">
        <f t="shared" si="24"/>
        <v>0</v>
      </c>
      <c r="I56" s="19">
        <f t="shared" si="24"/>
        <v>0</v>
      </c>
      <c r="J56" s="19">
        <f t="shared" si="24"/>
        <v>0</v>
      </c>
      <c r="K56" s="19">
        <f t="shared" si="24"/>
        <v>0</v>
      </c>
      <c r="L56" s="19">
        <f t="shared" si="24"/>
        <v>0</v>
      </c>
      <c r="M56" s="19">
        <f t="shared" si="24"/>
        <v>0</v>
      </c>
      <c r="N56" s="47">
        <f t="shared" ref="N56" si="25">SUM(B56:M56)</f>
        <v>0</v>
      </c>
      <c r="O56" s="19">
        <f t="shared" si="15"/>
        <v>0</v>
      </c>
      <c r="P56" s="19">
        <f t="shared" si="16"/>
        <v>0</v>
      </c>
    </row>
    <row r="57" spans="1:17" x14ac:dyDescent="0.25">
      <c r="N57" s="11"/>
      <c r="O57" s="2">
        <f t="shared" si="15"/>
        <v>0</v>
      </c>
      <c r="P57" s="2">
        <f t="shared" si="16"/>
        <v>0</v>
      </c>
    </row>
    <row r="58" spans="1:17" x14ac:dyDescent="0.25">
      <c r="A58" s="19" t="s">
        <v>34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47"/>
      <c r="O58" s="2">
        <f t="shared" si="15"/>
        <v>0</v>
      </c>
      <c r="P58" s="2">
        <f t="shared" si="16"/>
        <v>0</v>
      </c>
      <c r="Q58" s="22"/>
    </row>
    <row r="59" spans="1:17" x14ac:dyDescent="0.25">
      <c r="A59" s="19" t="s">
        <v>28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47">
        <v>11083.94</v>
      </c>
      <c r="O59" s="2">
        <f t="shared" si="15"/>
        <v>1.108394E-2</v>
      </c>
      <c r="P59" s="2">
        <f t="shared" si="16"/>
        <v>0.39142601591800003</v>
      </c>
      <c r="Q59" s="22"/>
    </row>
    <row r="60" spans="1:17" x14ac:dyDescent="0.25">
      <c r="A60" s="19" t="s">
        <v>35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47">
        <v>91655</v>
      </c>
      <c r="O60" s="2">
        <f t="shared" si="15"/>
        <v>9.1655E-2</v>
      </c>
      <c r="P60" s="2">
        <f t="shared" si="16"/>
        <v>3.2367688285000003</v>
      </c>
      <c r="Q60" s="22"/>
    </row>
    <row r="61" spans="1:17" x14ac:dyDescent="0.25">
      <c r="A61" s="19" t="s">
        <v>36</v>
      </c>
      <c r="B61" s="19">
        <f>B59+B60</f>
        <v>0</v>
      </c>
      <c r="C61" s="19">
        <f t="shared" ref="C61:M61" si="26">C59+C60</f>
        <v>0</v>
      </c>
      <c r="D61" s="19">
        <f t="shared" si="26"/>
        <v>0</v>
      </c>
      <c r="E61" s="19">
        <f t="shared" si="26"/>
        <v>0</v>
      </c>
      <c r="F61" s="19">
        <f t="shared" si="26"/>
        <v>0</v>
      </c>
      <c r="G61" s="19">
        <f t="shared" si="26"/>
        <v>0</v>
      </c>
      <c r="H61" s="19">
        <f t="shared" si="26"/>
        <v>0</v>
      </c>
      <c r="I61" s="19">
        <f t="shared" si="26"/>
        <v>0</v>
      </c>
      <c r="J61" s="19">
        <f t="shared" si="26"/>
        <v>0</v>
      </c>
      <c r="K61" s="19">
        <f t="shared" si="26"/>
        <v>0</v>
      </c>
      <c r="L61" s="19">
        <f t="shared" si="26"/>
        <v>0</v>
      </c>
      <c r="M61" s="19">
        <f t="shared" si="26"/>
        <v>0</v>
      </c>
      <c r="N61" s="47">
        <f>N59+N60</f>
        <v>102738.94</v>
      </c>
      <c r="O61" s="2">
        <f t="shared" si="15"/>
        <v>0.10273894</v>
      </c>
      <c r="P61" s="2">
        <f t="shared" si="16"/>
        <v>3.6281948444180001</v>
      </c>
      <c r="Q61" s="22"/>
    </row>
    <row r="62" spans="1:17" x14ac:dyDescent="0.25">
      <c r="N62" s="11"/>
      <c r="O62" s="2">
        <f t="shared" si="15"/>
        <v>0</v>
      </c>
      <c r="P62" s="2">
        <f t="shared" si="16"/>
        <v>0</v>
      </c>
    </row>
    <row r="63" spans="1:17" x14ac:dyDescent="0.25">
      <c r="N63" s="11"/>
      <c r="O63" s="2">
        <f t="shared" si="15"/>
        <v>0</v>
      </c>
      <c r="P63" s="2">
        <f t="shared" si="16"/>
        <v>0</v>
      </c>
    </row>
    <row r="64" spans="1:17" x14ac:dyDescent="0.25">
      <c r="A64" s="18" t="s">
        <v>37</v>
      </c>
      <c r="N64" s="11"/>
      <c r="O64" s="2">
        <f t="shared" si="15"/>
        <v>0</v>
      </c>
      <c r="P64" s="2">
        <f t="shared" si="16"/>
        <v>0</v>
      </c>
    </row>
    <row r="65" spans="1:17" x14ac:dyDescent="0.25">
      <c r="A65" s="19" t="s">
        <v>20</v>
      </c>
      <c r="B65" s="19">
        <f>2*60</f>
        <v>120</v>
      </c>
      <c r="C65" s="19">
        <f t="shared" ref="C65:M65" si="27">2*60</f>
        <v>120</v>
      </c>
      <c r="D65" s="19">
        <f t="shared" si="27"/>
        <v>120</v>
      </c>
      <c r="E65" s="19">
        <f t="shared" si="27"/>
        <v>120</v>
      </c>
      <c r="F65" s="19">
        <f t="shared" si="27"/>
        <v>120</v>
      </c>
      <c r="G65" s="19">
        <f t="shared" si="27"/>
        <v>120</v>
      </c>
      <c r="H65" s="19">
        <f t="shared" si="27"/>
        <v>120</v>
      </c>
      <c r="I65" s="19">
        <f t="shared" si="27"/>
        <v>120</v>
      </c>
      <c r="J65" s="19">
        <f t="shared" si="27"/>
        <v>120</v>
      </c>
      <c r="K65" s="19">
        <f t="shared" si="27"/>
        <v>120</v>
      </c>
      <c r="L65" s="19">
        <f t="shared" si="27"/>
        <v>120</v>
      </c>
      <c r="M65" s="19">
        <f t="shared" si="27"/>
        <v>120</v>
      </c>
      <c r="N65" s="47"/>
      <c r="O65" s="2">
        <f t="shared" si="15"/>
        <v>0</v>
      </c>
      <c r="P65" s="2">
        <f t="shared" si="16"/>
        <v>0</v>
      </c>
      <c r="Q65" s="22"/>
    </row>
    <row r="66" spans="1:17" x14ac:dyDescent="0.25">
      <c r="A66" s="19" t="s">
        <v>38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47"/>
      <c r="O66" s="2">
        <f t="shared" si="15"/>
        <v>0</v>
      </c>
      <c r="P66" s="2">
        <f t="shared" si="16"/>
        <v>0</v>
      </c>
      <c r="Q66" s="22"/>
    </row>
    <row r="67" spans="1:17" x14ac:dyDescent="0.25">
      <c r="A67" s="19" t="s">
        <v>39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47"/>
      <c r="O67" s="2">
        <f t="shared" si="15"/>
        <v>0</v>
      </c>
      <c r="P67" s="2">
        <f t="shared" si="16"/>
        <v>0</v>
      </c>
      <c r="Q67" s="22"/>
    </row>
    <row r="68" spans="1:17" x14ac:dyDescent="0.25">
      <c r="A68" s="19" t="s">
        <v>40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47"/>
      <c r="O68" s="2">
        <f t="shared" si="15"/>
        <v>0</v>
      </c>
      <c r="P68" s="2">
        <f t="shared" si="16"/>
        <v>0</v>
      </c>
      <c r="Q68" s="22"/>
    </row>
    <row r="69" spans="1:17" x14ac:dyDescent="0.25">
      <c r="A69" s="19" t="s">
        <v>41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47"/>
      <c r="O69" s="2">
        <f t="shared" si="15"/>
        <v>0</v>
      </c>
      <c r="P69" s="2">
        <f t="shared" si="16"/>
        <v>0</v>
      </c>
      <c r="Q69" s="22"/>
    </row>
    <row r="70" spans="1:17" x14ac:dyDescent="0.25">
      <c r="A70" s="19" t="s">
        <v>17</v>
      </c>
      <c r="B70" s="19">
        <f>SUM(B65:B69)</f>
        <v>120</v>
      </c>
      <c r="C70" s="19">
        <f t="shared" ref="C70:M70" si="28">SUM(C65:C69)</f>
        <v>120</v>
      </c>
      <c r="D70" s="19">
        <f t="shared" si="28"/>
        <v>120</v>
      </c>
      <c r="E70" s="19">
        <f t="shared" si="28"/>
        <v>120</v>
      </c>
      <c r="F70" s="19">
        <f t="shared" si="28"/>
        <v>120</v>
      </c>
      <c r="G70" s="19">
        <f t="shared" si="28"/>
        <v>120</v>
      </c>
      <c r="H70" s="19">
        <f t="shared" si="28"/>
        <v>120</v>
      </c>
      <c r="I70" s="19">
        <f t="shared" si="28"/>
        <v>120</v>
      </c>
      <c r="J70" s="19">
        <f t="shared" si="28"/>
        <v>120</v>
      </c>
      <c r="K70" s="19">
        <f t="shared" si="28"/>
        <v>120</v>
      </c>
      <c r="L70" s="19">
        <f t="shared" si="28"/>
        <v>120</v>
      </c>
      <c r="M70" s="19">
        <f t="shared" si="28"/>
        <v>120</v>
      </c>
      <c r="N70" s="47">
        <f t="shared" ref="N70" si="29">N65+N66+N67+N68+N69</f>
        <v>0</v>
      </c>
      <c r="O70" s="2">
        <f t="shared" si="15"/>
        <v>0</v>
      </c>
      <c r="P70" s="2">
        <f t="shared" si="16"/>
        <v>0</v>
      </c>
      <c r="Q70" s="22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0" workbookViewId="0">
      <pane xSplit="1" topLeftCell="D1" activePane="topRight" state="frozen"/>
      <selection activeCell="A19" sqref="A19"/>
      <selection pane="topRight" activeCell="N19" sqref="N19"/>
    </sheetView>
  </sheetViews>
  <sheetFormatPr defaultRowHeight="15" x14ac:dyDescent="0.25"/>
  <cols>
    <col min="1" max="1" width="17" customWidth="1"/>
    <col min="2" max="2" width="14.5703125" customWidth="1"/>
    <col min="3" max="4" width="13" customWidth="1"/>
    <col min="5" max="6" width="14.42578125" customWidth="1"/>
    <col min="7" max="7" width="14.140625" customWidth="1"/>
    <col min="8" max="8" width="14.28515625" customWidth="1"/>
    <col min="9" max="9" width="14.7109375" customWidth="1"/>
    <col min="10" max="10" width="13.140625" customWidth="1"/>
    <col min="11" max="11" width="14.7109375" customWidth="1"/>
    <col min="12" max="12" width="14" customWidth="1"/>
    <col min="13" max="13" width="13.7109375" customWidth="1"/>
    <col min="14" max="14" width="16" customWidth="1"/>
  </cols>
  <sheetData>
    <row r="1" spans="1:16" x14ac:dyDescent="0.25">
      <c r="A1" s="222" t="s">
        <v>71</v>
      </c>
      <c r="B1" s="215">
        <v>2023</v>
      </c>
      <c r="C1" s="215"/>
      <c r="D1" s="215"/>
      <c r="E1" s="215"/>
      <c r="F1" s="215"/>
      <c r="G1" s="215"/>
      <c r="H1" s="215">
        <v>2024</v>
      </c>
      <c r="I1" s="215"/>
      <c r="J1" s="215"/>
      <c r="K1" s="215"/>
      <c r="L1" s="215"/>
      <c r="M1" s="215"/>
      <c r="N1" s="2"/>
    </row>
    <row r="2" spans="1:16" x14ac:dyDescent="0.25">
      <c r="A2" s="22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17</v>
      </c>
    </row>
    <row r="3" spans="1:16" x14ac:dyDescent="0.25">
      <c r="A3" s="77" t="s">
        <v>21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x14ac:dyDescent="0.25">
      <c r="A4" s="77" t="s">
        <v>30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x14ac:dyDescent="0.25">
      <c r="A5" s="78" t="s">
        <v>53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x14ac:dyDescent="0.25">
      <c r="A6" s="77" t="s">
        <v>54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x14ac:dyDescent="0.25">
      <c r="A7" s="78" t="s">
        <v>55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A8" s="79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A9" s="2" t="s">
        <v>0</v>
      </c>
      <c r="B9" s="1">
        <v>74877</v>
      </c>
      <c r="C9" s="1">
        <v>59308</v>
      </c>
      <c r="D9" s="1">
        <v>57533</v>
      </c>
      <c r="E9" s="1">
        <v>42242</v>
      </c>
      <c r="F9" s="1">
        <v>32821</v>
      </c>
      <c r="G9" s="1">
        <v>32821</v>
      </c>
      <c r="H9" s="1">
        <v>36376</v>
      </c>
      <c r="I9" s="1">
        <v>42851</v>
      </c>
      <c r="J9" s="1">
        <v>62505</v>
      </c>
      <c r="K9" s="1">
        <v>71040</v>
      </c>
      <c r="L9" s="1">
        <v>55945</v>
      </c>
      <c r="M9" s="1">
        <v>58652</v>
      </c>
      <c r="N9" s="5">
        <f>SUM(B9:M9)</f>
        <v>626971</v>
      </c>
    </row>
    <row r="10" spans="1:16" x14ac:dyDescent="0.25">
      <c r="A10" s="2" t="s">
        <v>14</v>
      </c>
      <c r="B10" s="1">
        <v>841313</v>
      </c>
      <c r="C10" s="1">
        <v>745893</v>
      </c>
      <c r="D10" s="1">
        <v>876416</v>
      </c>
      <c r="E10" s="1">
        <v>842561</v>
      </c>
      <c r="F10" s="1">
        <v>718499</v>
      </c>
      <c r="G10" s="1">
        <v>820843</v>
      </c>
      <c r="H10" s="1">
        <v>681888</v>
      </c>
      <c r="I10" s="1">
        <v>738041</v>
      </c>
      <c r="J10" s="1">
        <v>762802</v>
      </c>
      <c r="K10" s="1">
        <v>864292</v>
      </c>
      <c r="L10" s="1">
        <v>788538</v>
      </c>
      <c r="M10" s="1">
        <v>861577</v>
      </c>
      <c r="N10" s="5">
        <f t="shared" ref="N10:N19" si="0">SUM(B10:M10)</f>
        <v>9542663</v>
      </c>
      <c r="O10" s="5"/>
      <c r="P10" s="5"/>
    </row>
    <row r="11" spans="1:16" x14ac:dyDescent="0.25">
      <c r="A11" s="2" t="s">
        <v>16</v>
      </c>
      <c r="B11" s="1">
        <v>75031</v>
      </c>
      <c r="C11" s="1">
        <v>66960</v>
      </c>
      <c r="D11" s="1">
        <v>72557</v>
      </c>
      <c r="E11" s="1">
        <v>55720</v>
      </c>
      <c r="F11" s="1">
        <v>56860</v>
      </c>
      <c r="G11" s="1">
        <v>57973</v>
      </c>
      <c r="H11" s="1">
        <v>57916</v>
      </c>
      <c r="I11" s="1">
        <v>56486</v>
      </c>
      <c r="J11" s="1">
        <v>50935</v>
      </c>
      <c r="K11" s="1">
        <v>59557</v>
      </c>
      <c r="L11" s="1">
        <v>62389</v>
      </c>
      <c r="M11" s="1">
        <v>58691</v>
      </c>
      <c r="N11" s="5">
        <f t="shared" si="0"/>
        <v>731075</v>
      </c>
    </row>
    <row r="12" spans="1:16" x14ac:dyDescent="0.25">
      <c r="A12" s="2" t="s">
        <v>15</v>
      </c>
      <c r="B12" s="1">
        <v>38375</v>
      </c>
      <c r="C12" s="1">
        <v>42061</v>
      </c>
      <c r="D12" s="1">
        <v>50241</v>
      </c>
      <c r="E12" s="1">
        <v>35590</v>
      </c>
      <c r="F12" s="1">
        <v>47481</v>
      </c>
      <c r="G12" s="1">
        <v>48503</v>
      </c>
      <c r="H12" s="1">
        <v>40186</v>
      </c>
      <c r="I12" s="1">
        <v>36713</v>
      </c>
      <c r="J12" s="1">
        <v>32906</v>
      </c>
      <c r="K12" s="1">
        <v>33683</v>
      </c>
      <c r="L12" s="1">
        <v>42597</v>
      </c>
      <c r="M12" s="1">
        <v>28637</v>
      </c>
      <c r="N12" s="5">
        <f t="shared" si="0"/>
        <v>476973</v>
      </c>
    </row>
    <row r="13" spans="1:16" x14ac:dyDescent="0.25">
      <c r="A13" s="2" t="s">
        <v>18</v>
      </c>
      <c r="B13" s="7">
        <v>104</v>
      </c>
      <c r="C13" s="1">
        <v>42</v>
      </c>
      <c r="D13" s="1">
        <v>55</v>
      </c>
      <c r="E13" s="1">
        <v>48</v>
      </c>
      <c r="F13" s="1">
        <v>72</v>
      </c>
      <c r="G13" s="1">
        <v>47</v>
      </c>
      <c r="H13" s="1">
        <v>25</v>
      </c>
      <c r="I13" s="1">
        <v>28</v>
      </c>
      <c r="J13" s="1">
        <v>13</v>
      </c>
      <c r="K13" s="1">
        <v>52</v>
      </c>
      <c r="L13" s="1">
        <v>45</v>
      </c>
      <c r="M13" s="1">
        <v>4</v>
      </c>
      <c r="N13" s="5">
        <f t="shared" si="0"/>
        <v>535</v>
      </c>
    </row>
    <row r="14" spans="1:16" x14ac:dyDescent="0.25">
      <c r="A14" s="2" t="s">
        <v>19</v>
      </c>
      <c r="B14" s="1">
        <v>16888</v>
      </c>
      <c r="C14" s="1">
        <v>15541</v>
      </c>
      <c r="D14" s="1">
        <v>16208</v>
      </c>
      <c r="E14" s="1">
        <v>12703</v>
      </c>
      <c r="F14" s="1">
        <v>13116</v>
      </c>
      <c r="G14" s="1">
        <v>12161</v>
      </c>
      <c r="H14" s="1">
        <v>13790</v>
      </c>
      <c r="I14" s="1">
        <v>12975</v>
      </c>
      <c r="J14" s="1">
        <v>15095</v>
      </c>
      <c r="K14" s="1">
        <v>14986</v>
      </c>
      <c r="L14" s="1">
        <v>14093</v>
      </c>
      <c r="M14" s="1">
        <v>13217</v>
      </c>
      <c r="N14" s="5">
        <f t="shared" si="0"/>
        <v>170773</v>
      </c>
    </row>
    <row r="15" spans="1:16" x14ac:dyDescent="0.25">
      <c r="A15" s="2" t="s">
        <v>20</v>
      </c>
      <c r="B15" s="10">
        <v>878315</v>
      </c>
      <c r="C15" s="10">
        <v>878915</v>
      </c>
      <c r="D15" s="10">
        <v>878115</v>
      </c>
      <c r="E15" s="10">
        <v>876915</v>
      </c>
      <c r="F15" s="10">
        <v>876075</v>
      </c>
      <c r="G15" s="10">
        <v>875655</v>
      </c>
      <c r="H15" s="10">
        <v>876675</v>
      </c>
      <c r="I15" s="10">
        <v>876255</v>
      </c>
      <c r="J15" s="10">
        <v>876305</v>
      </c>
      <c r="K15" s="10">
        <v>875885</v>
      </c>
      <c r="L15" s="10">
        <v>876725</v>
      </c>
      <c r="M15" s="10">
        <v>877180</v>
      </c>
      <c r="N15" s="5">
        <f t="shared" si="0"/>
        <v>10523015</v>
      </c>
    </row>
    <row r="16" spans="1:16" x14ac:dyDescent="0.25">
      <c r="A16" s="77" t="s">
        <v>59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60</v>
      </c>
      <c r="K16" s="2">
        <v>60</v>
      </c>
      <c r="L16" s="2">
        <v>60</v>
      </c>
      <c r="M16" s="2">
        <v>60</v>
      </c>
      <c r="N16" s="5">
        <f t="shared" si="0"/>
        <v>720</v>
      </c>
    </row>
    <row r="17" spans="1:16" x14ac:dyDescent="0.25">
      <c r="A17" s="77" t="s">
        <v>62</v>
      </c>
      <c r="B17" s="2">
        <f>B48</f>
        <v>0</v>
      </c>
      <c r="C17" s="2">
        <f t="shared" ref="C17:M17" si="1">C48</f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0</v>
      </c>
      <c r="N17" s="5">
        <f t="shared" si="0"/>
        <v>0</v>
      </c>
    </row>
    <row r="18" spans="1:16" x14ac:dyDescent="0.25">
      <c r="A18" s="77" t="s">
        <v>67</v>
      </c>
      <c r="B18" s="2">
        <f>B39</f>
        <v>0</v>
      </c>
      <c r="C18" s="2">
        <f t="shared" ref="C18:M18" si="2">C39</f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9508.25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33440</v>
      </c>
      <c r="N18" s="5">
        <f>SUM(B18:M18)</f>
        <v>42948.25</v>
      </c>
    </row>
    <row r="19" spans="1:16" x14ac:dyDescent="0.25">
      <c r="A19" s="77" t="s">
        <v>56</v>
      </c>
      <c r="B19" s="5">
        <f>B9+B10+B11+B12+B13+B14+B15+B16</f>
        <v>1924963</v>
      </c>
      <c r="C19" s="5">
        <f>C9+C10+C11+C12+C13+C14+C15+C16</f>
        <v>1808780</v>
      </c>
      <c r="D19" s="5">
        <f t="shared" ref="D19:M19" si="3">D9+D10+D11+D12+D13+D14+D15+D16</f>
        <v>1951185</v>
      </c>
      <c r="E19" s="5">
        <f t="shared" si="3"/>
        <v>1865839</v>
      </c>
      <c r="F19" s="5">
        <f t="shared" si="3"/>
        <v>1744984</v>
      </c>
      <c r="G19" s="5">
        <f t="shared" si="3"/>
        <v>1848063</v>
      </c>
      <c r="H19" s="5">
        <f t="shared" si="3"/>
        <v>1706916</v>
      </c>
      <c r="I19" s="5">
        <f t="shared" si="3"/>
        <v>1763409</v>
      </c>
      <c r="J19" s="5">
        <f t="shared" si="3"/>
        <v>1800621</v>
      </c>
      <c r="K19" s="5">
        <f t="shared" si="3"/>
        <v>1919555</v>
      </c>
      <c r="L19" s="5">
        <f t="shared" si="3"/>
        <v>1840392</v>
      </c>
      <c r="M19" s="5">
        <f t="shared" si="3"/>
        <v>1898018</v>
      </c>
      <c r="N19" s="5">
        <f t="shared" si="0"/>
        <v>22072725</v>
      </c>
    </row>
    <row r="20" spans="1:16" x14ac:dyDescent="0.25">
      <c r="A20" s="77" t="s">
        <v>68</v>
      </c>
      <c r="B20" s="6">
        <f>B19/1000000</f>
        <v>1.924963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6" x14ac:dyDescent="0.25">
      <c r="A21" s="2" t="s">
        <v>69</v>
      </c>
      <c r="B21" s="6">
        <f>B20*35.3147</f>
        <v>67.9794908561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4" spans="1:16" s="11" customFormat="1" x14ac:dyDescent="0.25">
      <c r="A24" s="24" t="s">
        <v>17</v>
      </c>
      <c r="B24" s="32">
        <f>B19+B5</f>
        <v>1924963</v>
      </c>
      <c r="C24" s="32">
        <f t="shared" ref="C24:M24" si="4">C19+C5</f>
        <v>1808780</v>
      </c>
      <c r="D24" s="32">
        <f t="shared" si="4"/>
        <v>1951185</v>
      </c>
      <c r="E24" s="32">
        <f t="shared" si="4"/>
        <v>1865839</v>
      </c>
      <c r="F24" s="32">
        <f t="shared" si="4"/>
        <v>1744984</v>
      </c>
      <c r="G24" s="32">
        <f t="shared" si="4"/>
        <v>1848063</v>
      </c>
      <c r="H24" s="32">
        <f t="shared" si="4"/>
        <v>1706916</v>
      </c>
      <c r="I24" s="32">
        <f t="shared" si="4"/>
        <v>1763409</v>
      </c>
      <c r="J24" s="32">
        <f t="shared" si="4"/>
        <v>1800621</v>
      </c>
      <c r="K24" s="32">
        <f t="shared" si="4"/>
        <v>1919555</v>
      </c>
      <c r="L24" s="32">
        <f t="shared" si="4"/>
        <v>1840392</v>
      </c>
      <c r="M24" s="32">
        <f t="shared" si="4"/>
        <v>1898018</v>
      </c>
      <c r="N24" s="68">
        <f>SUM(B24:M24)</f>
        <v>22072725</v>
      </c>
      <c r="O24" s="71">
        <f>N24/1000000</f>
        <v>22.072724999999998</v>
      </c>
      <c r="P24" s="71">
        <f>O24*35.3147</f>
        <v>779.49166155750004</v>
      </c>
    </row>
    <row r="25" spans="1:16" s="11" customFormat="1" x14ac:dyDescent="0.25">
      <c r="A25" s="24" t="s">
        <v>23</v>
      </c>
      <c r="B25" s="39">
        <f>B24/1000000</f>
        <v>1.924963</v>
      </c>
      <c r="C25" s="39">
        <f t="shared" ref="C25:M25" si="5">C24/1000000</f>
        <v>1.8087800000000001</v>
      </c>
      <c r="D25" s="39">
        <f t="shared" si="5"/>
        <v>1.9511849999999999</v>
      </c>
      <c r="E25" s="39">
        <f t="shared" si="5"/>
        <v>1.865839</v>
      </c>
      <c r="F25" s="39">
        <f t="shared" si="5"/>
        <v>1.7449840000000001</v>
      </c>
      <c r="G25" s="39">
        <f t="shared" si="5"/>
        <v>1.848063</v>
      </c>
      <c r="H25" s="39">
        <f t="shared" si="5"/>
        <v>1.7069160000000001</v>
      </c>
      <c r="I25" s="39">
        <f t="shared" si="5"/>
        <v>1.763409</v>
      </c>
      <c r="J25" s="39">
        <f t="shared" si="5"/>
        <v>1.800621</v>
      </c>
      <c r="K25" s="39">
        <f t="shared" si="5"/>
        <v>1.9195549999999999</v>
      </c>
      <c r="L25" s="39">
        <f t="shared" si="5"/>
        <v>1.840392</v>
      </c>
      <c r="M25" s="39">
        <f t="shared" si="5"/>
        <v>1.898018</v>
      </c>
      <c r="N25" s="69"/>
      <c r="O25" s="69">
        <f>SUM(B25:M25)</f>
        <v>22.072725000000002</v>
      </c>
      <c r="P25" s="64"/>
    </row>
    <row r="26" spans="1:16" s="11" customFormat="1" x14ac:dyDescent="0.25">
      <c r="A26" s="24" t="s">
        <v>24</v>
      </c>
      <c r="B26" s="39">
        <f>B25*35.3147</f>
        <v>67.9794908561</v>
      </c>
      <c r="C26" s="39">
        <f t="shared" ref="C26:M26" si="6">C25*35.3147</f>
        <v>63.876523066000004</v>
      </c>
      <c r="D26" s="39">
        <f t="shared" si="6"/>
        <v>68.905512919499998</v>
      </c>
      <c r="E26" s="39">
        <f t="shared" si="6"/>
        <v>65.891544533300006</v>
      </c>
      <c r="F26" s="39">
        <f t="shared" si="6"/>
        <v>61.623586464800006</v>
      </c>
      <c r="G26" s="39">
        <f t="shared" si="6"/>
        <v>65.263790426100002</v>
      </c>
      <c r="H26" s="39">
        <f t="shared" si="6"/>
        <v>60.279226465200004</v>
      </c>
      <c r="I26" s="39">
        <f t="shared" si="6"/>
        <v>62.274259812300002</v>
      </c>
      <c r="J26" s="39">
        <f t="shared" si="6"/>
        <v>63.588390428700002</v>
      </c>
      <c r="K26" s="39">
        <f t="shared" si="6"/>
        <v>67.788508958500003</v>
      </c>
      <c r="L26" s="39">
        <f t="shared" si="6"/>
        <v>64.992891362400002</v>
      </c>
      <c r="M26" s="39">
        <f t="shared" si="6"/>
        <v>67.027936264600001</v>
      </c>
      <c r="N26" s="69"/>
      <c r="O26" s="64"/>
      <c r="P26" s="66">
        <f>SUM(B26:M26)</f>
        <v>779.49166155750004</v>
      </c>
    </row>
    <row r="27" spans="1:16" s="11" customForma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70"/>
      <c r="O27" s="55"/>
      <c r="P27" s="55"/>
    </row>
    <row r="28" spans="1:16" s="11" customForma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70"/>
      <c r="O28" s="55"/>
      <c r="P28" s="55"/>
    </row>
    <row r="29" spans="1:16" x14ac:dyDescent="0.25">
      <c r="N29" s="55"/>
      <c r="O29" s="55"/>
      <c r="P29" s="55"/>
    </row>
    <row r="30" spans="1:16" x14ac:dyDescent="0.25">
      <c r="N30" s="55"/>
      <c r="O30" s="55"/>
      <c r="P30" s="55"/>
    </row>
    <row r="31" spans="1:16" x14ac:dyDescent="0.25">
      <c r="A31" s="224" t="s">
        <v>29</v>
      </c>
      <c r="B31" s="224"/>
      <c r="N31" s="55"/>
      <c r="O31" s="55"/>
      <c r="P31" s="55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4">
        <f>SUM(B32:M32)</f>
        <v>0</v>
      </c>
      <c r="O32" s="55"/>
      <c r="P32" s="55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4">
        <f>SUM(B33:M33)</f>
        <v>0</v>
      </c>
      <c r="O33" s="55"/>
      <c r="P33" s="55"/>
    </row>
    <row r="34" spans="1:17" x14ac:dyDescent="0.25">
      <c r="A34" s="8"/>
      <c r="L34">
        <f t="shared" ref="L34:N34" si="7">L32+L33</f>
        <v>0</v>
      </c>
      <c r="M34">
        <f t="shared" si="7"/>
        <v>0</v>
      </c>
      <c r="N34" s="55">
        <f t="shared" si="7"/>
        <v>0</v>
      </c>
      <c r="O34" s="55"/>
      <c r="P34" s="55"/>
    </row>
    <row r="35" spans="1:17" x14ac:dyDescent="0.25">
      <c r="N35" s="55"/>
      <c r="O35" s="55"/>
      <c r="P35" s="55"/>
    </row>
    <row r="36" spans="1:17" x14ac:dyDescent="0.25">
      <c r="A36" s="225" t="s">
        <v>70</v>
      </c>
      <c r="B36" s="22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  <c r="O36" s="72">
        <f t="shared" ref="O36:O48" si="8">N36/1000000</f>
        <v>0</v>
      </c>
      <c r="P36" s="72">
        <f t="shared" ref="P36:P48" si="9">O36*35.3147</f>
        <v>0</v>
      </c>
      <c r="Q36" s="22"/>
    </row>
    <row r="37" spans="1:17" x14ac:dyDescent="0.25">
      <c r="A37" s="72" t="s">
        <v>28</v>
      </c>
      <c r="B37" s="72"/>
      <c r="C37" s="72"/>
      <c r="D37" s="72"/>
      <c r="E37" s="72"/>
      <c r="F37" s="72"/>
      <c r="G37" s="72"/>
      <c r="H37" s="72">
        <v>9508.25</v>
      </c>
      <c r="I37" s="72"/>
      <c r="J37" s="72"/>
      <c r="K37" s="72"/>
      <c r="L37" s="72"/>
      <c r="M37" s="72">
        <v>33440</v>
      </c>
      <c r="N37" s="73">
        <f>SUM(B37:M37)</f>
        <v>42948.25</v>
      </c>
      <c r="O37" s="72">
        <f t="shared" si="8"/>
        <v>4.294825E-2</v>
      </c>
      <c r="P37" s="72">
        <f t="shared" si="9"/>
        <v>1.5167045642750001</v>
      </c>
      <c r="Q37" s="22"/>
    </row>
    <row r="38" spans="1:17" x14ac:dyDescent="0.25">
      <c r="A38" s="72" t="s">
        <v>35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3"/>
      <c r="O38" s="72">
        <f t="shared" si="8"/>
        <v>0</v>
      </c>
      <c r="P38" s="72">
        <f t="shared" si="9"/>
        <v>0</v>
      </c>
      <c r="Q38" s="22"/>
    </row>
    <row r="39" spans="1:17" x14ac:dyDescent="0.25">
      <c r="A39" s="72" t="s">
        <v>36</v>
      </c>
      <c r="B39" s="72">
        <f>B37+B38</f>
        <v>0</v>
      </c>
      <c r="C39" s="72">
        <f t="shared" ref="C39:M39" si="10">C37+C38</f>
        <v>0</v>
      </c>
      <c r="D39" s="72">
        <f t="shared" si="10"/>
        <v>0</v>
      </c>
      <c r="E39" s="72">
        <f t="shared" si="10"/>
        <v>0</v>
      </c>
      <c r="F39" s="72">
        <f t="shared" si="10"/>
        <v>0</v>
      </c>
      <c r="G39" s="72">
        <f t="shared" si="10"/>
        <v>0</v>
      </c>
      <c r="H39" s="72">
        <f t="shared" si="10"/>
        <v>9508.25</v>
      </c>
      <c r="I39" s="72">
        <f t="shared" si="10"/>
        <v>0</v>
      </c>
      <c r="J39" s="72">
        <f t="shared" si="10"/>
        <v>0</v>
      </c>
      <c r="K39" s="72">
        <f t="shared" si="10"/>
        <v>0</v>
      </c>
      <c r="L39" s="72">
        <f t="shared" si="10"/>
        <v>0</v>
      </c>
      <c r="M39" s="72">
        <f t="shared" si="10"/>
        <v>33440</v>
      </c>
      <c r="N39" s="73">
        <f>N37+N38</f>
        <v>42948.25</v>
      </c>
      <c r="O39" s="72">
        <f t="shared" si="8"/>
        <v>4.294825E-2</v>
      </c>
      <c r="P39" s="72">
        <f t="shared" si="9"/>
        <v>1.5167045642750001</v>
      </c>
      <c r="Q39" s="22"/>
    </row>
    <row r="40" spans="1:17" x14ac:dyDescent="0.25">
      <c r="O40" s="2">
        <f t="shared" si="8"/>
        <v>0</v>
      </c>
      <c r="P40" s="2">
        <f t="shared" si="9"/>
        <v>0</v>
      </c>
    </row>
    <row r="41" spans="1:17" x14ac:dyDescent="0.25">
      <c r="O41" s="2">
        <f t="shared" si="8"/>
        <v>0</v>
      </c>
      <c r="P41" s="2">
        <f t="shared" si="9"/>
        <v>0</v>
      </c>
    </row>
    <row r="42" spans="1:17" x14ac:dyDescent="0.25">
      <c r="A42" s="223" t="s">
        <v>37</v>
      </c>
      <c r="B42" s="22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2">
        <f t="shared" si="8"/>
        <v>0</v>
      </c>
      <c r="P42" s="2">
        <f t="shared" si="9"/>
        <v>0</v>
      </c>
    </row>
    <row r="43" spans="1:17" x14ac:dyDescent="0.25">
      <c r="A43" s="75" t="s">
        <v>20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6">
        <f>SUM(B43:M44)</f>
        <v>0</v>
      </c>
      <c r="O43" s="2">
        <f t="shared" si="8"/>
        <v>0</v>
      </c>
      <c r="P43" s="2">
        <f t="shared" si="9"/>
        <v>0</v>
      </c>
      <c r="Q43" s="22"/>
    </row>
    <row r="44" spans="1:17" x14ac:dyDescent="0.25">
      <c r="A44" s="75" t="s">
        <v>38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6"/>
      <c r="O44" s="2">
        <f t="shared" si="8"/>
        <v>0</v>
      </c>
      <c r="P44" s="2">
        <f t="shared" si="9"/>
        <v>0</v>
      </c>
      <c r="Q44" s="22"/>
    </row>
    <row r="45" spans="1:17" x14ac:dyDescent="0.25">
      <c r="A45" s="75" t="s">
        <v>39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6"/>
      <c r="O45" s="2">
        <f t="shared" si="8"/>
        <v>0</v>
      </c>
      <c r="P45" s="2">
        <f t="shared" si="9"/>
        <v>0</v>
      </c>
      <c r="Q45" s="22"/>
    </row>
    <row r="46" spans="1:17" x14ac:dyDescent="0.25">
      <c r="A46" s="75" t="s">
        <v>40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2">
        <f t="shared" si="8"/>
        <v>0</v>
      </c>
      <c r="P46" s="2">
        <f t="shared" si="9"/>
        <v>0</v>
      </c>
      <c r="Q46" s="22"/>
    </row>
    <row r="47" spans="1:17" x14ac:dyDescent="0.25">
      <c r="A47" s="75" t="s">
        <v>41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2">
        <f t="shared" si="8"/>
        <v>0</v>
      </c>
      <c r="P47" s="2">
        <f t="shared" si="9"/>
        <v>0</v>
      </c>
      <c r="Q47" s="22"/>
    </row>
    <row r="48" spans="1:17" x14ac:dyDescent="0.25">
      <c r="A48" s="75" t="s">
        <v>17</v>
      </c>
      <c r="B48" s="75">
        <f>SUM(B43:B47)</f>
        <v>0</v>
      </c>
      <c r="C48" s="75">
        <f t="shared" ref="C48:M48" si="11">SUM(C43:C47)</f>
        <v>0</v>
      </c>
      <c r="D48" s="75">
        <f t="shared" si="11"/>
        <v>0</v>
      </c>
      <c r="E48" s="75">
        <f t="shared" si="11"/>
        <v>0</v>
      </c>
      <c r="F48" s="75">
        <f t="shared" si="11"/>
        <v>0</v>
      </c>
      <c r="G48" s="75">
        <f t="shared" si="11"/>
        <v>0</v>
      </c>
      <c r="H48" s="75">
        <f t="shared" si="11"/>
        <v>0</v>
      </c>
      <c r="I48" s="75">
        <f t="shared" si="11"/>
        <v>0</v>
      </c>
      <c r="J48" s="75">
        <f t="shared" si="11"/>
        <v>0</v>
      </c>
      <c r="K48" s="75">
        <f t="shared" si="11"/>
        <v>0</v>
      </c>
      <c r="L48" s="75">
        <f t="shared" si="11"/>
        <v>0</v>
      </c>
      <c r="M48" s="75">
        <f t="shared" si="11"/>
        <v>0</v>
      </c>
      <c r="N48" s="76">
        <f t="shared" ref="N48" si="12">N43+N44+N45+N46+N47</f>
        <v>0</v>
      </c>
      <c r="O48" s="2">
        <f t="shared" si="8"/>
        <v>0</v>
      </c>
      <c r="P48" s="2">
        <f t="shared" si="9"/>
        <v>0</v>
      </c>
      <c r="Q48" s="22"/>
    </row>
  </sheetData>
  <mergeCells count="6">
    <mergeCell ref="A42:B42"/>
    <mergeCell ref="A1:A2"/>
    <mergeCell ref="B1:G1"/>
    <mergeCell ref="H1:M1"/>
    <mergeCell ref="A31:B31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Total </vt:lpstr>
      <vt:lpstr>Cumilla-10</vt:lpstr>
      <vt:lpstr>Laksum-80</vt:lpstr>
      <vt:lpstr>Debidwar-70</vt:lpstr>
      <vt:lpstr>Gouripur-60</vt:lpstr>
      <vt:lpstr>Ashuganj-90</vt:lpstr>
      <vt:lpstr>BBaria-90</vt:lpstr>
      <vt:lpstr>Chadpur-40</vt:lpstr>
      <vt:lpstr>Laxmipur-50</vt:lpstr>
      <vt:lpstr>NKL-30</vt:lpstr>
      <vt:lpstr>Feni-20</vt:lpstr>
      <vt:lpstr>Ashuganj-Bulk</vt:lpstr>
      <vt:lpstr>Sheet1</vt:lpstr>
      <vt:lpstr>'Cumilla-10'!Print_Area</vt:lpstr>
      <vt:lpstr>'Total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2024-09-04T05:14:12Z</dcterms:modified>
</cp:coreProperties>
</file>