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"/>
    </mc:Choice>
  </mc:AlternateContent>
  <xr:revisionPtr revIDLastSave="0" documentId="13_ncr:1_{531DD7CE-A8B0-A140-93BE-FAD1BDECCA50}" xr6:coauthVersionLast="47" xr6:coauthVersionMax="47" xr10:uidLastSave="{00000000-0000-0000-0000-000000000000}"/>
  <bookViews>
    <workbookView xWindow="0" yWindow="740" windowWidth="30240" windowHeight="18900" xr2:uid="{F49A42D2-0FBB-0049-A7B3-EE55B190FD79}"/>
  </bookViews>
  <sheets>
    <sheet name="1.6 and 1.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3" i="1" l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28" i="1"/>
  <c r="H27" i="1"/>
  <c r="H26" i="1"/>
  <c r="H25" i="1"/>
  <c r="H24" i="1"/>
  <c r="H23" i="1"/>
  <c r="H22" i="1"/>
  <c r="H21" i="1"/>
  <c r="H20" i="1"/>
  <c r="H13" i="1"/>
  <c r="H12" i="1"/>
  <c r="H11" i="1"/>
  <c r="H10" i="1"/>
  <c r="E7" i="1"/>
  <c r="I64" i="1" s="1"/>
  <c r="D7" i="1"/>
  <c r="I29" i="1" s="1"/>
  <c r="C7" i="1"/>
  <c r="I14" i="1" s="1"/>
  <c r="B7" i="1"/>
  <c r="I4" i="1" s="1"/>
  <c r="H3" i="1"/>
  <c r="I11" i="1" l="1"/>
  <c r="I13" i="1"/>
  <c r="I41" i="1"/>
  <c r="I42" i="1"/>
  <c r="I35" i="1"/>
  <c r="I22" i="1"/>
  <c r="I51" i="1"/>
  <c r="I59" i="1"/>
  <c r="I23" i="1"/>
  <c r="I52" i="1"/>
  <c r="I60" i="1"/>
  <c r="I24" i="1"/>
  <c r="I37" i="1"/>
  <c r="I45" i="1"/>
  <c r="I53" i="1"/>
  <c r="I61" i="1"/>
  <c r="I25" i="1"/>
  <c r="I3" i="1"/>
  <c r="B8" i="1" s="1"/>
  <c r="O35" i="1" s="1"/>
  <c r="I12" i="1"/>
  <c r="I26" i="1"/>
  <c r="I39" i="1"/>
  <c r="I47" i="1"/>
  <c r="I55" i="1"/>
  <c r="I63" i="1"/>
  <c r="I27" i="1"/>
  <c r="I21" i="1"/>
  <c r="I28" i="1"/>
  <c r="I48" i="1"/>
  <c r="I56" i="1"/>
  <c r="I20" i="1"/>
  <c r="I10" i="1"/>
  <c r="C8" i="1" s="1"/>
  <c r="O36" i="1" s="1"/>
  <c r="I49" i="1"/>
  <c r="I57" i="1"/>
  <c r="I46" i="1"/>
  <c r="I62" i="1"/>
  <c r="I54" i="1"/>
  <c r="I36" i="1"/>
  <c r="I40" i="1"/>
  <c r="I43" i="1"/>
  <c r="I50" i="1"/>
  <c r="I58" i="1"/>
  <c r="I44" i="1"/>
  <c r="I38" i="1"/>
  <c r="D8" i="1" l="1"/>
  <c r="P13" i="1"/>
  <c r="P9" i="1"/>
  <c r="J11" i="1"/>
  <c r="K11" i="1" s="1"/>
  <c r="P14" i="1"/>
  <c r="J3" i="1"/>
  <c r="K3" i="1" s="1"/>
  <c r="P10" i="1"/>
  <c r="J13" i="1"/>
  <c r="K13" i="1" s="1"/>
  <c r="J12" i="1"/>
  <c r="K12" i="1" s="1"/>
  <c r="J14" i="1"/>
  <c r="K14" i="1" s="1"/>
  <c r="J4" i="1"/>
  <c r="K4" i="1" s="1"/>
  <c r="E8" i="1"/>
  <c r="J10" i="1"/>
  <c r="K10" i="1" s="1"/>
  <c r="J40" i="1" l="1"/>
  <c r="K40" i="1" s="1"/>
  <c r="O38" i="1"/>
  <c r="J22" i="1"/>
  <c r="K22" i="1" s="1"/>
  <c r="O37" i="1"/>
  <c r="J27" i="1"/>
  <c r="K27" i="1" s="1"/>
  <c r="J21" i="1"/>
  <c r="K21" i="1" s="1"/>
  <c r="J24" i="1"/>
  <c r="K24" i="1" s="1"/>
  <c r="J20" i="1"/>
  <c r="K20" i="1" s="1"/>
  <c r="J29" i="1"/>
  <c r="K29" i="1" s="1"/>
  <c r="J28" i="1"/>
  <c r="K28" i="1" s="1"/>
  <c r="J23" i="1"/>
  <c r="K23" i="1" s="1"/>
  <c r="J26" i="1"/>
  <c r="K26" i="1" s="1"/>
  <c r="J25" i="1"/>
  <c r="K25" i="1" s="1"/>
  <c r="K6" i="1"/>
  <c r="K16" i="1"/>
  <c r="J38" i="1"/>
  <c r="K38" i="1" s="1"/>
  <c r="J62" i="1"/>
  <c r="K62" i="1" s="1"/>
  <c r="J57" i="1"/>
  <c r="K57" i="1" s="1"/>
  <c r="J45" i="1"/>
  <c r="K45" i="1" s="1"/>
  <c r="J55" i="1"/>
  <c r="K55" i="1" s="1"/>
  <c r="J53" i="1"/>
  <c r="K53" i="1" s="1"/>
  <c r="J63" i="1"/>
  <c r="K63" i="1" s="1"/>
  <c r="J61" i="1"/>
  <c r="K61" i="1" s="1"/>
  <c r="J60" i="1"/>
  <c r="K60" i="1" s="1"/>
  <c r="J52" i="1"/>
  <c r="K52" i="1" s="1"/>
  <c r="J51" i="1"/>
  <c r="K51" i="1" s="1"/>
  <c r="J59" i="1"/>
  <c r="K59" i="1" s="1"/>
  <c r="J35" i="1"/>
  <c r="K35" i="1" s="1"/>
  <c r="J42" i="1"/>
  <c r="K42" i="1" s="1"/>
  <c r="J41" i="1"/>
  <c r="K41" i="1" s="1"/>
  <c r="J39" i="1"/>
  <c r="K39" i="1" s="1"/>
  <c r="J64" i="1"/>
  <c r="K64" i="1" s="1"/>
  <c r="J48" i="1"/>
  <c r="K48" i="1" s="1"/>
  <c r="J49" i="1"/>
  <c r="K49" i="1" s="1"/>
  <c r="J37" i="1"/>
  <c r="K37" i="1" s="1"/>
  <c r="J47" i="1"/>
  <c r="K47" i="1" s="1"/>
  <c r="J56" i="1"/>
  <c r="K56" i="1" s="1"/>
  <c r="J44" i="1"/>
  <c r="K44" i="1" s="1"/>
  <c r="J43" i="1"/>
  <c r="K43" i="1" s="1"/>
  <c r="J54" i="1"/>
  <c r="K54" i="1" s="1"/>
  <c r="J50" i="1"/>
  <c r="K50" i="1" s="1"/>
  <c r="J36" i="1"/>
  <c r="K36" i="1" s="1"/>
  <c r="J46" i="1"/>
  <c r="K46" i="1" s="1"/>
  <c r="J58" i="1"/>
  <c r="K58" i="1" s="1"/>
  <c r="K31" i="1" l="1"/>
  <c r="P29" i="1" s="1"/>
  <c r="O6" i="1"/>
  <c r="O29" i="1"/>
  <c r="N6" i="1"/>
  <c r="N29" i="1"/>
  <c r="O9" i="1" a="1"/>
  <c r="K66" i="1"/>
  <c r="Q29" i="1" s="1"/>
  <c r="N35" i="1" l="1" a="1"/>
  <c r="O13" i="1" a="1"/>
  <c r="O9" i="1"/>
  <c r="Q10" i="1"/>
  <c r="N35" i="1" l="1"/>
  <c r="P35" i="1" s="1"/>
  <c r="P36" i="1"/>
  <c r="P38" i="1"/>
  <c r="P37" i="1"/>
  <c r="O13" i="1"/>
  <c r="Q14" i="1"/>
  <c r="Q9" i="1"/>
  <c r="Q1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<sst xmlns="http://schemas.openxmlformats.org/spreadsheetml/2006/main" count="64" uniqueCount="33">
  <si>
    <t>Bond Number</t>
  </si>
  <si>
    <t>Bond num 21</t>
  </si>
  <si>
    <t>Amt to be allocated ($)</t>
  </si>
  <si>
    <t>Maturity</t>
  </si>
  <si>
    <t>Year (t)</t>
  </si>
  <si>
    <t>CF_t (Cash Flow)</t>
  </si>
  <si>
    <t>Discounted CF_t</t>
  </si>
  <si>
    <t>w_t</t>
  </si>
  <si>
    <t>Duration</t>
  </si>
  <si>
    <t>Coupon</t>
  </si>
  <si>
    <t>Price</t>
  </si>
  <si>
    <t>Yield</t>
  </si>
  <si>
    <t>Total Duration</t>
  </si>
  <si>
    <t>Weights for 4 years</t>
  </si>
  <si>
    <t>Amt*Price</t>
  </si>
  <si>
    <t>Total bond units</t>
  </si>
  <si>
    <t>Discount Factor</t>
  </si>
  <si>
    <t>Bond num 22</t>
  </si>
  <si>
    <t>Weights for 8 years</t>
  </si>
  <si>
    <t>Bond num 23</t>
  </si>
  <si>
    <t>Bond num 24</t>
  </si>
  <si>
    <t xml:space="preserve">Bond </t>
  </si>
  <si>
    <t xml:space="preserve">Weights </t>
  </si>
  <si>
    <t xml:space="preserve">Total units of each bond </t>
  </si>
  <si>
    <t>4 years</t>
  </si>
  <si>
    <t>8 years</t>
  </si>
  <si>
    <t>Bond num</t>
  </si>
  <si>
    <t>Question 1.6</t>
  </si>
  <si>
    <t>Question 1.7</t>
  </si>
  <si>
    <t>Matrix A</t>
  </si>
  <si>
    <t>Matrix B</t>
  </si>
  <si>
    <t>Weights</t>
  </si>
  <si>
    <t>A^T * (AA)^T-1 *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</si>
</sst>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 applyAlignment="1">
      <alignment horizontal="center" vertical="center"/>
    </xf>
    <xf numFmtId="3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0" borderId="1" xfId="0" applyNumberFormat="1" applyBorder="1"/>
    <xf numFmtId="169" fontId="0" fillId="0" borderId="1" xfId="0" applyNumberFormat="1" applyBorder="1"/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6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A21E-F00B-FD44-BBE8-4BB3DE45B4DD}">
  <dimension ref="A1:Q66"/>
  <sheetViews>
    <sheetView tabSelected="1" zoomScale="91" workbookViewId="0">
      <selection activeCell="D13" sqref="D13"/>
    </sheetView>
  </sheetViews>
  <sheetFormatPr baseColWidth="10" defaultRowHeight="16" x14ac:dyDescent="0.2"/>
  <cols>
    <col min="1" max="1" width="14.5" customWidth="1"/>
    <col min="2" max="2" width="12.6640625" customWidth="1"/>
    <col min="5" max="5" width="10.83203125" customWidth="1"/>
    <col min="8" max="8" width="15" customWidth="1"/>
    <col min="9" max="9" width="14.83203125" customWidth="1"/>
    <col min="10" max="10" width="13.33203125" customWidth="1"/>
    <col min="13" max="13" width="12.1640625" customWidth="1"/>
    <col min="15" max="15" width="14.5" customWidth="1"/>
    <col min="16" max="16" width="14.33203125" customWidth="1"/>
    <col min="17" max="17" width="14" customWidth="1"/>
  </cols>
  <sheetData>
    <row r="1" spans="1:17" x14ac:dyDescent="0.2">
      <c r="A1" s="22" t="s">
        <v>0</v>
      </c>
      <c r="B1" s="1">
        <v>21</v>
      </c>
      <c r="C1" s="1">
        <v>22</v>
      </c>
      <c r="D1" s="1">
        <v>23</v>
      </c>
      <c r="E1" s="1">
        <v>24</v>
      </c>
      <c r="G1" s="7" t="s">
        <v>1</v>
      </c>
      <c r="H1" s="7"/>
      <c r="I1" s="7"/>
      <c r="J1" s="7"/>
      <c r="K1" s="7"/>
      <c r="M1" s="21" t="s">
        <v>27</v>
      </c>
    </row>
    <row r="2" spans="1:17" x14ac:dyDescent="0.2">
      <c r="A2" s="22" t="s">
        <v>3</v>
      </c>
      <c r="B2" s="3">
        <v>2</v>
      </c>
      <c r="C2" s="3">
        <v>5</v>
      </c>
      <c r="D2" s="3">
        <v>10</v>
      </c>
      <c r="E2" s="3">
        <v>30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</row>
    <row r="3" spans="1:17" x14ac:dyDescent="0.2">
      <c r="A3" s="22" t="s">
        <v>9</v>
      </c>
      <c r="B3" s="3">
        <v>2.25</v>
      </c>
      <c r="C3" s="3">
        <v>2.5</v>
      </c>
      <c r="D3" s="3">
        <v>1.88</v>
      </c>
      <c r="E3" s="3">
        <v>2.25</v>
      </c>
      <c r="G3" s="3">
        <v>1</v>
      </c>
      <c r="H3" s="5">
        <f>$B$3</f>
        <v>2.25</v>
      </c>
      <c r="I3" s="5">
        <f>H3*($B$7^G3)</f>
        <v>2.1976948622777885</v>
      </c>
      <c r="J3" s="5">
        <f>I3/$B$8</f>
        <v>2.2032250459214444E-2</v>
      </c>
      <c r="K3" s="5">
        <f>J3*G3</f>
        <v>2.2032250459214444E-2</v>
      </c>
      <c r="M3" s="13" t="s">
        <v>2</v>
      </c>
      <c r="N3" s="13"/>
      <c r="O3" s="2">
        <v>100000</v>
      </c>
    </row>
    <row r="4" spans="1:17" x14ac:dyDescent="0.2">
      <c r="A4" s="22" t="s">
        <v>10</v>
      </c>
      <c r="B4" s="3">
        <v>98.44</v>
      </c>
      <c r="C4" s="3">
        <v>100</v>
      </c>
      <c r="D4" s="3">
        <v>95.47</v>
      </c>
      <c r="E4" s="3">
        <v>94.89</v>
      </c>
      <c r="G4" s="3">
        <v>2</v>
      </c>
      <c r="H4" s="5">
        <v>102.25</v>
      </c>
      <c r="I4" s="5">
        <f>H4*($B$7^G4)</f>
        <v>97.551301108247642</v>
      </c>
      <c r="J4" s="5">
        <f>I4/$B$8</f>
        <v>0.97796774954078558</v>
      </c>
      <c r="K4" s="5">
        <f>J4*G4</f>
        <v>1.9559354990815712</v>
      </c>
    </row>
    <row r="5" spans="1:17" x14ac:dyDescent="0.2">
      <c r="A5" s="22" t="s">
        <v>11</v>
      </c>
      <c r="B5" s="3">
        <v>2.38</v>
      </c>
      <c r="C5" s="3">
        <v>2.5</v>
      </c>
      <c r="D5" s="3">
        <v>2.39</v>
      </c>
      <c r="E5" s="3">
        <v>2.4900000000000002</v>
      </c>
      <c r="G5" s="6"/>
      <c r="M5" s="14" t="s">
        <v>29</v>
      </c>
      <c r="N5" s="5">
        <v>1</v>
      </c>
      <c r="O5" s="5">
        <v>1</v>
      </c>
    </row>
    <row r="6" spans="1:17" x14ac:dyDescent="0.2">
      <c r="A6" s="6"/>
      <c r="B6" s="6"/>
      <c r="C6" s="6"/>
      <c r="D6" s="6"/>
      <c r="E6" s="6"/>
      <c r="G6" s="6"/>
      <c r="J6" s="14" t="s">
        <v>12</v>
      </c>
      <c r="K6" s="5">
        <f>SUM(K3:K4)</f>
        <v>1.9779677495407857</v>
      </c>
      <c r="N6" s="5">
        <f>K6</f>
        <v>1.9779677495407857</v>
      </c>
      <c r="O6" s="5">
        <f>K16</f>
        <v>4.7619742080098071</v>
      </c>
    </row>
    <row r="7" spans="1:17" x14ac:dyDescent="0.2">
      <c r="A7" s="22" t="s">
        <v>16</v>
      </c>
      <c r="B7" s="5">
        <f>1/(1+B5/100)</f>
        <v>0.97675327212346152</v>
      </c>
      <c r="C7" s="5">
        <f>1/(1+C5/100)</f>
        <v>0.97560975609756106</v>
      </c>
      <c r="D7" s="5">
        <f t="shared" ref="D7:E7" si="0">1/(1+D5/100)</f>
        <v>0.97665787674577598</v>
      </c>
      <c r="E7" s="5">
        <f t="shared" si="0"/>
        <v>0.97570494682408049</v>
      </c>
      <c r="G7" s="6"/>
    </row>
    <row r="8" spans="1:17" x14ac:dyDescent="0.2">
      <c r="A8" s="22" t="s">
        <v>10</v>
      </c>
      <c r="B8" s="5">
        <f>SUM(I3:I4)</f>
        <v>99.748995970525428</v>
      </c>
      <c r="C8" s="5">
        <f>SUM(I10:I14)</f>
        <v>100.00000000000004</v>
      </c>
      <c r="D8" s="5">
        <f>SUM(I20:I29)</f>
        <v>95.510969141362949</v>
      </c>
      <c r="E8" s="5">
        <f>SUM(I35:I64)</f>
        <v>94.970025463672812</v>
      </c>
      <c r="G8" s="7" t="s">
        <v>17</v>
      </c>
      <c r="H8" s="7"/>
      <c r="I8" s="7"/>
      <c r="J8" s="7"/>
      <c r="K8" s="7"/>
      <c r="M8" s="14" t="s">
        <v>26</v>
      </c>
      <c r="N8" s="15" t="s">
        <v>13</v>
      </c>
      <c r="O8" s="16"/>
      <c r="P8" s="14" t="s">
        <v>14</v>
      </c>
      <c r="Q8" s="14" t="s">
        <v>15</v>
      </c>
    </row>
    <row r="9" spans="1:17" x14ac:dyDescent="0.2">
      <c r="G9" s="4" t="s">
        <v>4</v>
      </c>
      <c r="H9" s="4" t="s">
        <v>5</v>
      </c>
      <c r="I9" s="4" t="s">
        <v>6</v>
      </c>
      <c r="J9" s="4" t="s">
        <v>7</v>
      </c>
      <c r="K9" s="4" t="s">
        <v>8</v>
      </c>
      <c r="M9" s="5">
        <v>21</v>
      </c>
      <c r="N9" s="5">
        <v>1</v>
      </c>
      <c r="O9" s="5" cm="1">
        <f t="array" ref="O9:O10">MMULT(MINVERSE(N5:O6), N9:N10)</f>
        <v>0.27369699725080054</v>
      </c>
      <c r="P9" s="5">
        <f>O3/B8</f>
        <v>1002.5163564508332</v>
      </c>
      <c r="Q9" s="8">
        <f>P9*O9</f>
        <v>274.38571645540628</v>
      </c>
    </row>
    <row r="10" spans="1:17" x14ac:dyDescent="0.2">
      <c r="G10" s="3">
        <v>1</v>
      </c>
      <c r="H10" s="5">
        <f>$C$3</f>
        <v>2.5</v>
      </c>
      <c r="I10" s="5">
        <f>H10*($C$7^G10)</f>
        <v>2.4390243902439028</v>
      </c>
      <c r="J10" s="5">
        <f>I10/$C$8</f>
        <v>2.4390243902439018E-2</v>
      </c>
      <c r="K10" s="5">
        <f>J10*G10</f>
        <v>2.4390243902439018E-2</v>
      </c>
      <c r="M10" s="5">
        <v>22</v>
      </c>
      <c r="N10" s="5">
        <v>4</v>
      </c>
      <c r="O10" s="5">
        <v>0.72630300274919934</v>
      </c>
      <c r="P10" s="5">
        <f>O3/C8</f>
        <v>999.99999999999955</v>
      </c>
      <c r="Q10" s="8">
        <f>P10*O10</f>
        <v>726.30300274919898</v>
      </c>
    </row>
    <row r="11" spans="1:17" x14ac:dyDescent="0.2">
      <c r="G11" s="3">
        <v>2</v>
      </c>
      <c r="H11" s="5">
        <f t="shared" ref="H11:H13" si="1">$C$3</f>
        <v>2.5</v>
      </c>
      <c r="I11" s="5">
        <f>H11*($C$7^G11)</f>
        <v>2.3795359904818563</v>
      </c>
      <c r="J11" s="5">
        <f>I11/$C$8</f>
        <v>2.3795359904818552E-2</v>
      </c>
      <c r="K11" s="5">
        <f>J11*G11</f>
        <v>4.7590719809637104E-2</v>
      </c>
    </row>
    <row r="12" spans="1:17" x14ac:dyDescent="0.2">
      <c r="G12" s="3">
        <v>3</v>
      </c>
      <c r="H12" s="5">
        <f t="shared" si="1"/>
        <v>2.5</v>
      </c>
      <c r="I12" s="5">
        <f t="shared" ref="I12:I14" si="2">H12*($C$7^G12)</f>
        <v>2.3214985272993722</v>
      </c>
      <c r="J12" s="5">
        <f t="shared" ref="J12:J14" si="3">I12/$C$8</f>
        <v>2.3214985272993711E-2</v>
      </c>
      <c r="K12" s="5">
        <f t="shared" ref="K12:K14" si="4">J12*G12</f>
        <v>6.9644955818981141E-2</v>
      </c>
      <c r="M12" s="14" t="s">
        <v>26</v>
      </c>
      <c r="N12" s="15" t="s">
        <v>18</v>
      </c>
      <c r="O12" s="16"/>
      <c r="P12" s="14" t="s">
        <v>14</v>
      </c>
      <c r="Q12" s="14" t="s">
        <v>15</v>
      </c>
    </row>
    <row r="13" spans="1:17" x14ac:dyDescent="0.2">
      <c r="G13" s="3">
        <v>4</v>
      </c>
      <c r="H13" s="5">
        <f t="shared" si="1"/>
        <v>2.5</v>
      </c>
      <c r="I13" s="5">
        <f t="shared" si="2"/>
        <v>2.2648766119993877</v>
      </c>
      <c r="J13" s="5">
        <f>I13/$C$8</f>
        <v>2.2648766119993866E-2</v>
      </c>
      <c r="K13" s="5">
        <f t="shared" si="4"/>
        <v>9.0595064479975465E-2</v>
      </c>
      <c r="M13" s="5">
        <v>21</v>
      </c>
      <c r="N13" s="5">
        <v>1</v>
      </c>
      <c r="O13" s="5" cm="1">
        <f t="array" ref="O13:O14">MMULT(MINVERSE(N5:O6), N13:N14)</f>
        <v>-1.1630812788311007</v>
      </c>
      <c r="P13" s="5">
        <f>O3/B8</f>
        <v>1002.5163564508332</v>
      </c>
      <c r="Q13" s="8">
        <f>-P13*O13</f>
        <v>1166.0080059099307</v>
      </c>
    </row>
    <row r="14" spans="1:17" x14ac:dyDescent="0.2">
      <c r="G14" s="3">
        <v>5</v>
      </c>
      <c r="H14" s="5">
        <v>102.5</v>
      </c>
      <c r="I14" s="5">
        <f t="shared" si="2"/>
        <v>90.59506447997552</v>
      </c>
      <c r="J14" s="5">
        <f t="shared" si="3"/>
        <v>0.90595064479975485</v>
      </c>
      <c r="K14" s="5">
        <f t="shared" si="4"/>
        <v>4.5297532239987746</v>
      </c>
      <c r="M14" s="5">
        <v>22</v>
      </c>
      <c r="N14" s="5">
        <v>8</v>
      </c>
      <c r="O14" s="5">
        <v>2.1630812788311005</v>
      </c>
      <c r="P14" s="5">
        <f>O3/C8</f>
        <v>999.99999999999955</v>
      </c>
      <c r="Q14" s="8">
        <f>P14*O14</f>
        <v>2163.0812788310996</v>
      </c>
    </row>
    <row r="15" spans="1:17" x14ac:dyDescent="0.2">
      <c r="G15" s="6"/>
    </row>
    <row r="16" spans="1:17" x14ac:dyDescent="0.2">
      <c r="G16" s="6"/>
      <c r="J16" s="14" t="s">
        <v>12</v>
      </c>
      <c r="K16" s="5">
        <f>SUM(K10:K14)</f>
        <v>4.7619742080098071</v>
      </c>
      <c r="M16" s="10" t="s">
        <v>21</v>
      </c>
      <c r="N16" s="12" t="s">
        <v>22</v>
      </c>
      <c r="O16" s="12"/>
      <c r="P16" s="12" t="s">
        <v>23</v>
      </c>
      <c r="Q16" s="12"/>
    </row>
    <row r="17" spans="7:17" x14ac:dyDescent="0.2">
      <c r="M17" s="11"/>
      <c r="N17" s="4" t="s">
        <v>24</v>
      </c>
      <c r="O17" s="4" t="s">
        <v>25</v>
      </c>
      <c r="P17" s="4" t="s">
        <v>24</v>
      </c>
      <c r="Q17" s="4" t="s">
        <v>25</v>
      </c>
    </row>
    <row r="18" spans="7:17" x14ac:dyDescent="0.2">
      <c r="G18" s="7" t="s">
        <v>19</v>
      </c>
      <c r="H18" s="7"/>
      <c r="I18" s="7"/>
      <c r="J18" s="7"/>
      <c r="K18" s="7"/>
      <c r="M18" s="3">
        <v>21</v>
      </c>
      <c r="N18" s="5">
        <v>0.27369699725080054</v>
      </c>
      <c r="O18" s="5">
        <v>-1.1630812788311007</v>
      </c>
      <c r="P18" s="8">
        <v>274.38571645540628</v>
      </c>
      <c r="Q18" s="8">
        <v>1166.0080059099307</v>
      </c>
    </row>
    <row r="19" spans="7:17" x14ac:dyDescent="0.2">
      <c r="G19" s="4" t="s">
        <v>4</v>
      </c>
      <c r="H19" s="4" t="s">
        <v>5</v>
      </c>
      <c r="I19" s="4" t="s">
        <v>6</v>
      </c>
      <c r="J19" s="4" t="s">
        <v>7</v>
      </c>
      <c r="K19" s="4" t="s">
        <v>8</v>
      </c>
      <c r="M19" s="3">
        <v>22</v>
      </c>
      <c r="N19" s="5">
        <v>0.72630300274919934</v>
      </c>
      <c r="O19" s="5">
        <v>2.1630812788311005</v>
      </c>
      <c r="P19" s="8">
        <v>726.30300274919898</v>
      </c>
      <c r="Q19" s="8">
        <v>2163.0812788310996</v>
      </c>
    </row>
    <row r="20" spans="7:17" x14ac:dyDescent="0.2">
      <c r="G20" s="3">
        <v>1</v>
      </c>
      <c r="H20" s="5">
        <f>$D$3</f>
        <v>1.88</v>
      </c>
      <c r="I20" s="5">
        <f>H20*($D$7^G20)</f>
        <v>1.8361168082820587</v>
      </c>
      <c r="J20" s="5">
        <f>I20/$D$8</f>
        <v>1.9224145925736309E-2</v>
      </c>
      <c r="K20" s="5">
        <f>J20*G20</f>
        <v>1.9224145925736309E-2</v>
      </c>
    </row>
    <row r="21" spans="7:17" x14ac:dyDescent="0.2">
      <c r="G21" s="3">
        <v>2</v>
      </c>
      <c r="H21" s="5">
        <f t="shared" ref="H21:H28" si="5">$D$3</f>
        <v>1.88</v>
      </c>
      <c r="I21" s="5">
        <f t="shared" ref="I21:I29" si="6">H21*($D$7^G21)</f>
        <v>1.7932579434339864</v>
      </c>
      <c r="J21" s="5">
        <f t="shared" ref="J21:J28" si="7">I21/$D$8</f>
        <v>1.877541354208058E-2</v>
      </c>
      <c r="K21" s="5">
        <f t="shared" ref="K21:K29" si="8">J21*G21</f>
        <v>3.7550827084161159E-2</v>
      </c>
    </row>
    <row r="22" spans="7:17" x14ac:dyDescent="0.2">
      <c r="G22" s="3">
        <v>3</v>
      </c>
      <c r="H22" s="5">
        <f t="shared" si="5"/>
        <v>1.88</v>
      </c>
      <c r="I22" s="5">
        <f t="shared" si="6"/>
        <v>1.751399495491734</v>
      </c>
      <c r="J22" s="5">
        <f t="shared" si="7"/>
        <v>1.833715552503231E-2</v>
      </c>
      <c r="K22" s="5">
        <f t="shared" si="8"/>
        <v>5.501146657509693E-2</v>
      </c>
    </row>
    <row r="23" spans="7:17" x14ac:dyDescent="0.2">
      <c r="G23" s="3">
        <v>4</v>
      </c>
      <c r="H23" s="5">
        <f t="shared" si="5"/>
        <v>1.88</v>
      </c>
      <c r="I23" s="5">
        <f t="shared" si="6"/>
        <v>1.7105181126005802</v>
      </c>
      <c r="J23" s="5">
        <f t="shared" si="7"/>
        <v>1.7909127380635131E-2</v>
      </c>
      <c r="K23" s="5">
        <f t="shared" si="8"/>
        <v>7.1636509522540526E-2</v>
      </c>
    </row>
    <row r="24" spans="7:17" x14ac:dyDescent="0.2">
      <c r="G24" s="3">
        <v>5</v>
      </c>
      <c r="H24" s="5">
        <f t="shared" si="5"/>
        <v>1.88</v>
      </c>
      <c r="I24" s="5">
        <f t="shared" si="6"/>
        <v>1.6705909879876748</v>
      </c>
      <c r="J24" s="5">
        <f t="shared" si="7"/>
        <v>1.7491090321940746E-2</v>
      </c>
      <c r="K24" s="5">
        <f t="shared" si="8"/>
        <v>8.7455451609703722E-2</v>
      </c>
      <c r="M24" s="21" t="s">
        <v>28</v>
      </c>
    </row>
    <row r="25" spans="7:17" x14ac:dyDescent="0.2">
      <c r="G25" s="3">
        <v>6</v>
      </c>
      <c r="H25" s="5">
        <f t="shared" si="5"/>
        <v>1.88</v>
      </c>
      <c r="I25" s="5">
        <f t="shared" si="6"/>
        <v>1.6315958472386705</v>
      </c>
      <c r="J25" s="5">
        <f t="shared" si="7"/>
        <v>1.7082811135795239E-2</v>
      </c>
      <c r="K25" s="5">
        <f t="shared" si="8"/>
        <v>0.10249686681477144</v>
      </c>
    </row>
    <row r="26" spans="7:17" x14ac:dyDescent="0.2">
      <c r="G26" s="3">
        <v>7</v>
      </c>
      <c r="H26" s="5">
        <f t="shared" si="5"/>
        <v>1.88</v>
      </c>
      <c r="I26" s="5">
        <f t="shared" si="6"/>
        <v>1.5935109358713455</v>
      </c>
      <c r="J26" s="5">
        <f t="shared" si="7"/>
        <v>1.6684062052734878E-2</v>
      </c>
      <c r="K26" s="5">
        <f t="shared" si="8"/>
        <v>0.11678843436914416</v>
      </c>
      <c r="M26" s="20" t="s">
        <v>32</v>
      </c>
      <c r="N26" s="20"/>
    </row>
    <row r="27" spans="7:17" x14ac:dyDescent="0.2">
      <c r="G27" s="3">
        <v>8</v>
      </c>
      <c r="H27" s="5">
        <f t="shared" si="5"/>
        <v>1.88</v>
      </c>
      <c r="I27" s="5">
        <f t="shared" si="6"/>
        <v>1.5563150071992826</v>
      </c>
      <c r="J27" s="5">
        <f t="shared" si="7"/>
        <v>1.6294620619918817E-2</v>
      </c>
      <c r="K27" s="5">
        <f t="shared" si="8"/>
        <v>0.13035696495935054</v>
      </c>
    </row>
    <row r="28" spans="7:17" x14ac:dyDescent="0.2">
      <c r="G28" s="3">
        <v>9</v>
      </c>
      <c r="H28" s="5">
        <f t="shared" si="5"/>
        <v>1.88</v>
      </c>
      <c r="I28" s="5">
        <f t="shared" si="6"/>
        <v>1.5199873104788384</v>
      </c>
      <c r="J28" s="5">
        <f t="shared" si="7"/>
        <v>1.5914269577027851E-2</v>
      </c>
      <c r="K28" s="5">
        <f t="shared" si="8"/>
        <v>0.14322842619325066</v>
      </c>
      <c r="M28" s="14" t="s">
        <v>29</v>
      </c>
      <c r="N28" s="3">
        <v>1</v>
      </c>
      <c r="O28" s="3">
        <v>1</v>
      </c>
      <c r="P28" s="3">
        <v>1</v>
      </c>
      <c r="Q28" s="3">
        <v>1</v>
      </c>
    </row>
    <row r="29" spans="7:17" x14ac:dyDescent="0.2">
      <c r="G29" s="3">
        <v>10</v>
      </c>
      <c r="H29" s="5">
        <v>101.88</v>
      </c>
      <c r="I29" s="5">
        <f t="shared" si="6"/>
        <v>80.447676692778785</v>
      </c>
      <c r="J29" s="5">
        <f>I29/$D$8</f>
        <v>0.84228730391909823</v>
      </c>
      <c r="K29" s="5">
        <f t="shared" si="8"/>
        <v>8.4228730391909821</v>
      </c>
      <c r="N29" s="5">
        <f>K6</f>
        <v>1.9779677495407857</v>
      </c>
      <c r="O29" s="5">
        <f>K16</f>
        <v>4.7619742080098071</v>
      </c>
      <c r="P29" s="5">
        <f>K31</f>
        <v>9.1866221322447377</v>
      </c>
      <c r="Q29" s="5">
        <f>K66</f>
        <v>21.893530148291575</v>
      </c>
    </row>
    <row r="31" spans="7:17" x14ac:dyDescent="0.2">
      <c r="J31" s="14" t="s">
        <v>12</v>
      </c>
      <c r="K31" s="5">
        <f>SUM(K20:K29)</f>
        <v>9.1866221322447377</v>
      </c>
      <c r="M31" s="14" t="s">
        <v>30</v>
      </c>
      <c r="N31" s="17">
        <v>1</v>
      </c>
    </row>
    <row r="32" spans="7:17" x14ac:dyDescent="0.2">
      <c r="N32" s="18">
        <v>8</v>
      </c>
    </row>
    <row r="33" spans="7:16" x14ac:dyDescent="0.2">
      <c r="G33" s="7" t="s">
        <v>20</v>
      </c>
      <c r="H33" s="7"/>
      <c r="I33" s="7"/>
      <c r="J33" s="7"/>
      <c r="K33" s="7"/>
    </row>
    <row r="34" spans="7:16" x14ac:dyDescent="0.2"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M34" s="14" t="s">
        <v>26</v>
      </c>
      <c r="N34" s="14" t="s">
        <v>31</v>
      </c>
      <c r="O34" s="14" t="s">
        <v>14</v>
      </c>
      <c r="P34" s="14" t="s">
        <v>15</v>
      </c>
    </row>
    <row r="35" spans="7:16" x14ac:dyDescent="0.2">
      <c r="G35" s="3">
        <v>1</v>
      </c>
      <c r="H35" s="5">
        <f>$E$3</f>
        <v>2.25</v>
      </c>
      <c r="I35" s="5">
        <f>H35*($E$7^G35)</f>
        <v>2.195336130354181</v>
      </c>
      <c r="J35" s="5">
        <f>I35/$E$8</f>
        <v>2.3116094995614418E-2</v>
      </c>
      <c r="K35" s="5">
        <f>J35*G35</f>
        <v>2.3116094995614418E-2</v>
      </c>
      <c r="M35" s="5">
        <v>21</v>
      </c>
      <c r="N35" s="5" cm="1">
        <f t="array" ref="N35:N38">MMULT(MMULT(TRANSPOSE(N28:Q29),MINVERSE(MMULT(N28:Q29,TRANSPOSE(N28:Q29)))),N31:N32)</f>
        <v>0.29674850837311229</v>
      </c>
      <c r="O35" s="9">
        <f>$O$3/B8</f>
        <v>1002.5163564508332</v>
      </c>
      <c r="P35" s="8">
        <f>N35*O35</f>
        <v>297.49523339643207</v>
      </c>
    </row>
    <row r="36" spans="7:16" x14ac:dyDescent="0.2">
      <c r="G36" s="3">
        <v>2</v>
      </c>
      <c r="H36" s="5">
        <f t="shared" ref="H36:H63" si="9">$E$3</f>
        <v>2.25</v>
      </c>
      <c r="I36" s="5">
        <f t="shared" ref="I36:I64" si="10">H36*($E$7^G36)</f>
        <v>2.1420003223282089</v>
      </c>
      <c r="J36" s="5">
        <f t="shared" ref="J36:J64" si="11">I36/$E$8</f>
        <v>2.2554488238476361E-2</v>
      </c>
      <c r="K36" s="5">
        <f t="shared" ref="K36:K64" si="12">J36*G36</f>
        <v>4.5108976476952722E-2</v>
      </c>
      <c r="M36" s="5">
        <v>22</v>
      </c>
      <c r="N36" s="5">
        <v>0.27934217190297306</v>
      </c>
      <c r="O36" s="9">
        <f>$O$3/C8</f>
        <v>999.99999999999955</v>
      </c>
      <c r="P36" s="8">
        <f>N36*O36</f>
        <v>279.34217190297295</v>
      </c>
    </row>
    <row r="37" spans="7:16" x14ac:dyDescent="0.2">
      <c r="G37" s="3">
        <v>3</v>
      </c>
      <c r="H37" s="5">
        <f t="shared" si="9"/>
        <v>2.25</v>
      </c>
      <c r="I37" s="5">
        <f>H37*($E$7^G37)</f>
        <v>2.089960310594408</v>
      </c>
      <c r="J37" s="5">
        <f t="shared" si="11"/>
        <v>2.2006525747366924E-2</v>
      </c>
      <c r="K37" s="5">
        <f t="shared" si="12"/>
        <v>6.601957724210078E-2</v>
      </c>
      <c r="M37" s="5">
        <v>23</v>
      </c>
      <c r="N37" s="5">
        <v>0.25167811591745304</v>
      </c>
      <c r="O37" s="9">
        <f>$O$3/D8</f>
        <v>1047.0001602851812</v>
      </c>
      <c r="P37" s="8">
        <f>N37*O37</f>
        <v>263.50702770584576</v>
      </c>
    </row>
    <row r="38" spans="7:16" x14ac:dyDescent="0.2">
      <c r="G38" s="3">
        <v>4</v>
      </c>
      <c r="H38" s="5">
        <f t="shared" si="9"/>
        <v>2.25</v>
      </c>
      <c r="I38" s="5">
        <f t="shared" si="10"/>
        <v>2.0391846137129557</v>
      </c>
      <c r="J38" s="5">
        <f t="shared" si="11"/>
        <v>2.1471876034117401E-2</v>
      </c>
      <c r="K38" s="5">
        <f t="shared" si="12"/>
        <v>8.5887504136469603E-2</v>
      </c>
      <c r="M38" s="5">
        <v>24</v>
      </c>
      <c r="N38" s="5">
        <v>0.17223120380646162</v>
      </c>
      <c r="O38" s="9">
        <f>$O$3/E8</f>
        <v>1052.9638116002318</v>
      </c>
      <c r="P38" s="8">
        <f>N38*O38</f>
        <v>181.35322483654818</v>
      </c>
    </row>
    <row r="39" spans="7:16" x14ac:dyDescent="0.2">
      <c r="G39" s="3">
        <v>5</v>
      </c>
      <c r="H39" s="5">
        <f t="shared" si="9"/>
        <v>2.25</v>
      </c>
      <c r="I39" s="5">
        <f t="shared" si="10"/>
        <v>1.9896425150872827</v>
      </c>
      <c r="J39" s="5">
        <f t="shared" si="11"/>
        <v>2.095021566408177E-2</v>
      </c>
      <c r="K39" s="5">
        <f t="shared" si="12"/>
        <v>0.10475107832040885</v>
      </c>
    </row>
    <row r="40" spans="7:16" x14ac:dyDescent="0.2">
      <c r="G40" s="3">
        <v>6</v>
      </c>
      <c r="H40" s="5">
        <f t="shared" si="9"/>
        <v>2.25</v>
      </c>
      <c r="I40" s="5">
        <f t="shared" si="10"/>
        <v>1.9413040443821667</v>
      </c>
      <c r="J40" s="5">
        <f t="shared" si="11"/>
        <v>2.0441229060475921E-2</v>
      </c>
      <c r="K40" s="5">
        <f t="shared" si="12"/>
        <v>0.12264737436285553</v>
      </c>
      <c r="M40" s="19" t="s">
        <v>26</v>
      </c>
      <c r="N40" s="19" t="s">
        <v>31</v>
      </c>
      <c r="O40" s="19" t="s">
        <v>15</v>
      </c>
    </row>
    <row r="41" spans="7:16" x14ac:dyDescent="0.2">
      <c r="G41" s="3">
        <v>7</v>
      </c>
      <c r="H41" s="5">
        <f t="shared" si="9"/>
        <v>2.25</v>
      </c>
      <c r="I41" s="5">
        <f t="shared" si="10"/>
        <v>1.8941399593932744</v>
      </c>
      <c r="J41" s="5">
        <f t="shared" si="11"/>
        <v>1.9944608313470506E-2</v>
      </c>
      <c r="K41" s="5">
        <f t="shared" si="12"/>
        <v>0.13961225819429354</v>
      </c>
      <c r="M41" s="5">
        <v>21</v>
      </c>
      <c r="N41" s="5">
        <v>0.29674850837311229</v>
      </c>
      <c r="O41" s="8">
        <v>297.49523339643207</v>
      </c>
    </row>
    <row r="42" spans="7:16" x14ac:dyDescent="0.2">
      <c r="G42" s="3">
        <v>8</v>
      </c>
      <c r="H42" s="5">
        <f t="shared" si="9"/>
        <v>2.25</v>
      </c>
      <c r="I42" s="5">
        <f t="shared" si="10"/>
        <v>1.8481217283571807</v>
      </c>
      <c r="J42" s="5">
        <f t="shared" si="11"/>
        <v>1.9460052993921853E-2</v>
      </c>
      <c r="K42" s="5">
        <f t="shared" si="12"/>
        <v>0.15568042395137482</v>
      </c>
      <c r="M42" s="5">
        <v>22</v>
      </c>
      <c r="N42" s="5">
        <v>0.27934217190297306</v>
      </c>
      <c r="O42" s="8">
        <v>279.34217190297295</v>
      </c>
    </row>
    <row r="43" spans="7:16" x14ac:dyDescent="0.2">
      <c r="G43" s="3">
        <v>9</v>
      </c>
      <c r="H43" s="5">
        <f t="shared" si="9"/>
        <v>2.25</v>
      </c>
      <c r="I43" s="5">
        <f t="shared" si="10"/>
        <v>1.8032215126911708</v>
      </c>
      <c r="J43" s="5">
        <f t="shared" si="11"/>
        <v>1.898726997162831E-2</v>
      </c>
      <c r="K43" s="5">
        <f t="shared" si="12"/>
        <v>0.17088542974465479</v>
      </c>
      <c r="M43" s="5">
        <v>23</v>
      </c>
      <c r="N43" s="5">
        <v>0.25167811591745304</v>
      </c>
      <c r="O43" s="8">
        <v>263.50702770584576</v>
      </c>
    </row>
    <row r="44" spans="7:16" x14ac:dyDescent="0.2">
      <c r="G44" s="3">
        <v>10</v>
      </c>
      <c r="H44" s="5">
        <f t="shared" si="9"/>
        <v>2.25</v>
      </c>
      <c r="I44" s="5">
        <f t="shared" si="10"/>
        <v>1.7594121501523765</v>
      </c>
      <c r="J44" s="5">
        <f t="shared" si="11"/>
        <v>1.8525973238002057E-2</v>
      </c>
      <c r="K44" s="5">
        <f t="shared" si="12"/>
        <v>0.18525973238002058</v>
      </c>
      <c r="M44" s="5">
        <v>24</v>
      </c>
      <c r="N44" s="5">
        <v>0.17223120380646162</v>
      </c>
      <c r="O44" s="8">
        <v>181.35322483654818</v>
      </c>
    </row>
    <row r="45" spans="7:16" x14ac:dyDescent="0.2">
      <c r="G45" s="3">
        <v>11</v>
      </c>
      <c r="H45" s="5">
        <f t="shared" si="9"/>
        <v>2.25</v>
      </c>
      <c r="I45" s="5">
        <f t="shared" si="10"/>
        <v>1.7166671384060657</v>
      </c>
      <c r="J45" s="5">
        <f t="shared" si="11"/>
        <v>1.8075883733049136E-2</v>
      </c>
      <c r="K45" s="5">
        <f t="shared" si="12"/>
        <v>0.1988347210635405</v>
      </c>
    </row>
    <row r="46" spans="7:16" x14ac:dyDescent="0.2">
      <c r="G46" s="3">
        <v>12</v>
      </c>
      <c r="H46" s="5">
        <f t="shared" si="9"/>
        <v>2.25</v>
      </c>
      <c r="I46" s="5">
        <f t="shared" si="10"/>
        <v>1.6749606189931368</v>
      </c>
      <c r="J46" s="5">
        <f t="shared" si="11"/>
        <v>1.763672917655297E-2</v>
      </c>
      <c r="K46" s="5">
        <f t="shared" si="12"/>
        <v>0.21164075011863565</v>
      </c>
    </row>
    <row r="47" spans="7:16" x14ac:dyDescent="0.2">
      <c r="G47" s="3">
        <v>13</v>
      </c>
      <c r="H47" s="5">
        <f t="shared" si="9"/>
        <v>2.25</v>
      </c>
      <c r="I47" s="5">
        <f t="shared" si="10"/>
        <v>1.6342673616871275</v>
      </c>
      <c r="J47" s="5">
        <f t="shared" si="11"/>
        <v>1.7208243903359326E-2</v>
      </c>
      <c r="K47" s="5">
        <f t="shared" si="12"/>
        <v>0.22370717074367125</v>
      </c>
    </row>
    <row r="48" spans="7:16" x14ac:dyDescent="0.2">
      <c r="G48" s="3">
        <v>14</v>
      </c>
      <c r="H48" s="5">
        <f t="shared" si="9"/>
        <v>2.25</v>
      </c>
      <c r="I48" s="5">
        <f t="shared" si="10"/>
        <v>1.5945627492312688</v>
      </c>
      <c r="J48" s="5">
        <f t="shared" si="11"/>
        <v>1.6790168702663016E-2</v>
      </c>
      <c r="K48" s="5">
        <f t="shared" si="12"/>
        <v>0.23506236183728221</v>
      </c>
    </row>
    <row r="49" spans="7:11" x14ac:dyDescent="0.2">
      <c r="G49" s="3">
        <v>15</v>
      </c>
      <c r="H49" s="5">
        <f t="shared" si="9"/>
        <v>2.25</v>
      </c>
      <c r="I49" s="5">
        <f t="shared" si="10"/>
        <v>1.5558227624463548</v>
      </c>
      <c r="J49" s="5">
        <f t="shared" si="11"/>
        <v>1.6382250661199159E-2</v>
      </c>
      <c r="K49" s="5">
        <f t="shared" si="12"/>
        <v>0.24573375991798738</v>
      </c>
    </row>
    <row r="50" spans="7:11" x14ac:dyDescent="0.2">
      <c r="G50" s="3">
        <v>16</v>
      </c>
      <c r="H50" s="5">
        <f t="shared" si="9"/>
        <v>2.25</v>
      </c>
      <c r="I50" s="5">
        <f t="shared" si="10"/>
        <v>1.5180239657004146</v>
      </c>
      <c r="J50" s="5">
        <f t="shared" si="11"/>
        <v>1.5984243010244082E-2</v>
      </c>
      <c r="K50" s="5">
        <f t="shared" si="12"/>
        <v>0.25574788816390531</v>
      </c>
    </row>
    <row r="51" spans="7:11" x14ac:dyDescent="0.2">
      <c r="G51" s="3">
        <v>17</v>
      </c>
      <c r="H51" s="5">
        <f t="shared" si="9"/>
        <v>2.25</v>
      </c>
      <c r="I51" s="5">
        <f t="shared" si="10"/>
        <v>1.4811434927314029</v>
      </c>
      <c r="J51" s="5">
        <f t="shared" si="11"/>
        <v>1.5595904976333383E-2</v>
      </c>
      <c r="K51" s="5">
        <f t="shared" si="12"/>
        <v>0.26513038459766752</v>
      </c>
    </row>
    <row r="52" spans="7:11" x14ac:dyDescent="0.2">
      <c r="G52" s="3">
        <v>18</v>
      </c>
      <c r="H52" s="5">
        <f t="shared" si="9"/>
        <v>2.25</v>
      </c>
      <c r="I52" s="5">
        <f t="shared" si="10"/>
        <v>1.445159032814326</v>
      </c>
      <c r="J52" s="5">
        <f t="shared" si="11"/>
        <v>1.5217001635606773E-2</v>
      </c>
      <c r="K52" s="5">
        <f t="shared" si="12"/>
        <v>0.27390602944092191</v>
      </c>
    </row>
    <row r="53" spans="7:11" x14ac:dyDescent="0.2">
      <c r="G53" s="3">
        <v>19</v>
      </c>
      <c r="H53" s="5">
        <f t="shared" si="9"/>
        <v>2.25</v>
      </c>
      <c r="I53" s="5">
        <f t="shared" si="10"/>
        <v>1.4100488172644416</v>
      </c>
      <c r="J53" s="5">
        <f t="shared" si="11"/>
        <v>1.4847303771691652E-2</v>
      </c>
      <c r="K53" s="5">
        <f t="shared" si="12"/>
        <v>0.28209877166214142</v>
      </c>
    </row>
    <row r="54" spans="7:11" x14ac:dyDescent="0.2">
      <c r="G54" s="3">
        <v>20</v>
      </c>
      <c r="H54" s="5">
        <f t="shared" si="9"/>
        <v>2.25</v>
      </c>
      <c r="I54" s="5">
        <f t="shared" si="10"/>
        <v>1.3757916062683595</v>
      </c>
      <c r="J54" s="5">
        <f t="shared" si="11"/>
        <v>1.4486587737039373E-2</v>
      </c>
      <c r="K54" s="5">
        <f t="shared" si="12"/>
        <v>0.28973175474078744</v>
      </c>
    </row>
    <row r="55" spans="7:11" x14ac:dyDescent="0.2">
      <c r="G55" s="3">
        <v>21</v>
      </c>
      <c r="H55" s="5">
        <f t="shared" si="9"/>
        <v>2.25</v>
      </c>
      <c r="I55" s="5">
        <f t="shared" si="10"/>
        <v>1.3423666760350861</v>
      </c>
      <c r="J55" s="5">
        <f t="shared" si="11"/>
        <v>1.4134635317630378E-2</v>
      </c>
      <c r="K55" s="5">
        <f t="shared" si="12"/>
        <v>0.29682734167023794</v>
      </c>
    </row>
    <row r="56" spans="7:11" x14ac:dyDescent="0.2">
      <c r="G56" s="3">
        <v>22</v>
      </c>
      <c r="H56" s="5">
        <f t="shared" si="9"/>
        <v>2.25</v>
      </c>
      <c r="I56" s="5">
        <f t="shared" si="10"/>
        <v>1.3097538062592313</v>
      </c>
      <c r="J56" s="5">
        <f t="shared" si="11"/>
        <v>1.3791233600966318E-2</v>
      </c>
      <c r="K56" s="5">
        <f t="shared" si="12"/>
        <v>0.303407139221259</v>
      </c>
    </row>
    <row r="57" spans="7:11" x14ac:dyDescent="0.2">
      <c r="G57" s="3">
        <v>23</v>
      </c>
      <c r="H57" s="5">
        <f t="shared" si="9"/>
        <v>2.25</v>
      </c>
      <c r="I57" s="5">
        <f t="shared" si="10"/>
        <v>1.2779332678888002</v>
      </c>
      <c r="J57" s="5">
        <f t="shared" si="11"/>
        <v>1.3456174847269313E-2</v>
      </c>
      <c r="K57" s="5">
        <f t="shared" si="12"/>
        <v>0.30949202148719418</v>
      </c>
    </row>
    <row r="58" spans="7:11" x14ac:dyDescent="0.2">
      <c r="G58" s="3">
        <v>24</v>
      </c>
      <c r="H58" s="5">
        <f t="shared" si="9"/>
        <v>2.25</v>
      </c>
      <c r="I58" s="5">
        <f t="shared" si="10"/>
        <v>1.2468858111901651</v>
      </c>
      <c r="J58" s="5">
        <f t="shared" si="11"/>
        <v>1.3129256363810432E-2</v>
      </c>
      <c r="K58" s="5">
        <f t="shared" si="12"/>
        <v>0.31510215273145037</v>
      </c>
    </row>
    <row r="59" spans="7:11" x14ac:dyDescent="0.2">
      <c r="G59" s="3">
        <v>25</v>
      </c>
      <c r="H59" s="5">
        <f t="shared" si="9"/>
        <v>2.25</v>
      </c>
      <c r="I59" s="5">
        <f t="shared" si="10"/>
        <v>1.2165926541030005</v>
      </c>
      <c r="J59" s="5">
        <f t="shared" si="11"/>
        <v>1.2810280382291379E-2</v>
      </c>
      <c r="K59" s="5">
        <f t="shared" si="12"/>
        <v>0.32025700955728448</v>
      </c>
    </row>
    <row r="60" spans="7:11" x14ac:dyDescent="0.2">
      <c r="G60" s="3">
        <v>26</v>
      </c>
      <c r="H60" s="5">
        <f t="shared" si="9"/>
        <v>2.25</v>
      </c>
      <c r="I60" s="5">
        <f t="shared" si="10"/>
        <v>1.1870354708781352</v>
      </c>
      <c r="J60" s="5">
        <f t="shared" si="11"/>
        <v>1.2499053939205173E-2</v>
      </c>
      <c r="K60" s="5">
        <f t="shared" si="12"/>
        <v>0.32497540241933448</v>
      </c>
    </row>
    <row r="61" spans="7:11" x14ac:dyDescent="0.2">
      <c r="G61" s="3">
        <v>27</v>
      </c>
      <c r="H61" s="5">
        <f t="shared" si="9"/>
        <v>2.25</v>
      </c>
      <c r="I61" s="5">
        <f t="shared" si="10"/>
        <v>1.1581963809914482</v>
      </c>
      <c r="J61" s="5">
        <f t="shared" si="11"/>
        <v>1.2195388759103495E-2</v>
      </c>
      <c r="K61" s="5">
        <f t="shared" si="12"/>
        <v>0.32927549649579435</v>
      </c>
    </row>
    <row r="62" spans="7:11" x14ac:dyDescent="0.2">
      <c r="G62" s="3">
        <v>28</v>
      </c>
      <c r="H62" s="5">
        <f t="shared" si="9"/>
        <v>2.25</v>
      </c>
      <c r="I62" s="5">
        <f t="shared" si="10"/>
        <v>1.1300579383271034</v>
      </c>
      <c r="J62" s="5">
        <f t="shared" si="11"/>
        <v>1.1899101140700065E-2</v>
      </c>
      <c r="K62" s="5">
        <f t="shared" si="12"/>
        <v>0.33317483193960185</v>
      </c>
    </row>
    <row r="63" spans="7:11" x14ac:dyDescent="0.2">
      <c r="G63" s="3">
        <v>29</v>
      </c>
      <c r="H63" s="5">
        <f t="shared" si="9"/>
        <v>2.25</v>
      </c>
      <c r="I63" s="5">
        <f t="shared" si="10"/>
        <v>1.1026031206235765</v>
      </c>
      <c r="J63" s="5">
        <f t="shared" si="11"/>
        <v>1.1610011845741113E-2</v>
      </c>
      <c r="K63" s="5">
        <f t="shared" si="12"/>
        <v>0.33669034352649224</v>
      </c>
    </row>
    <row r="64" spans="7:11" x14ac:dyDescent="0.2">
      <c r="G64" s="3">
        <v>30</v>
      </c>
      <c r="H64" s="5">
        <v>102.25</v>
      </c>
      <c r="I64" s="5">
        <f t="shared" si="10"/>
        <v>48.889829504780167</v>
      </c>
      <c r="J64" s="5">
        <f t="shared" si="11"/>
        <v>0.514792212238388</v>
      </c>
      <c r="K64" s="5">
        <f t="shared" si="12"/>
        <v>15.443766367151641</v>
      </c>
    </row>
    <row r="66" spans="10:11" x14ac:dyDescent="0.2">
      <c r="J66" s="14" t="s">
        <v>12</v>
      </c>
      <c r="K66" s="5">
        <f>SUM(K35:K64)</f>
        <v>21.893530148291575</v>
      </c>
    </row>
  </sheetData>
  <mergeCells count="11">
    <mergeCell ref="P16:Q16"/>
    <mergeCell ref="M26:N26"/>
    <mergeCell ref="M16:M17"/>
    <mergeCell ref="N16:O16"/>
    <mergeCell ref="G33:K33"/>
    <mergeCell ref="G1:K1"/>
    <mergeCell ref="M3:N3"/>
    <mergeCell ref="G8:K8"/>
    <mergeCell ref="G18:K18"/>
    <mergeCell ref="N8:O8"/>
    <mergeCell ref="N12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1.6 and 1.7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Jahnavi Ravi</dc:creator>
  <cp:lastModifiedBy>Jahnavi Ravi</cp:lastModifiedBy>
  <dcterms:created xsi:type="dcterms:W3CDTF">2023-12-05T21:12:02Z</dcterms:created>
  <dcterms:modified xsi:type="dcterms:W3CDTF">2023-12-05T22:32:35Z</dcterms:modified>
</cp:coreProperties>
</file>