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A04706F-888F-49CB-B49A-ADC6E53444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estions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1" l="1"/>
  <c r="G35" i="1" l="1"/>
  <c r="G3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5" i="1"/>
  <c r="G37" i="1"/>
  <c r="G36" i="1"/>
  <c r="G28" i="1" l="1"/>
  <c r="G30" i="1" l="1"/>
  <c r="G29" i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4" i="1"/>
  <c r="G31" i="1" s="1"/>
  <c r="G32" i="1" l="1"/>
</calcChain>
</file>

<file path=xl/sharedStrings.xml><?xml version="1.0" encoding="utf-8"?>
<sst xmlns="http://schemas.openxmlformats.org/spreadsheetml/2006/main" count="50" uniqueCount="49">
  <si>
    <t>#</t>
  </si>
  <si>
    <t>Termiz shahri</t>
  </si>
  <si>
    <t>Angor tuman</t>
  </si>
  <si>
    <t>Boysun tuman</t>
  </si>
  <si>
    <t>Denov tuman</t>
  </si>
  <si>
    <t>Jarqo`rg`on tuman</t>
  </si>
  <si>
    <t>Qiziriq tuman</t>
  </si>
  <si>
    <t>Qumqo`rg`on tuman</t>
  </si>
  <si>
    <t>Muzrabod tuman</t>
  </si>
  <si>
    <t>Oltinsoy tuman</t>
  </si>
  <si>
    <t>Sariosiyo tuman</t>
  </si>
  <si>
    <t>Termiz tuman</t>
  </si>
  <si>
    <t>Uzun tuman</t>
  </si>
  <si>
    <t>Sherobod tuman</t>
  </si>
  <si>
    <t>Sho`rchi tuman</t>
  </si>
  <si>
    <t>Viloyat bo`yicha</t>
  </si>
  <si>
    <t>Название городов и районов</t>
  </si>
  <si>
    <t>Умершие (2015)</t>
  </si>
  <si>
    <t>Умершие (2016)</t>
  </si>
  <si>
    <t>Рожденные (2015)</t>
  </si>
  <si>
    <t>Рожденные (2016)</t>
  </si>
  <si>
    <t>Миграционный прирост (2015)</t>
  </si>
  <si>
    <t>Миграционный прирост (2016)</t>
  </si>
  <si>
    <t>Миграционная убыль (2015)</t>
  </si>
  <si>
    <t>Миграционная убыль (2016)</t>
  </si>
  <si>
    <t>Общее количество населения (2015)</t>
  </si>
  <si>
    <t>Общее количество населения (2016)</t>
  </si>
  <si>
    <t>Вопросы</t>
  </si>
  <si>
    <t>Ответы</t>
  </si>
  <si>
    <t>Демографические изменения в Сурхандарьинском регионе за период 2015-2016</t>
  </si>
  <si>
    <t>Естественный рост равен разнице между рожденными и умершими</t>
  </si>
  <si>
    <t>Заполните эту таблицу своими ответами. Ответы должны быть только в цифрах в числовом формате (0.00)</t>
  </si>
  <si>
    <t>Дополнительные замечания:</t>
  </si>
  <si>
    <t>Среднее количество рожденных в регионе за 2016</t>
  </si>
  <si>
    <t>Среднее соотношение количества рожденных и умерших в регионе за 2016</t>
  </si>
  <si>
    <t>Рост населения в регионе за 2016 (в процентах)</t>
  </si>
  <si>
    <t>Максимальный показатель роста населения по районам за 2016 (в процентах)</t>
  </si>
  <si>
    <t>Максимальный показатель роста миграционного сальдо по районам за 2016 (в процентах)</t>
  </si>
  <si>
    <t>Доля трех самых высоких районов по естественному росту за 2016 (в процентах)</t>
  </si>
  <si>
    <t>Доля трех самых высоких районов по миграционному приросту за 2016 (в процентах)</t>
  </si>
  <si>
    <t>Линейная экстраполяция количества рожденных в регионе на декабрь 31, 2017</t>
  </si>
  <si>
    <t>Линейная интерполяция количества умерших в регионе на июнь 30, 2016</t>
  </si>
  <si>
    <t>Миграционное сальдо равно разнице между миграционным приростом и миграционной убылью</t>
  </si>
  <si>
    <t>Предположить, что дата "июнь 30" является серединой года.</t>
  </si>
  <si>
    <t>Стандартное отклонение числа рожденных в регионе за 2016</t>
  </si>
  <si>
    <t>Предположить, что все данные таблицы отображены на момент 31-го декабря соответствующего года.</t>
  </si>
  <si>
    <t>Рожденные</t>
  </si>
  <si>
    <t>Умершие</t>
  </si>
  <si>
    <t>естественному рост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</si>
</sst>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2" fontId="0" fillId="0" borderId="0" xfId="0" applyNumberFormat="1"/>
    <xf numFmtId="164" fontId="0" fillId="0" borderId="1" xfId="1" applyNumberFormat="1" applyFont="1" applyBorder="1" applyAlignment="1">
      <alignment horizontal="right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2" applyNumberFormat="1" applyFont="1"/>
    <xf numFmtId="16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Border="1"/>
    <xf numFmtId="164" fontId="0" fillId="0" borderId="0" xfId="1" applyNumberFormat="1" applyFont="1" applyBorder="1" applyAlignment="1">
      <alignment horizontal="right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1" xfId="0" applyBorder="1"/>
    <xf numFmtId="1" fontId="0" fillId="2" borderId="1" xfId="1" applyNumberFormat="1" applyFont="1" applyFill="1" applyBorder="1" applyAlignment="1">
      <alignment horizontal="right" vertical="center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/>
    <xf numFmtId="2" fontId="0" fillId="2" borderId="0" xfId="0" applyNumberFormat="1" applyFill="1"/>
    <xf numFmtId="9" fontId="0" fillId="0" borderId="1" xfId="2" applyFont="1" applyBorder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8"/>
  <sheetViews>
    <sheetView tabSelected="1" topLeftCell="B19" zoomScaleNormal="100" workbookViewId="0">
      <selection activeCell="G36" sqref="G36"/>
    </sheetView>
  </sheetViews>
  <sheetFormatPr defaultRowHeight="15" x14ac:dyDescent="0.25"/>
  <cols>
    <col min="1" max="1" width="16.7109375" customWidth="1"/>
    <col min="2" max="2" width="21.42578125" customWidth="1"/>
    <col min="3" max="3" width="13.7109375" customWidth="1"/>
    <col min="4" max="4" width="15.7109375" customWidth="1"/>
    <col min="5" max="5" width="13.7109375" customWidth="1"/>
    <col min="6" max="6" width="20.140625" customWidth="1"/>
    <col min="7" max="10" width="13.7109375" customWidth="1"/>
    <col min="11" max="12" width="20.7109375" customWidth="1"/>
    <col min="13" max="13" width="18" customWidth="1"/>
    <col min="14" max="14" width="14.5703125" customWidth="1"/>
  </cols>
  <sheetData>
    <row r="2" spans="1:15" ht="18.75" x14ac:dyDescent="0.3">
      <c r="A2" s="14" t="s">
        <v>29</v>
      </c>
      <c r="B2" s="4"/>
      <c r="C2" s="4"/>
      <c r="D2" s="4"/>
      <c r="E2" s="4"/>
      <c r="F2" s="4"/>
    </row>
    <row r="3" spans="1:15" s="1" customFormat="1" ht="69" customHeight="1" x14ac:dyDescent="0.25">
      <c r="A3" s="2" t="s">
        <v>0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1" t="s">
        <v>48</v>
      </c>
    </row>
    <row r="4" spans="1:15" x14ac:dyDescent="0.25">
      <c r="A4" s="3">
        <v>1</v>
      </c>
      <c r="B4" s="3" t="s">
        <v>15</v>
      </c>
      <c r="C4" s="6">
        <v>5752</v>
      </c>
      <c r="D4" s="6">
        <v>4897</v>
      </c>
      <c r="E4" s="6">
        <v>28195</v>
      </c>
      <c r="F4" s="6">
        <v>28508</v>
      </c>
      <c r="G4" s="6">
        <v>5182</v>
      </c>
      <c r="H4" s="6">
        <v>7031</v>
      </c>
      <c r="I4" s="6">
        <v>6002</v>
      </c>
      <c r="J4" s="6">
        <v>7401</v>
      </c>
      <c r="K4" s="7">
        <v>1717100</v>
      </c>
      <c r="L4" s="7">
        <f>K4-D4-J4+F4+H4</f>
        <v>1740341</v>
      </c>
    </row>
    <row r="5" spans="1:15" x14ac:dyDescent="0.25">
      <c r="A5" s="3">
        <v>2</v>
      </c>
      <c r="B5" s="3" t="s">
        <v>1</v>
      </c>
      <c r="C5" s="6">
        <v>347</v>
      </c>
      <c r="D5" s="6">
        <v>343</v>
      </c>
      <c r="E5" s="6">
        <v>1511</v>
      </c>
      <c r="F5" s="6">
        <v>1460</v>
      </c>
      <c r="G5" s="6">
        <v>773</v>
      </c>
      <c r="H5" s="23">
        <v>827</v>
      </c>
      <c r="I5" s="6">
        <v>657</v>
      </c>
      <c r="J5" s="6">
        <v>659</v>
      </c>
      <c r="K5" s="7">
        <v>120000</v>
      </c>
      <c r="L5" s="7">
        <f t="shared" ref="L5:L18" si="0">K5-D5-J5+F5+H5</f>
        <v>121285</v>
      </c>
      <c r="M5" s="5">
        <f>F5-D5</f>
        <v>1117</v>
      </c>
      <c r="O5" s="9"/>
    </row>
    <row r="6" spans="1:15" x14ac:dyDescent="0.25">
      <c r="A6" s="3">
        <v>3</v>
      </c>
      <c r="B6" s="3" t="s">
        <v>2</v>
      </c>
      <c r="C6" s="6">
        <v>311</v>
      </c>
      <c r="D6" s="6">
        <v>262</v>
      </c>
      <c r="E6" s="6">
        <v>1339</v>
      </c>
      <c r="F6" s="6">
        <v>1459</v>
      </c>
      <c r="G6" s="6">
        <v>351</v>
      </c>
      <c r="H6" s="6">
        <v>347</v>
      </c>
      <c r="I6" s="6">
        <v>298</v>
      </c>
      <c r="J6" s="6">
        <v>335</v>
      </c>
      <c r="K6" s="7">
        <v>85000</v>
      </c>
      <c r="L6" s="7">
        <f t="shared" si="0"/>
        <v>86209</v>
      </c>
      <c r="M6" s="5">
        <f t="shared" ref="M6:M18" si="1">F6-D6</f>
        <v>1197</v>
      </c>
      <c r="O6" s="9"/>
    </row>
    <row r="7" spans="1:15" x14ac:dyDescent="0.25">
      <c r="A7" s="3">
        <v>4</v>
      </c>
      <c r="B7" s="3" t="s">
        <v>3</v>
      </c>
      <c r="C7" s="6">
        <v>291</v>
      </c>
      <c r="D7" s="6">
        <v>229</v>
      </c>
      <c r="E7" s="6">
        <v>1337</v>
      </c>
      <c r="F7" s="6">
        <v>1214</v>
      </c>
      <c r="G7" s="6">
        <v>141</v>
      </c>
      <c r="H7" s="6">
        <v>313</v>
      </c>
      <c r="I7" s="6">
        <v>323</v>
      </c>
      <c r="J7" s="6">
        <v>374</v>
      </c>
      <c r="K7" s="7">
        <v>79000</v>
      </c>
      <c r="L7" s="7">
        <f t="shared" si="0"/>
        <v>79924</v>
      </c>
      <c r="M7" s="5">
        <f t="shared" si="1"/>
        <v>985</v>
      </c>
      <c r="O7" s="9"/>
    </row>
    <row r="8" spans="1:15" x14ac:dyDescent="0.25">
      <c r="A8" s="3">
        <v>5</v>
      </c>
      <c r="B8" s="3" t="s">
        <v>4</v>
      </c>
      <c r="C8" s="6">
        <v>873</v>
      </c>
      <c r="D8" s="6">
        <v>720</v>
      </c>
      <c r="E8" s="6">
        <v>4340</v>
      </c>
      <c r="F8" s="6">
        <v>4422</v>
      </c>
      <c r="G8" s="6">
        <v>258</v>
      </c>
      <c r="H8" s="6">
        <v>720</v>
      </c>
      <c r="I8" s="6">
        <v>683</v>
      </c>
      <c r="J8" s="6">
        <v>777</v>
      </c>
      <c r="K8" s="7">
        <v>253700</v>
      </c>
      <c r="L8" s="7">
        <f t="shared" si="0"/>
        <v>257345</v>
      </c>
      <c r="M8" s="25">
        <f t="shared" si="1"/>
        <v>3702</v>
      </c>
      <c r="O8" s="9"/>
    </row>
    <row r="9" spans="1:15" x14ac:dyDescent="0.25">
      <c r="A9" s="3">
        <v>6</v>
      </c>
      <c r="B9" s="3" t="s">
        <v>5</v>
      </c>
      <c r="C9" s="6">
        <v>500</v>
      </c>
      <c r="D9" s="6">
        <v>399</v>
      </c>
      <c r="E9" s="6">
        <v>2558</v>
      </c>
      <c r="F9" s="6">
        <v>2601</v>
      </c>
      <c r="G9" s="6">
        <v>119</v>
      </c>
      <c r="H9" s="6">
        <v>427</v>
      </c>
      <c r="I9" s="6">
        <v>503</v>
      </c>
      <c r="J9" s="6">
        <v>632</v>
      </c>
      <c r="K9" s="7">
        <v>142000</v>
      </c>
      <c r="L9" s="7">
        <f t="shared" si="0"/>
        <v>143997</v>
      </c>
      <c r="M9" s="25">
        <f t="shared" si="1"/>
        <v>2202</v>
      </c>
      <c r="O9" s="9"/>
    </row>
    <row r="10" spans="1:15" x14ac:dyDescent="0.25">
      <c r="A10" s="3">
        <v>7</v>
      </c>
      <c r="B10" s="3" t="s">
        <v>6</v>
      </c>
      <c r="C10" s="6">
        <v>343</v>
      </c>
      <c r="D10" s="6">
        <v>269</v>
      </c>
      <c r="E10" s="6">
        <v>1999</v>
      </c>
      <c r="F10" s="6">
        <v>1968</v>
      </c>
      <c r="G10" s="6">
        <v>644</v>
      </c>
      <c r="H10" s="23">
        <v>746</v>
      </c>
      <c r="I10" s="6">
        <v>538</v>
      </c>
      <c r="J10" s="6">
        <v>593</v>
      </c>
      <c r="K10" s="7">
        <v>78000</v>
      </c>
      <c r="L10" s="7">
        <f t="shared" si="0"/>
        <v>79852</v>
      </c>
      <c r="M10" s="5">
        <f t="shared" si="1"/>
        <v>1699</v>
      </c>
      <c r="O10" s="9"/>
    </row>
    <row r="11" spans="1:15" x14ac:dyDescent="0.25">
      <c r="A11" s="3">
        <v>8</v>
      </c>
      <c r="B11" s="3" t="s">
        <v>7</v>
      </c>
      <c r="C11" s="6">
        <v>509</v>
      </c>
      <c r="D11" s="6">
        <v>428</v>
      </c>
      <c r="E11" s="6">
        <v>2397</v>
      </c>
      <c r="F11" s="6">
        <v>2369</v>
      </c>
      <c r="G11" s="6">
        <v>478</v>
      </c>
      <c r="H11" s="6">
        <v>491</v>
      </c>
      <c r="I11" s="6">
        <v>459</v>
      </c>
      <c r="J11" s="6">
        <v>533</v>
      </c>
      <c r="K11" s="7">
        <v>30000</v>
      </c>
      <c r="L11" s="7">
        <f t="shared" si="0"/>
        <v>31899</v>
      </c>
      <c r="M11" s="25">
        <f t="shared" si="1"/>
        <v>1941</v>
      </c>
      <c r="O11" s="9"/>
    </row>
    <row r="12" spans="1:15" x14ac:dyDescent="0.25">
      <c r="A12" s="3">
        <v>9</v>
      </c>
      <c r="B12" s="3" t="s">
        <v>8</v>
      </c>
      <c r="C12" s="6">
        <v>287</v>
      </c>
      <c r="D12" s="6">
        <v>270</v>
      </c>
      <c r="E12" s="6">
        <v>1481</v>
      </c>
      <c r="F12" s="6">
        <v>1560</v>
      </c>
      <c r="G12" s="6">
        <v>397</v>
      </c>
      <c r="H12" s="6">
        <v>366</v>
      </c>
      <c r="I12" s="6">
        <v>351</v>
      </c>
      <c r="J12" s="6">
        <v>478</v>
      </c>
      <c r="K12" s="7">
        <v>99100</v>
      </c>
      <c r="L12" s="7">
        <f t="shared" si="0"/>
        <v>100278</v>
      </c>
      <c r="M12" s="5">
        <f t="shared" si="1"/>
        <v>1290</v>
      </c>
      <c r="O12" s="9"/>
    </row>
    <row r="13" spans="1:15" x14ac:dyDescent="0.25">
      <c r="A13" s="3">
        <v>10</v>
      </c>
      <c r="B13" s="3" t="s">
        <v>9</v>
      </c>
      <c r="C13" s="6">
        <v>350</v>
      </c>
      <c r="D13" s="6">
        <v>280</v>
      </c>
      <c r="E13" s="6">
        <v>1793</v>
      </c>
      <c r="F13" s="6">
        <v>1940</v>
      </c>
      <c r="G13" s="6">
        <v>201</v>
      </c>
      <c r="H13" s="6">
        <v>328</v>
      </c>
      <c r="I13" s="6">
        <v>286</v>
      </c>
      <c r="J13" s="6">
        <v>344</v>
      </c>
      <c r="K13" s="7">
        <v>116900</v>
      </c>
      <c r="L13" s="7">
        <f t="shared" si="0"/>
        <v>118544</v>
      </c>
      <c r="M13" s="5">
        <f t="shared" si="1"/>
        <v>1660</v>
      </c>
      <c r="O13" s="9"/>
    </row>
    <row r="14" spans="1:15" x14ac:dyDescent="0.25">
      <c r="A14" s="3">
        <v>11</v>
      </c>
      <c r="B14" s="3" t="s">
        <v>10</v>
      </c>
      <c r="C14" s="6">
        <v>478</v>
      </c>
      <c r="D14" s="6">
        <v>344</v>
      </c>
      <c r="E14" s="6">
        <v>2139</v>
      </c>
      <c r="F14" s="6">
        <v>2092</v>
      </c>
      <c r="G14" s="6">
        <v>214</v>
      </c>
      <c r="H14" s="6">
        <v>379</v>
      </c>
      <c r="I14" s="6">
        <v>299</v>
      </c>
      <c r="J14" s="6">
        <v>411</v>
      </c>
      <c r="K14" s="7">
        <v>180500</v>
      </c>
      <c r="L14" s="7">
        <f t="shared" si="0"/>
        <v>182216</v>
      </c>
      <c r="M14" s="5">
        <f t="shared" si="1"/>
        <v>1748</v>
      </c>
      <c r="O14" s="9"/>
    </row>
    <row r="15" spans="1:15" x14ac:dyDescent="0.25">
      <c r="A15" s="3">
        <v>12</v>
      </c>
      <c r="B15" s="3" t="s">
        <v>11</v>
      </c>
      <c r="C15" s="6">
        <v>241</v>
      </c>
      <c r="D15" s="6">
        <v>239</v>
      </c>
      <c r="E15" s="6">
        <v>1063</v>
      </c>
      <c r="F15" s="6">
        <v>1186</v>
      </c>
      <c r="G15" s="6">
        <v>250</v>
      </c>
      <c r="H15" s="6">
        <v>260</v>
      </c>
      <c r="I15" s="6">
        <v>211</v>
      </c>
      <c r="J15" s="6">
        <v>272</v>
      </c>
      <c r="K15" s="7">
        <v>78600</v>
      </c>
      <c r="L15" s="7">
        <f t="shared" si="0"/>
        <v>79535</v>
      </c>
      <c r="M15" s="5">
        <f t="shared" si="1"/>
        <v>947</v>
      </c>
      <c r="O15" s="9"/>
    </row>
    <row r="16" spans="1:15" x14ac:dyDescent="0.25">
      <c r="A16" s="3">
        <v>13</v>
      </c>
      <c r="B16" s="3" t="s">
        <v>12</v>
      </c>
      <c r="C16" s="6">
        <v>342</v>
      </c>
      <c r="D16" s="6">
        <v>321</v>
      </c>
      <c r="E16" s="6">
        <v>1930</v>
      </c>
      <c r="F16" s="6">
        <v>1904</v>
      </c>
      <c r="G16" s="6">
        <v>284</v>
      </c>
      <c r="H16" s="6">
        <v>269</v>
      </c>
      <c r="I16" s="6">
        <v>417</v>
      </c>
      <c r="J16" s="6">
        <v>455</v>
      </c>
      <c r="K16" s="7">
        <v>128000</v>
      </c>
      <c r="L16" s="7">
        <f t="shared" si="0"/>
        <v>129397</v>
      </c>
      <c r="M16" s="5">
        <f t="shared" si="1"/>
        <v>1583</v>
      </c>
      <c r="O16" s="9"/>
    </row>
    <row r="17" spans="1:15" x14ac:dyDescent="0.25">
      <c r="A17" s="3">
        <v>14</v>
      </c>
      <c r="B17" s="3" t="s">
        <v>13</v>
      </c>
      <c r="C17" s="6">
        <v>441</v>
      </c>
      <c r="D17" s="6">
        <v>349</v>
      </c>
      <c r="E17" s="6">
        <v>1975</v>
      </c>
      <c r="F17" s="6">
        <v>1954</v>
      </c>
      <c r="G17" s="6">
        <v>620</v>
      </c>
      <c r="H17" s="23">
        <v>1057</v>
      </c>
      <c r="I17" s="6">
        <v>614</v>
      </c>
      <c r="J17" s="6">
        <v>935</v>
      </c>
      <c r="K17" s="7">
        <v>174000</v>
      </c>
      <c r="L17" s="7">
        <f t="shared" si="0"/>
        <v>175727</v>
      </c>
      <c r="M17" s="5">
        <f t="shared" si="1"/>
        <v>1605</v>
      </c>
      <c r="O17" s="9"/>
    </row>
    <row r="18" spans="1:15" x14ac:dyDescent="0.25">
      <c r="A18" s="3">
        <v>15</v>
      </c>
      <c r="B18" s="3" t="s">
        <v>14</v>
      </c>
      <c r="C18" s="6">
        <v>439</v>
      </c>
      <c r="D18" s="6">
        <v>444</v>
      </c>
      <c r="E18" s="6">
        <v>2333</v>
      </c>
      <c r="F18" s="6">
        <v>2379</v>
      </c>
      <c r="G18" s="6">
        <v>452</v>
      </c>
      <c r="H18" s="6">
        <v>501</v>
      </c>
      <c r="I18" s="6">
        <v>363</v>
      </c>
      <c r="J18" s="6">
        <v>603</v>
      </c>
      <c r="K18" s="7">
        <v>152300</v>
      </c>
      <c r="L18" s="7">
        <f t="shared" si="0"/>
        <v>154133</v>
      </c>
      <c r="M18" s="5">
        <f t="shared" si="1"/>
        <v>1935</v>
      </c>
      <c r="O18" s="9"/>
    </row>
    <row r="19" spans="1:15" x14ac:dyDescent="0.25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0"/>
      <c r="O19" s="9"/>
    </row>
    <row r="20" spans="1:15" ht="18.75" x14ac:dyDescent="0.3">
      <c r="A20" s="14" t="s">
        <v>32</v>
      </c>
      <c r="H20" s="16"/>
      <c r="I20" s="16"/>
      <c r="J20" s="16"/>
      <c r="K20" s="17"/>
      <c r="L20" s="17"/>
      <c r="M20" s="10"/>
      <c r="O20" s="9"/>
    </row>
    <row r="21" spans="1:15" x14ac:dyDescent="0.25">
      <c r="A21">
        <v>1</v>
      </c>
      <c r="B21" t="s">
        <v>45</v>
      </c>
      <c r="K21" s="8"/>
      <c r="L21" s="8"/>
    </row>
    <row r="22" spans="1:15" x14ac:dyDescent="0.25">
      <c r="A22">
        <v>2</v>
      </c>
      <c r="B22" t="s">
        <v>43</v>
      </c>
    </row>
    <row r="23" spans="1:15" x14ac:dyDescent="0.25">
      <c r="A23">
        <v>3</v>
      </c>
      <c r="B23" t="s">
        <v>30</v>
      </c>
    </row>
    <row r="24" spans="1:15" x14ac:dyDescent="0.25">
      <c r="A24">
        <v>4</v>
      </c>
      <c r="B24" t="s">
        <v>42</v>
      </c>
    </row>
    <row r="26" spans="1:15" ht="18.75" x14ac:dyDescent="0.3">
      <c r="A26" s="14" t="s">
        <v>31</v>
      </c>
    </row>
    <row r="27" spans="1:15" x14ac:dyDescent="0.25">
      <c r="A27" s="11" t="s">
        <v>0</v>
      </c>
      <c r="B27" s="28" t="s">
        <v>27</v>
      </c>
      <c r="C27" s="29"/>
      <c r="D27" s="29"/>
      <c r="E27" s="29"/>
      <c r="F27" s="30"/>
      <c r="G27" s="13" t="s">
        <v>28</v>
      </c>
      <c r="I27" s="27" t="s">
        <v>46</v>
      </c>
      <c r="J27" s="27"/>
    </row>
    <row r="28" spans="1:15" x14ac:dyDescent="0.25">
      <c r="A28" s="12">
        <v>1</v>
      </c>
      <c r="B28" s="35" t="s">
        <v>33</v>
      </c>
      <c r="C28" s="36"/>
      <c r="D28" s="36"/>
      <c r="E28" s="36"/>
      <c r="F28" s="37"/>
      <c r="G28" s="19">
        <f>AVERAGE(F5:F18)</f>
        <v>2036.2857142857142</v>
      </c>
      <c r="I28" s="22">
        <v>2015</v>
      </c>
      <c r="J28" s="23">
        <v>28195</v>
      </c>
    </row>
    <row r="29" spans="1:15" x14ac:dyDescent="0.25">
      <c r="A29" s="12">
        <v>2</v>
      </c>
      <c r="B29" s="35" t="s">
        <v>44</v>
      </c>
      <c r="C29" s="36"/>
      <c r="D29" s="36"/>
      <c r="E29" s="36"/>
      <c r="F29" s="37"/>
      <c r="G29" s="12">
        <f>ROUND(STDEV(F5:F18),2)</f>
        <v>811.99</v>
      </c>
      <c r="I29" s="24">
        <v>2016</v>
      </c>
      <c r="J29" s="24">
        <v>28508</v>
      </c>
    </row>
    <row r="30" spans="1:15" x14ac:dyDescent="0.25">
      <c r="A30" s="12">
        <v>3</v>
      </c>
      <c r="B30" s="32" t="s">
        <v>34</v>
      </c>
      <c r="C30" s="33"/>
      <c r="D30" s="33"/>
      <c r="E30" s="33"/>
      <c r="F30" s="34"/>
      <c r="G30" s="18">
        <f>ROUND(F4/D4,2)</f>
        <v>5.82</v>
      </c>
    </row>
    <row r="31" spans="1:15" x14ac:dyDescent="0.25">
      <c r="A31" s="12">
        <v>4</v>
      </c>
      <c r="B31" s="32" t="s">
        <v>35</v>
      </c>
      <c r="C31" s="33"/>
      <c r="D31" s="33"/>
      <c r="E31" s="33"/>
      <c r="F31" s="34"/>
      <c r="G31" s="20">
        <f>L4/K4</f>
        <v>1.0135350299924291</v>
      </c>
    </row>
    <row r="32" spans="1:15" x14ac:dyDescent="0.25">
      <c r="A32" s="12">
        <v>5</v>
      </c>
      <c r="B32" s="32" t="s">
        <v>36</v>
      </c>
      <c r="C32" s="33"/>
      <c r="D32" s="33"/>
      <c r="E32" s="33"/>
      <c r="F32" s="34"/>
      <c r="G32" s="20">
        <f>MAX(L5:L18) / MAX(K5:K18)</f>
        <v>1.0143673630271974</v>
      </c>
      <c r="I32" s="27" t="s">
        <v>47</v>
      </c>
      <c r="J32" s="27"/>
    </row>
    <row r="33" spans="1:10" x14ac:dyDescent="0.25">
      <c r="A33" s="12">
        <v>6</v>
      </c>
      <c r="B33" s="32" t="s">
        <v>37</v>
      </c>
      <c r="C33" s="33"/>
      <c r="D33" s="33"/>
      <c r="E33" s="33"/>
      <c r="F33" s="34"/>
      <c r="G33" s="20">
        <f>MAX(SUM(H5-J5),SUM(H6-J6),SUM(H7-J7,SUM(H8-J8),SUM(H9-J9,SUM(H10-J10),SUM(H11-J11),SUM(H12-J12),SUM(H13-J13),SUM(H14-J14),SUM(H15-J15))))/MAX(SUM(G5-I5),SUM(G6-I6),SUM(G7-I7,SUM(G8-I8),SUM(G9-I9,SUM(G10-I10),SUM(G11-I11),SUM(G12-I12),SUM(G13-I13),SUM(G14-I14),SUM(G15-I15),SUM(G16-I16),SUM(G17-I17),SUM(G18-I18))))</f>
        <v>1.4482758620689655</v>
      </c>
      <c r="I33">
        <v>2015</v>
      </c>
      <c r="J33">
        <v>5752</v>
      </c>
    </row>
    <row r="34" spans="1:10" x14ac:dyDescent="0.25">
      <c r="A34" s="12">
        <v>7</v>
      </c>
      <c r="B34" s="32" t="s">
        <v>38</v>
      </c>
      <c r="C34" s="33"/>
      <c r="D34" s="33"/>
      <c r="E34" s="33"/>
      <c r="F34" s="34"/>
      <c r="G34" s="20">
        <f>SUM(M11,M9,M8)/SUM(M5:M18)</f>
        <v>0.33226038710770406</v>
      </c>
      <c r="I34">
        <v>2016</v>
      </c>
      <c r="J34">
        <v>4897</v>
      </c>
    </row>
    <row r="35" spans="1:10" x14ac:dyDescent="0.25">
      <c r="A35" s="3">
        <v>8</v>
      </c>
      <c r="B35" s="31" t="s">
        <v>39</v>
      </c>
      <c r="C35" s="31"/>
      <c r="D35" s="31"/>
      <c r="E35" s="31"/>
      <c r="F35" s="31"/>
      <c r="G35" s="26">
        <f>SUM(H5,H10,H17)/SUM(H5:H18)</f>
        <v>0.37405774427535199</v>
      </c>
    </row>
    <row r="36" spans="1:10" x14ac:dyDescent="0.25">
      <c r="A36" s="3">
        <v>9</v>
      </c>
      <c r="B36" s="31" t="s">
        <v>40</v>
      </c>
      <c r="C36" s="31"/>
      <c r="D36" s="31"/>
      <c r="E36" s="31"/>
      <c r="F36" s="31"/>
      <c r="G36" s="21">
        <f>FORECAST(2017,J28:J29,I28:I29)</f>
        <v>28821</v>
      </c>
      <c r="I36">
        <v>2015.5</v>
      </c>
    </row>
    <row r="37" spans="1:10" x14ac:dyDescent="0.25">
      <c r="A37" s="3">
        <v>10</v>
      </c>
      <c r="B37" s="31" t="s">
        <v>41</v>
      </c>
      <c r="C37" s="31"/>
      <c r="D37" s="31"/>
      <c r="E37" s="31"/>
      <c r="F37" s="31"/>
      <c r="G37" s="12">
        <f>FORECAST(I36,J33:J34,I33:I34)</f>
        <v>5324.5</v>
      </c>
    </row>
    <row r="38" spans="1:10" x14ac:dyDescent="0.25">
      <c r="E38" s="5"/>
    </row>
  </sheetData>
  <mergeCells count="13">
    <mergeCell ref="I27:J27"/>
    <mergeCell ref="I32:J32"/>
    <mergeCell ref="B27:F27"/>
    <mergeCell ref="B36:F36"/>
    <mergeCell ref="B37:F37"/>
    <mergeCell ref="B35:F35"/>
    <mergeCell ref="B30:F30"/>
    <mergeCell ref="B29:F29"/>
    <mergeCell ref="B28:F28"/>
    <mergeCell ref="B34:F34"/>
    <mergeCell ref="B33:F33"/>
    <mergeCell ref="B32:F32"/>
    <mergeCell ref="B31:F3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6" sqref="B6:L28"/>
    </sheetView>
  </sheetViews>
  <sheetFormatPr defaultRowHeight="15" x14ac:dyDescent="0.25"/>
  <sheetData/>
  <sortState ref="C7:C20">
    <sortCondition descending="1" ref="C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questions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71b6aebd-4120-46a4-962b-5ad21e74902e</vt:lpwstr>
  </property>
</Properties>
</file>