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Ex1.xml" ContentType="application/vnd.ms-office.chartex+xml"/>
  <Override PartName="/xl/charts/style25.xml" ContentType="application/vnd.ms-office.chartstyle+xml"/>
  <Override PartName="/xl/charts/colors25.xml" ContentType="application/vnd.ms-office.chartcolorstyle+xml"/>
  <Override PartName="/xl/charts/chart25.xml" ContentType="application/vnd.openxmlformats-officedocument.drawingml.chart+xml"/>
  <Override PartName="/xl/charts/style26.xml" ContentType="application/vnd.ms-office.chartstyle+xml"/>
  <Override PartName="/xl/charts/colors26.xml" ContentType="application/vnd.ms-office.chartcolorstyle+xml"/>
  <Override PartName="/xl/charts/chart26.xml" ContentType="application/vnd.openxmlformats-officedocument.drawingml.chart+xml"/>
  <Override PartName="/xl/charts/style27.xml" ContentType="application/vnd.ms-office.chartstyle+xml"/>
  <Override PartName="/xl/charts/colors27.xml" ContentType="application/vnd.ms-office.chartcolorstyle+xml"/>
  <Override PartName="/xl/charts/chart27.xml" ContentType="application/vnd.openxmlformats-officedocument.drawingml.chart+xml"/>
  <Override PartName="/xl/charts/style28.xml" ContentType="application/vnd.ms-office.chartstyle+xml"/>
  <Override PartName="/xl/charts/colors28.xml" ContentType="application/vnd.ms-office.chartcolorstyle+xml"/>
  <Override PartName="/xl/charts/chart28.xml" ContentType="application/vnd.openxmlformats-officedocument.drawingml.chart+xml"/>
  <Override PartName="/xl/charts/style29.xml" ContentType="application/vnd.ms-office.chartstyle+xml"/>
  <Override PartName="/xl/charts/colors29.xml" ContentType="application/vnd.ms-office.chartcolorstyle+xml"/>
  <Override PartName="/xl/charts/chart29.xml" ContentType="application/vnd.openxmlformats-officedocument.drawingml.chart+xml"/>
  <Override PartName="/xl/charts/style30.xml" ContentType="application/vnd.ms-office.chartstyle+xml"/>
  <Override PartName="/xl/charts/colors30.xml" ContentType="application/vnd.ms-office.chartcolorstyle+xml"/>
  <Override PartName="/xl/charts/chart30.xml" ContentType="application/vnd.openxmlformats-officedocument.drawingml.chart+xml"/>
  <Override PartName="/xl/charts/style31.xml" ContentType="application/vnd.ms-office.chartstyle+xml"/>
  <Override PartName="/xl/charts/colors31.xml" ContentType="application/vnd.ms-office.chartcolorstyle+xml"/>
  <Override PartName="/xl/charts/chart31.xml" ContentType="application/vnd.openxmlformats-officedocument.drawingml.chart+xml"/>
  <Override PartName="/xl/charts/style32.xml" ContentType="application/vnd.ms-office.chartstyle+xml"/>
  <Override PartName="/xl/charts/colors32.xml" ContentType="application/vnd.ms-office.chartcolorstyle+xml"/>
  <Override PartName="/xl/charts/chart32.xml" ContentType="application/vnd.openxmlformats-officedocument.drawingml.chart+xml"/>
  <Override PartName="/xl/charts/style33.xml" ContentType="application/vnd.ms-office.chartstyle+xml"/>
  <Override PartName="/xl/charts/colors33.xml" ContentType="application/vnd.ms-office.chartcolorstyle+xml"/>
  <Override PartName="/xl/charts/chart33.xml" ContentType="application/vnd.openxmlformats-officedocument.drawingml.chart+xml"/>
  <Override PartName="/xl/charts/style34.xml" ContentType="application/vnd.ms-office.chartstyle+xml"/>
  <Override PartName="/xl/charts/colors34.xml" ContentType="application/vnd.ms-office.chartcolorstyle+xml"/>
  <Override PartName="/xl/charts/chart34.xml" ContentType="application/vnd.openxmlformats-officedocument.drawingml.chart+xml"/>
  <Override PartName="/xl/charts/style35.xml" ContentType="application/vnd.ms-office.chartstyle+xml"/>
  <Override PartName="/xl/charts/colors35.xml" ContentType="application/vnd.ms-office.chartcolorstyle+xml"/>
  <Override PartName="/xl/charts/chart35.xml" ContentType="application/vnd.openxmlformats-officedocument.drawingml.chart+xml"/>
  <Override PartName="/xl/charts/style36.xml" ContentType="application/vnd.ms-office.chartstyle+xml"/>
  <Override PartName="/xl/charts/colors36.xml" ContentType="application/vnd.ms-office.chartcolorstyle+xml"/>
  <Override PartName="/xl/charts/chart36.xml" ContentType="application/vnd.openxmlformats-officedocument.drawingml.chart+xml"/>
  <Override PartName="/xl/charts/style37.xml" ContentType="application/vnd.ms-office.chartstyle+xml"/>
  <Override PartName="/xl/charts/colors37.xml" ContentType="application/vnd.ms-office.chartcolorstyle+xml"/>
  <Override PartName="/xl/charts/chart37.xml" ContentType="application/vnd.openxmlformats-officedocument.drawingml.chart+xml"/>
  <Override PartName="/xl/charts/style38.xml" ContentType="application/vnd.ms-office.chartstyle+xml"/>
  <Override PartName="/xl/charts/colors38.xml" ContentType="application/vnd.ms-office.chartcolorstyle+xml"/>
  <Override PartName="/xl/charts/chart38.xml" ContentType="application/vnd.openxmlformats-officedocument.drawingml.chart+xml"/>
  <Override PartName="/xl/charts/style39.xml" ContentType="application/vnd.ms-office.chartstyle+xml"/>
  <Override PartName="/xl/charts/colors39.xml" ContentType="application/vnd.ms-office.chartcolorstyle+xml"/>
  <Override PartName="/xl/charts/chart39.xml" ContentType="application/vnd.openxmlformats-officedocument.drawingml.chart+xml"/>
  <Override PartName="/xl/charts/style40.xml" ContentType="application/vnd.ms-office.chartstyle+xml"/>
  <Override PartName="/xl/charts/colors40.xml" ContentType="application/vnd.ms-office.chartcolorstyle+xml"/>
  <Override PartName="/xl/charts/chart40.xml" ContentType="application/vnd.openxmlformats-officedocument.drawingml.chart+xml"/>
  <Override PartName="/xl/charts/style41.xml" ContentType="application/vnd.ms-office.chartstyle+xml"/>
  <Override PartName="/xl/charts/colors41.xml" ContentType="application/vnd.ms-office.chartcolorstyle+xml"/>
  <Override PartName="/xl/charts/chart41.xml" ContentType="application/vnd.openxmlformats-officedocument.drawingml.chart+xml"/>
  <Override PartName="/xl/charts/style42.xml" ContentType="application/vnd.ms-office.chartstyle+xml"/>
  <Override PartName="/xl/charts/colors42.xml" ContentType="application/vnd.ms-office.chartcolorstyle+xml"/>
  <Override PartName="/xl/charts/chart42.xml" ContentType="application/vnd.openxmlformats-officedocument.drawingml.chart+xml"/>
  <Override PartName="/xl/charts/style43.xml" ContentType="application/vnd.ms-office.chartstyle+xml"/>
  <Override PartName="/xl/charts/colors43.xml" ContentType="application/vnd.ms-office.chartcolorstyle+xml"/>
  <Override PartName="/xl/charts/chart43.xml" ContentType="application/vnd.openxmlformats-officedocument.drawingml.chart+xml"/>
  <Override PartName="/xl/charts/style44.xml" ContentType="application/vnd.ms-office.chartstyle+xml"/>
  <Override PartName="/xl/charts/colors44.xml" ContentType="application/vnd.ms-office.chartcolorstyle+xml"/>
  <Override PartName="/xl/charts/chart44.xml" ContentType="application/vnd.openxmlformats-officedocument.drawingml.chart+xml"/>
  <Override PartName="/xl/charts/style45.xml" ContentType="application/vnd.ms-office.chartstyle+xml"/>
  <Override PartName="/xl/charts/colors45.xml" ContentType="application/vnd.ms-office.chartcolorstyle+xml"/>
  <Override PartName="/xl/charts/chart45.xml" ContentType="application/vnd.openxmlformats-officedocument.drawingml.chart+xml"/>
  <Override PartName="/xl/charts/style46.xml" ContentType="application/vnd.ms-office.chartstyle+xml"/>
  <Override PartName="/xl/charts/colors46.xml" ContentType="application/vnd.ms-office.chartcolorstyle+xml"/>
  <Override PartName="/xl/charts/chart46.xml" ContentType="application/vnd.openxmlformats-officedocument.drawingml.chart+xml"/>
  <Override PartName="/xl/charts/style47.xml" ContentType="application/vnd.ms-office.chartstyle+xml"/>
  <Override PartName="/xl/charts/colors47.xml" ContentType="application/vnd.ms-office.chartcolorstyle+xml"/>
  <Override PartName="/xl/charts/chart47.xml" ContentType="application/vnd.openxmlformats-officedocument.drawingml.chart+xml"/>
  <Override PartName="/xl/charts/style48.xml" ContentType="application/vnd.ms-office.chartstyle+xml"/>
  <Override PartName="/xl/charts/colors48.xml" ContentType="application/vnd.ms-office.chartcolorstyle+xml"/>
  <Override PartName="/xl/charts/chart48.xml" ContentType="application/vnd.openxmlformats-officedocument.drawingml.chart+xml"/>
  <Override PartName="/xl/charts/style49.xml" ContentType="application/vnd.ms-office.chartstyle+xml"/>
  <Override PartName="/xl/charts/colors49.xml" ContentType="application/vnd.ms-office.chartcolorstyle+xml"/>
  <Override PartName="/xl/charts/chart49.xml" ContentType="application/vnd.openxmlformats-officedocument.drawingml.chart+xml"/>
  <Override PartName="/xl/charts/style50.xml" ContentType="application/vnd.ms-office.chartstyle+xml"/>
  <Override PartName="/xl/charts/colors50.xml" ContentType="application/vnd.ms-office.chartcolorstyle+xml"/>
  <Override PartName="/xl/charts/chart50.xml" ContentType="application/vnd.openxmlformats-officedocument.drawingml.chart+xml"/>
  <Override PartName="/xl/charts/style51.xml" ContentType="application/vnd.ms-office.chartstyle+xml"/>
  <Override PartName="/xl/charts/colors51.xml" ContentType="application/vnd.ms-office.chartcolorstyle+xml"/>
  <Override PartName="/xl/drawings/drawing4.xml" ContentType="application/vnd.openxmlformats-officedocument.drawing+xml"/>
  <Override PartName="/xl/charts/chart51.xml" ContentType="application/vnd.openxmlformats-officedocument.drawingml.chart+xml"/>
  <Override PartName="/xl/charts/style52.xml" ContentType="application/vnd.ms-office.chartstyle+xml"/>
  <Override PartName="/xl/charts/colors52.xml" ContentType="application/vnd.ms-office.chartcolorstyle+xml"/>
  <Override PartName="/xl/charts/chart52.xml" ContentType="application/vnd.openxmlformats-officedocument.drawingml.chart+xml"/>
  <Override PartName="/xl/charts/style53.xml" ContentType="application/vnd.ms-office.chartstyle+xml"/>
  <Override PartName="/xl/charts/colors53.xml" ContentType="application/vnd.ms-office.chartcolorstyle+xml"/>
  <Override PartName="/xl/charts/chart53.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5.xml" ContentType="application/vnd.openxmlformats-officedocument.drawing+xml"/>
  <Override PartName="/xl/charts/chart54.xml" ContentType="application/vnd.openxmlformats-officedocument.drawingml.chart+xml"/>
  <Override PartName="/xl/charts/style55.xml" ContentType="application/vnd.ms-office.chartstyle+xml"/>
  <Override PartName="/xl/charts/colors55.xml" ContentType="application/vnd.ms-office.chartcolorstyle+xml"/>
  <Override PartName="/xl/charts/chart55.xml" ContentType="application/vnd.openxmlformats-officedocument.drawingml.chart+xml"/>
  <Override PartName="/xl/charts/style56.xml" ContentType="application/vnd.ms-office.chartstyle+xml"/>
  <Override PartName="/xl/charts/colors56.xml" ContentType="application/vnd.ms-office.chartcolorstyle+xml"/>
  <Override PartName="/xl/charts/chart56.xml" ContentType="application/vnd.openxmlformats-officedocument.drawingml.chart+xml"/>
  <Override PartName="/xl/charts/style57.xml" ContentType="application/vnd.ms-office.chartstyle+xml"/>
  <Override PartName="/xl/charts/colors57.xml" ContentType="application/vnd.ms-office.chartcolorstyle+xml"/>
  <Override PartName="/xl/charts/chart57.xml" ContentType="application/vnd.openxmlformats-officedocument.drawingml.chart+xml"/>
  <Override PartName="/xl/charts/style58.xml" ContentType="application/vnd.ms-office.chartstyle+xml"/>
  <Override PartName="/xl/charts/colors58.xml" ContentType="application/vnd.ms-office.chartcolorstyle+xml"/>
  <Override PartName="/xl/charts/chart58.xml" ContentType="application/vnd.openxmlformats-officedocument.drawingml.chart+xml"/>
  <Override PartName="/xl/charts/style59.xml" ContentType="application/vnd.ms-office.chartstyle+xml"/>
  <Override PartName="/xl/charts/colors59.xml" ContentType="application/vnd.ms-office.chartcolorstyle+xml"/>
  <Override PartName="/xl/charts/chart59.xml" ContentType="application/vnd.openxmlformats-officedocument.drawingml.chart+xml"/>
  <Override PartName="/xl/charts/style60.xml" ContentType="application/vnd.ms-office.chartstyle+xml"/>
  <Override PartName="/xl/charts/colors60.xml" ContentType="application/vnd.ms-office.chartcolorstyle+xml"/>
  <Override PartName="/xl/charts/chart60.xml" ContentType="application/vnd.openxmlformats-officedocument.drawingml.chart+xml"/>
  <Override PartName="/xl/charts/style61.xml" ContentType="application/vnd.ms-office.chartstyle+xml"/>
  <Override PartName="/xl/charts/colors61.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Files\Project\Financial Statements analysis\Project 2\"/>
    </mc:Choice>
  </mc:AlternateContent>
  <xr:revisionPtr revIDLastSave="0" documentId="8_{D6EB6670-E1C0-4730-8081-509A31104F44}" xr6:coauthVersionLast="47" xr6:coauthVersionMax="47" xr10:uidLastSave="{00000000-0000-0000-0000-000000000000}"/>
  <bookViews>
    <workbookView xWindow="-108" yWindow="-108" windowWidth="23256" windowHeight="12456" xr2:uid="{7E7FD8A0-E9CC-42E1-B389-A5D456230B1F}"/>
  </bookViews>
  <sheets>
    <sheet name="Raw Data" sheetId="2" r:id="rId1"/>
    <sheet name="Cleaned Data" sheetId="1" r:id="rId2"/>
    <sheet name="Analysis" sheetId="4" r:id="rId3"/>
    <sheet name="Ratios" sheetId="5" r:id="rId4"/>
    <sheet name="Dashboard" sheetId="6" r:id="rId5"/>
    <sheet name="Forecast" sheetId="9" r:id="rId6"/>
    <sheet name="Data Analysis" sheetId="8" r:id="rId7"/>
    <sheet name="Executive Summary" sheetId="7" r:id="rId8"/>
  </sheets>
  <definedNames>
    <definedName name="_xlnm._FilterDatabase" localSheetId="2" hidden="1">Analysis!$B$60:$F$60</definedName>
    <definedName name="_xlchart.v2.0" hidden="1">Ratios!$B$15</definedName>
    <definedName name="_xlchart.v2.1" hidden="1">Ratios!$C$15:$F$15</definedName>
    <definedName name="_xlchart.v2.2" hidden="1">Ratios!$C$5:$F$5</definedName>
    <definedName name="ExternalData_1" localSheetId="0" hidden="1">'Raw Data'!$B$3:$F$39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9" l="1"/>
  <c r="C34" i="9"/>
  <c r="C37" i="9"/>
  <c r="C38" i="9"/>
  <c r="C39" i="9"/>
  <c r="C40" i="9"/>
  <c r="C41" i="9"/>
  <c r="C42" i="9"/>
  <c r="C45" i="9"/>
  <c r="C33" i="9"/>
  <c r="C35" i="9" s="1"/>
  <c r="D13" i="9"/>
  <c r="D14" i="9" s="1"/>
  <c r="D15" i="9" s="1"/>
  <c r="D16" i="9" s="1"/>
  <c r="D17" i="9" s="1"/>
  <c r="D18" i="9" s="1"/>
  <c r="D19" i="9" s="1"/>
  <c r="D20" i="9" s="1"/>
  <c r="D21" i="9" s="1"/>
  <c r="D22" i="9" s="1"/>
  <c r="D23" i="9" s="1"/>
  <c r="D24" i="9" s="1"/>
  <c r="D25" i="9" s="1"/>
  <c r="D26" i="9" s="1"/>
  <c r="D27" i="9" s="1"/>
  <c r="D28" i="9" s="1"/>
  <c r="D29" i="9" s="1"/>
  <c r="C13" i="9"/>
  <c r="C14" i="9" s="1"/>
  <c r="C15" i="9" s="1"/>
  <c r="C16" i="9" s="1"/>
  <c r="C17" i="9" s="1"/>
  <c r="C18" i="9" s="1"/>
  <c r="C19" i="9" s="1"/>
  <c r="C20" i="9" s="1"/>
  <c r="C21" i="9" s="1"/>
  <c r="C22" i="9" s="1"/>
  <c r="C23" i="9" s="1"/>
  <c r="C24" i="9" s="1"/>
  <c r="C25" i="9" s="1"/>
  <c r="C26" i="9" s="1"/>
  <c r="C27" i="9" s="1"/>
  <c r="C28" i="9" s="1"/>
  <c r="C29" i="9" s="1"/>
  <c r="D12" i="9"/>
  <c r="C12" i="9"/>
  <c r="D11" i="9"/>
  <c r="C11" i="9"/>
  <c r="D10" i="9"/>
  <c r="C10" i="9"/>
  <c r="D4" i="9"/>
  <c r="E4" i="9"/>
  <c r="F4" i="9"/>
  <c r="C4" i="9"/>
  <c r="D3" i="9"/>
  <c r="E3" i="9"/>
  <c r="E5" i="9" s="1"/>
  <c r="F3" i="9"/>
  <c r="C3" i="9"/>
  <c r="E19" i="1"/>
  <c r="E11" i="5" s="1"/>
  <c r="E22" i="5" s="1"/>
  <c r="D30" i="5"/>
  <c r="D31" i="5" s="1"/>
  <c r="E30" i="5"/>
  <c r="E31" i="5" s="1"/>
  <c r="F30" i="5"/>
  <c r="F31" i="5" s="1"/>
  <c r="C30" i="5"/>
  <c r="C31" i="5" s="1"/>
  <c r="F29" i="5"/>
  <c r="D29" i="5"/>
  <c r="E28" i="5"/>
  <c r="F28" i="5"/>
  <c r="D28" i="5"/>
  <c r="D24" i="5"/>
  <c r="E24" i="5"/>
  <c r="F24" i="5"/>
  <c r="C24" i="5"/>
  <c r="D19" i="5"/>
  <c r="E19" i="5"/>
  <c r="F19" i="5"/>
  <c r="C19" i="5"/>
  <c r="D26" i="5"/>
  <c r="E26" i="5"/>
  <c r="F26" i="5"/>
  <c r="C26" i="5"/>
  <c r="D27" i="5"/>
  <c r="E27" i="5"/>
  <c r="F27" i="5"/>
  <c r="C27" i="5"/>
  <c r="D25" i="5"/>
  <c r="E25" i="5"/>
  <c r="F25" i="5"/>
  <c r="C25" i="5"/>
  <c r="D21" i="5"/>
  <c r="E21" i="5"/>
  <c r="F21" i="5"/>
  <c r="C21" i="5"/>
  <c r="C20" i="5"/>
  <c r="D20" i="5"/>
  <c r="E20" i="5"/>
  <c r="F20" i="5"/>
  <c r="D17" i="5"/>
  <c r="D18" i="5" s="1"/>
  <c r="E17" i="5"/>
  <c r="E18" i="5" s="1"/>
  <c r="F17" i="5"/>
  <c r="F18" i="5" s="1"/>
  <c r="C17" i="5"/>
  <c r="C18" i="5" s="1"/>
  <c r="D16" i="5"/>
  <c r="E16" i="5"/>
  <c r="F16" i="5"/>
  <c r="C16" i="5"/>
  <c r="D15" i="5"/>
  <c r="E15" i="5"/>
  <c r="F15" i="5"/>
  <c r="C15" i="5"/>
  <c r="D11" i="5"/>
  <c r="D12" i="5" s="1"/>
  <c r="D23" i="5" s="1"/>
  <c r="F11" i="5"/>
  <c r="F12" i="5" s="1"/>
  <c r="F23" i="5" s="1"/>
  <c r="C11" i="5"/>
  <c r="C12" i="5" s="1"/>
  <c r="C23" i="5" s="1"/>
  <c r="D10" i="5"/>
  <c r="F10" i="5"/>
  <c r="C10" i="5"/>
  <c r="D9" i="5"/>
  <c r="F9" i="5"/>
  <c r="C9" i="5"/>
  <c r="D8" i="5"/>
  <c r="F8" i="5"/>
  <c r="C8" i="5"/>
  <c r="D7" i="5"/>
  <c r="F7" i="5"/>
  <c r="C7" i="5"/>
  <c r="D6" i="5"/>
  <c r="E6" i="5"/>
  <c r="F6" i="5"/>
  <c r="C6" i="5"/>
  <c r="C9" i="1"/>
  <c r="C10" i="1"/>
  <c r="C11" i="1"/>
  <c r="C12" i="1"/>
  <c r="C13" i="1"/>
  <c r="C14" i="1"/>
  <c r="C15" i="1"/>
  <c r="C18" i="1"/>
  <c r="C20" i="1"/>
  <c r="C21" i="1"/>
  <c r="C46" i="4"/>
  <c r="D7" i="1"/>
  <c r="E7" i="1"/>
  <c r="F7" i="1"/>
  <c r="D9" i="1"/>
  <c r="D9" i="4" s="1"/>
  <c r="E9" i="1"/>
  <c r="F9" i="1"/>
  <c r="D10" i="1"/>
  <c r="E10" i="1"/>
  <c r="F10" i="1"/>
  <c r="D11" i="1"/>
  <c r="E11" i="1"/>
  <c r="F11" i="1"/>
  <c r="D12" i="1"/>
  <c r="E12" i="1"/>
  <c r="F12" i="1"/>
  <c r="D13" i="1"/>
  <c r="E13" i="1"/>
  <c r="F13" i="1"/>
  <c r="D14" i="1"/>
  <c r="E14" i="1"/>
  <c r="F14" i="1"/>
  <c r="D15" i="1"/>
  <c r="E15" i="1"/>
  <c r="F15" i="1"/>
  <c r="D18" i="1"/>
  <c r="E18" i="1"/>
  <c r="F18" i="1"/>
  <c r="D20" i="1"/>
  <c r="E20" i="1"/>
  <c r="F20" i="1"/>
  <c r="D21" i="1"/>
  <c r="E21" i="1"/>
  <c r="F21" i="1"/>
  <c r="D6" i="1"/>
  <c r="D8" i="1" s="1"/>
  <c r="E6" i="1"/>
  <c r="F6" i="1"/>
  <c r="C6" i="1"/>
  <c r="C7" i="1"/>
  <c r="C42" i="4"/>
  <c r="D42" i="4"/>
  <c r="E42" i="4"/>
  <c r="F42" i="4"/>
  <c r="C43" i="4"/>
  <c r="D43" i="4"/>
  <c r="E43" i="4"/>
  <c r="F43" i="4"/>
  <c r="C44" i="4"/>
  <c r="D44" i="4"/>
  <c r="E44" i="4"/>
  <c r="F44" i="4"/>
  <c r="C45" i="4"/>
  <c r="D45" i="4"/>
  <c r="E45" i="4"/>
  <c r="F45" i="4"/>
  <c r="D46" i="4"/>
  <c r="E46" i="4"/>
  <c r="F46" i="4"/>
  <c r="C47" i="4"/>
  <c r="D47" i="4"/>
  <c r="E47" i="4"/>
  <c r="F47" i="4"/>
  <c r="C48" i="4"/>
  <c r="D48" i="4"/>
  <c r="E48" i="4"/>
  <c r="F48" i="4"/>
  <c r="C49" i="4"/>
  <c r="D49" i="4"/>
  <c r="E49" i="4"/>
  <c r="F49" i="4"/>
  <c r="C50" i="4"/>
  <c r="D50" i="4"/>
  <c r="E50" i="4"/>
  <c r="F50" i="4"/>
  <c r="D33" i="4"/>
  <c r="D42" i="1"/>
  <c r="E42" i="1"/>
  <c r="F42" i="1"/>
  <c r="D43" i="1"/>
  <c r="E43" i="1"/>
  <c r="F43" i="1"/>
  <c r="D44" i="1"/>
  <c r="E44" i="1"/>
  <c r="F44" i="1"/>
  <c r="D45" i="1"/>
  <c r="E45" i="1"/>
  <c r="F45" i="1"/>
  <c r="D46" i="1"/>
  <c r="E46" i="1"/>
  <c r="F46" i="1"/>
  <c r="D47" i="1"/>
  <c r="E47" i="1"/>
  <c r="F47" i="1"/>
  <c r="D48" i="1"/>
  <c r="E48" i="1"/>
  <c r="F48" i="1"/>
  <c r="D49" i="1"/>
  <c r="E49" i="1"/>
  <c r="F49" i="1"/>
  <c r="D50" i="1"/>
  <c r="E50" i="1"/>
  <c r="F50" i="1"/>
  <c r="C42" i="1"/>
  <c r="C43" i="1"/>
  <c r="C44" i="1"/>
  <c r="C45" i="1"/>
  <c r="C46" i="1"/>
  <c r="C47" i="1"/>
  <c r="C48" i="1"/>
  <c r="C49" i="1"/>
  <c r="C50" i="1"/>
  <c r="D27" i="1"/>
  <c r="E27" i="1"/>
  <c r="F27" i="1"/>
  <c r="D28" i="1"/>
  <c r="D28" i="4" s="1"/>
  <c r="E28" i="1"/>
  <c r="E28" i="4" s="1"/>
  <c r="F28" i="1"/>
  <c r="D29" i="1"/>
  <c r="E29" i="1"/>
  <c r="F29" i="1"/>
  <c r="D30" i="1"/>
  <c r="E30" i="1"/>
  <c r="F30" i="1"/>
  <c r="D31" i="1"/>
  <c r="E31" i="1"/>
  <c r="F31" i="1"/>
  <c r="D32" i="1"/>
  <c r="E32" i="1"/>
  <c r="F32" i="1"/>
  <c r="D33" i="1"/>
  <c r="D30" i="4" s="1"/>
  <c r="E33" i="1"/>
  <c r="E27" i="4" s="1"/>
  <c r="F33" i="1"/>
  <c r="F30" i="4" s="1"/>
  <c r="D34" i="1"/>
  <c r="E34" i="1"/>
  <c r="F34" i="1"/>
  <c r="D35" i="1"/>
  <c r="E35" i="1"/>
  <c r="F35" i="1"/>
  <c r="D36" i="1"/>
  <c r="D36" i="4" s="1"/>
  <c r="E36" i="1"/>
  <c r="E35" i="4" s="1"/>
  <c r="F36" i="1"/>
  <c r="F36" i="4" s="1"/>
  <c r="C27" i="1"/>
  <c r="C28" i="1"/>
  <c r="C29" i="1"/>
  <c r="C30" i="1"/>
  <c r="C31" i="1"/>
  <c r="C32" i="1"/>
  <c r="C33" i="1"/>
  <c r="C34" i="1"/>
  <c r="C35" i="1"/>
  <c r="C36" i="1"/>
  <c r="C36" i="4" s="1"/>
  <c r="C36" i="9" l="1"/>
  <c r="C43" i="9" s="1"/>
  <c r="C44" i="9" s="1"/>
  <c r="F5" i="9"/>
  <c r="F6" i="9"/>
  <c r="E6" i="9"/>
  <c r="D5" i="9"/>
  <c r="D6" i="9"/>
  <c r="E8" i="5"/>
  <c r="E10" i="5"/>
  <c r="E29" i="5"/>
  <c r="E7" i="5"/>
  <c r="E9" i="5"/>
  <c r="D14" i="5"/>
  <c r="C13" i="5"/>
  <c r="F13" i="5"/>
  <c r="E13" i="5"/>
  <c r="D13" i="5"/>
  <c r="C14" i="5"/>
  <c r="F14" i="5"/>
  <c r="C22" i="5"/>
  <c r="F22" i="5"/>
  <c r="D22" i="5"/>
  <c r="E12" i="5"/>
  <c r="C33" i="4"/>
  <c r="D34" i="4"/>
  <c r="E31" i="4"/>
  <c r="F28" i="4"/>
  <c r="C34" i="4"/>
  <c r="F33" i="4"/>
  <c r="E33" i="4"/>
  <c r="C8" i="1"/>
  <c r="C18" i="4" s="1"/>
  <c r="C32" i="4"/>
  <c r="F32" i="4"/>
  <c r="D35" i="4"/>
  <c r="D32" i="4"/>
  <c r="E30" i="4"/>
  <c r="F27" i="4"/>
  <c r="C27" i="4"/>
  <c r="E36" i="4"/>
  <c r="D31" i="4"/>
  <c r="C29" i="4"/>
  <c r="E32" i="4"/>
  <c r="F29" i="4"/>
  <c r="D27" i="4"/>
  <c r="C28" i="4"/>
  <c r="F34" i="4"/>
  <c r="E29" i="4"/>
  <c r="F35" i="4"/>
  <c r="C35" i="4"/>
  <c r="E34" i="4"/>
  <c r="F31" i="4"/>
  <c r="D29" i="4"/>
  <c r="C16" i="1"/>
  <c r="D7" i="4"/>
  <c r="D18" i="4"/>
  <c r="D21" i="4"/>
  <c r="D74" i="4"/>
  <c r="D13" i="4"/>
  <c r="D6" i="4"/>
  <c r="D10" i="4"/>
  <c r="F16" i="1"/>
  <c r="F63" i="4" s="1"/>
  <c r="E16" i="1"/>
  <c r="E61" i="4" s="1"/>
  <c r="D16" i="1"/>
  <c r="D66" i="4" s="1"/>
  <c r="C31" i="4"/>
  <c r="F8" i="1"/>
  <c r="F18" i="4" s="1"/>
  <c r="E8" i="1"/>
  <c r="E6" i="4" s="1"/>
  <c r="C30" i="4"/>
  <c r="D76" i="4"/>
  <c r="E14" i="4"/>
  <c r="D20" i="4"/>
  <c r="D12" i="4"/>
  <c r="D8" i="4"/>
  <c r="D75" i="4"/>
  <c r="D11" i="4"/>
  <c r="C14" i="4"/>
  <c r="C46" i="9" l="1"/>
  <c r="G5" i="9"/>
  <c r="G6" i="9"/>
  <c r="E23" i="5"/>
  <c r="E14" i="5"/>
  <c r="C13" i="4"/>
  <c r="C76" i="4"/>
  <c r="F10" i="4"/>
  <c r="F6" i="4"/>
  <c r="C12" i="4"/>
  <c r="D14" i="4"/>
  <c r="C10" i="4"/>
  <c r="C9" i="4"/>
  <c r="C75" i="4"/>
  <c r="C8" i="4"/>
  <c r="E64" i="4"/>
  <c r="D67" i="4"/>
  <c r="C74" i="4"/>
  <c r="C7" i="4"/>
  <c r="C17" i="1"/>
  <c r="C11" i="4"/>
  <c r="C6" i="4"/>
  <c r="E65" i="4"/>
  <c r="E10" i="4"/>
  <c r="E18" i="4"/>
  <c r="E8" i="4"/>
  <c r="E12" i="4"/>
  <c r="F62" i="4"/>
  <c r="E74" i="4"/>
  <c r="E21" i="4"/>
  <c r="E15" i="4"/>
  <c r="E13" i="4"/>
  <c r="F64" i="4"/>
  <c r="C61" i="4"/>
  <c r="E20" i="4"/>
  <c r="F67" i="4"/>
  <c r="C63" i="4"/>
  <c r="F65" i="4"/>
  <c r="F66" i="4"/>
  <c r="E11" i="4"/>
  <c r="C16" i="4"/>
  <c r="C64" i="4"/>
  <c r="C62" i="4"/>
  <c r="C65" i="4"/>
  <c r="C66" i="4"/>
  <c r="C67" i="4"/>
  <c r="C68" i="4"/>
  <c r="F12" i="4"/>
  <c r="F17" i="1"/>
  <c r="F15" i="4" s="1"/>
  <c r="F14" i="4"/>
  <c r="F9" i="4"/>
  <c r="F8" i="4"/>
  <c r="F11" i="4"/>
  <c r="F7" i="4"/>
  <c r="F20" i="4"/>
  <c r="F75" i="4"/>
  <c r="D65" i="4"/>
  <c r="D62" i="4"/>
  <c r="D61" i="4"/>
  <c r="D68" i="4"/>
  <c r="D16" i="4"/>
  <c r="D63" i="4"/>
  <c r="F16" i="4"/>
  <c r="E75" i="4"/>
  <c r="E17" i="1"/>
  <c r="E62" i="4"/>
  <c r="E16" i="4"/>
  <c r="E68" i="4"/>
  <c r="E67" i="4"/>
  <c r="E63" i="4"/>
  <c r="F74" i="4"/>
  <c r="E66" i="4"/>
  <c r="F76" i="4"/>
  <c r="F21" i="4"/>
  <c r="E7" i="4"/>
  <c r="E76" i="4"/>
  <c r="F13" i="4"/>
  <c r="F61" i="4"/>
  <c r="F68" i="4"/>
  <c r="D17" i="1"/>
  <c r="D15" i="4" s="1"/>
  <c r="D64" i="4"/>
  <c r="E9" i="4"/>
  <c r="C20" i="4"/>
  <c r="C49" i="9" l="1"/>
  <c r="C61" i="9"/>
  <c r="C19" i="1"/>
  <c r="C15" i="4"/>
  <c r="E19" i="4"/>
  <c r="E17" i="4"/>
  <c r="F19" i="1"/>
  <c r="F19" i="4" s="1"/>
  <c r="F17" i="4"/>
  <c r="D19" i="1"/>
  <c r="D19" i="4" s="1"/>
  <c r="D17" i="4"/>
  <c r="C21" i="4"/>
  <c r="C17" i="4" l="1"/>
  <c r="C1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1CAAF7-06EC-48F0-95A4-FD77335A5313}" keepAlive="1" name="Query - Table001 (Page 1)" description="Connection to the 'Table001 (Page 1)' query in the workbook." type="5" refreshedVersion="8" background="1" saveData="1">
    <dbPr connection="Provider=Microsoft.Mashup.OleDb.1;Data Source=$Workbook$;Location=&quot;Table001 (Page 1)&quot;;Extended Properties=&quot;&quot;" command="SELECT * FROM [Table001 (Page 1)]"/>
  </connection>
  <connection id="2" xr16:uid="{DE9F3FB7-4440-4C91-887E-46DEADBD6847}" keepAlive="1" name="Query - Table002 (Page 1-2)" description="Connection to the 'Table002 (Page 1-2)' query in the workbook." type="5" refreshedVersion="8" background="1" saveData="1">
    <dbPr connection="Provider=Microsoft.Mashup.OleDb.1;Data Source=$Workbook$;Location=&quot;Table002 (Page 1-2)&quot;;Extended Properties=&quot;&quot;" command="SELECT * FROM [Table002 (Page 1-2)]"/>
  </connection>
</connections>
</file>

<file path=xl/sharedStrings.xml><?xml version="1.0" encoding="utf-8"?>
<sst xmlns="http://schemas.openxmlformats.org/spreadsheetml/2006/main" count="393" uniqueCount="186">
  <si>
    <t>Particulars</t>
  </si>
  <si>
    <t>Apr-2025</t>
  </si>
  <si>
    <t>May-2025</t>
  </si>
  <si>
    <t>Jun-2025</t>
  </si>
  <si>
    <t>Jul-2025</t>
  </si>
  <si>
    <t>Revenue from Operations</t>
  </si>
  <si>
    <t>420000</t>
  </si>
  <si>
    <t>450000</t>
  </si>
  <si>
    <t>480000</t>
  </si>
  <si>
    <t>500000</t>
  </si>
  <si>
    <t>Other Income</t>
  </si>
  <si>
    <t>20000</t>
  </si>
  <si>
    <t>25000</t>
  </si>
  <si>
    <t>30000</t>
  </si>
  <si>
    <t>Total Income</t>
  </si>
  <si>
    <t>440000</t>
  </si>
  <si>
    <t>475000</t>
  </si>
  <si>
    <t>510000</t>
  </si>
  <si>
    <t>530000</t>
  </si>
  <si>
    <t>Cost of Materials Consumed</t>
  </si>
  <si>
    <t>200000</t>
  </si>
  <si>
    <t>220000</t>
  </si>
  <si>
    <t>240000</t>
  </si>
  <si>
    <t>250000</t>
  </si>
  <si>
    <t>Purchase of Stock-in-Trade</t>
  </si>
  <si>
    <t>50000</t>
  </si>
  <si>
    <t>52000</t>
  </si>
  <si>
    <t>54000</t>
  </si>
  <si>
    <t>56000</t>
  </si>
  <si>
    <t>Changes in Inventories</t>
  </si>
  <si>
    <t>-20000</t>
  </si>
  <si>
    <t>-15000</t>
  </si>
  <si>
    <t>-10000</t>
  </si>
  <si>
    <t>-5000</t>
  </si>
  <si>
    <t>Employee Benefits Expense</t>
  </si>
  <si>
    <t>80000</t>
  </si>
  <si>
    <t>82000</t>
  </si>
  <si>
    <t>85000</t>
  </si>
  <si>
    <t>90000</t>
  </si>
  <si>
    <t>Finance Costs</t>
  </si>
  <si>
    <t>10000</t>
  </si>
  <si>
    <t>12000</t>
  </si>
  <si>
    <t>15000</t>
  </si>
  <si>
    <t>Depreciation &amp; Amortisation</t>
  </si>
  <si>
    <t>16000</t>
  </si>
  <si>
    <t>Other Expenses</t>
  </si>
  <si>
    <t>40000</t>
  </si>
  <si>
    <t>45000</t>
  </si>
  <si>
    <t>47000</t>
  </si>
  <si>
    <t>Total Expenses</t>
  </si>
  <si>
    <t>375000</t>
  </si>
  <si>
    <t>401000</t>
  </si>
  <si>
    <t>438000</t>
  </si>
  <si>
    <t>471000</t>
  </si>
  <si>
    <t>Profit Before Tax</t>
  </si>
  <si>
    <t>65000</t>
  </si>
  <si>
    <t>74000</t>
  </si>
  <si>
    <t>72000</t>
  </si>
  <si>
    <t>59000</t>
  </si>
  <si>
    <t>Tax Expense</t>
  </si>
  <si>
    <t>18000</t>
  </si>
  <si>
    <t>17000</t>
  </si>
  <si>
    <t>Profit After Tax</t>
  </si>
  <si>
    <t>49000</t>
  </si>
  <si>
    <t>55000</t>
  </si>
  <si>
    <t>44000</t>
  </si>
  <si>
    <t>Other Comprehensive Income</t>
  </si>
  <si>
    <t>2000</t>
  </si>
  <si>
    <t>3000</t>
  </si>
  <si>
    <t>2500</t>
  </si>
  <si>
    <t>Total Comprehensive Income</t>
  </si>
  <si>
    <t>51000</t>
  </si>
  <si>
    <t>57500</t>
  </si>
  <si>
    <t>Share Capital</t>
  </si>
  <si>
    <t>Reserves &amp; Surplus</t>
  </si>
  <si>
    <t>251000</t>
  </si>
  <si>
    <t>310000</t>
  </si>
  <si>
    <t>367500</t>
  </si>
  <si>
    <t>414500</t>
  </si>
  <si>
    <t>Total Equity</t>
  </si>
  <si>
    <t>451000</t>
  </si>
  <si>
    <t>567500</t>
  </si>
  <si>
    <t>614500</t>
  </si>
  <si>
    <t>Non-current Liabilities</t>
  </si>
  <si>
    <t>150000</t>
  </si>
  <si>
    <t>160000</t>
  </si>
  <si>
    <t>Current Liabilities</t>
  </si>
  <si>
    <t>120000</t>
  </si>
  <si>
    <t>130000</t>
  </si>
  <si>
    <t>140000</t>
  </si>
  <si>
    <t>145000</t>
  </si>
  <si>
    <t>Total Liabilities</t>
  </si>
  <si>
    <t>270000</t>
  </si>
  <si>
    <t>280000</t>
  </si>
  <si>
    <t>290000</t>
  </si>
  <si>
    <t>305000</t>
  </si>
  <si>
    <t>Total Equity &amp; Liabilities</t>
  </si>
  <si>
    <t>721000</t>
  </si>
  <si>
    <t>790000</t>
  </si>
  <si>
    <t>857500</t>
  </si>
  <si>
    <t>919500</t>
  </si>
  <si>
    <t>Non-current Assets</t>
  </si>
  <si>
    <t>350000</t>
  </si>
  <si>
    <t>355000</t>
  </si>
  <si>
    <t>360000</t>
  </si>
  <si>
    <t>362000</t>
  </si>
  <si>
    <t>Current Assets</t>
  </si>
  <si>
    <t>371000</t>
  </si>
  <si>
    <t>435000</t>
  </si>
  <si>
    <t>497500</t>
  </si>
  <si>
    <t>557500</t>
  </si>
  <si>
    <t>Total Assets</t>
  </si>
  <si>
    <t>Net Profit Before Tax</t>
  </si>
  <si>
    <t>Adjustments (Dep+Finance Cost)</t>
  </si>
  <si>
    <t>27000</t>
  </si>
  <si>
    <t>28000</t>
  </si>
  <si>
    <t>31000</t>
  </si>
  <si>
    <t>Operating Cash Flow before WC changes</t>
  </si>
  <si>
    <t>101000</t>
  </si>
  <si>
    <t>100000</t>
  </si>
  <si>
    <t>Working Capital Changes</t>
  </si>
  <si>
    <t>Cash Flow from Operating Activities</t>
  </si>
  <si>
    <t>70000</t>
  </si>
  <si>
    <t>86000</t>
  </si>
  <si>
    <t>Investing Activities (Capex)</t>
  </si>
  <si>
    <t>-25000</t>
  </si>
  <si>
    <t>Financing Activities</t>
  </si>
  <si>
    <t>Net Cash Flow</t>
  </si>
  <si>
    <t>60000</t>
  </si>
  <si>
    <t>76000</t>
  </si>
  <si>
    <t>Closing Cash Balance</t>
  </si>
  <si>
    <t>136000</t>
  </si>
  <si>
    <t>216000</t>
  </si>
  <si>
    <t>306000</t>
  </si>
  <si>
    <t>Statement of Profit or Loss</t>
  </si>
  <si>
    <t>Balance Sheet</t>
  </si>
  <si>
    <t>Cash Flow Statement</t>
  </si>
  <si>
    <t>Jun-25</t>
  </si>
  <si>
    <t>Financial Analysis - Using Common Size Statement Analysis</t>
  </si>
  <si>
    <t>Expenses Analysis</t>
  </si>
  <si>
    <t>Income Analysis</t>
  </si>
  <si>
    <t>Ratio Analysis</t>
  </si>
  <si>
    <t>Ratios</t>
  </si>
  <si>
    <t>Gross Profit Margin</t>
  </si>
  <si>
    <t>Operating Profit Margin</t>
  </si>
  <si>
    <t>Net Profit Margin</t>
  </si>
  <si>
    <t>Return on Assets</t>
  </si>
  <si>
    <t>Return on Equity</t>
  </si>
  <si>
    <t>EBIT</t>
  </si>
  <si>
    <t>EBITDA</t>
  </si>
  <si>
    <t>Profitability</t>
  </si>
  <si>
    <t>Current Ratio</t>
  </si>
  <si>
    <t>Liquidity</t>
  </si>
  <si>
    <t>Asset Turnover Ratio</t>
  </si>
  <si>
    <t>Working Capital</t>
  </si>
  <si>
    <t>Efficiency</t>
  </si>
  <si>
    <t>Debt to Equity</t>
  </si>
  <si>
    <t>Debt Ratio</t>
  </si>
  <si>
    <t>Interest Coverage Ratio</t>
  </si>
  <si>
    <t>Debt to EBITDA</t>
  </si>
  <si>
    <t>Leverage</t>
  </si>
  <si>
    <t>Operating Cash Flow Ratio</t>
  </si>
  <si>
    <t>Free Cash Flow</t>
  </si>
  <si>
    <t>Cash Flow to Debt</t>
  </si>
  <si>
    <t>Cash Flow</t>
  </si>
  <si>
    <t>Return on Capital Employed</t>
  </si>
  <si>
    <t>EBITDA Margin</t>
  </si>
  <si>
    <t>Cash Interest Coverage</t>
  </si>
  <si>
    <t>Revenue Growth (Month on Month)</t>
  </si>
  <si>
    <t>Working Capital Turnover Ratio</t>
  </si>
  <si>
    <t>-</t>
  </si>
  <si>
    <t>PAT Growth (Month on Month)</t>
  </si>
  <si>
    <t>Market Price per Share</t>
  </si>
  <si>
    <t>Number of Equity Shares</t>
  </si>
  <si>
    <t>Book Value per share</t>
  </si>
  <si>
    <t>Price to Book Value per Share</t>
  </si>
  <si>
    <t>Growth and Valuation</t>
  </si>
  <si>
    <t>Classification</t>
  </si>
  <si>
    <t>Financial Leverage</t>
  </si>
  <si>
    <t>Adjustments (Depreciation + Finance Cost)</t>
  </si>
  <si>
    <t>Month on month growth rate of Total Expenses</t>
  </si>
  <si>
    <t>Month on month growth rate of Total Income</t>
  </si>
  <si>
    <t>Average growth rate</t>
  </si>
  <si>
    <t>Material cost %</t>
  </si>
  <si>
    <t>Data Table Analysis</t>
  </si>
  <si>
    <t>Cost of Materials Consumed % on Total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</si>
</sst>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 #,##0;&quot;₹&quot;\ \-#,##0"/>
    <numFmt numFmtId="7" formatCode="&quot;₹&quot;\ #,##0.00;&quot;₹&quot;\ \-#,##0.00"/>
    <numFmt numFmtId="44" formatCode="_ &quot;₹&quot;\ * #,##0.00_ ;_ &quot;₹&quot;\ * \-#,##0.00_ ;_ &quot;₹&quot;\ * &quot;-&quot;??_ ;_ @_ "/>
    <numFmt numFmtId="164" formatCode="&quot;₹&quot;\ #,##0"/>
    <numFmt numFmtId="165" formatCode="0.00\ &quot;Times&quot;"/>
    <numFmt numFmtId="166" formatCode="#,##0.00\ &quot;Times&quot;"/>
    <numFmt numFmtId="167" formatCode="0\ &quot;Shares&quot;"/>
    <numFmt numFmtId="168" formatCode="&quot;₹&quot;\ #,##0.00"/>
    <numFmt numFmtId="169" formatCode="mmm/yyyy"/>
  </numFmts>
  <fonts count="15" x14ac:knownFonts="1">
    <font>
      <sz val="11"/>
      <color theme="1"/>
      <name val="Aptos Narrow"/>
      <family val="2"/>
      <scheme val="minor"/>
    </font>
    <font>
      <sz val="11"/>
      <color theme="1"/>
      <name val="Aptos Narrow"/>
      <family val="2"/>
      <scheme val="minor"/>
    </font>
    <font>
      <sz val="12"/>
      <color theme="1"/>
      <name val="Aptos Narrow"/>
      <family val="2"/>
      <scheme val="minor"/>
    </font>
    <font>
      <b/>
      <sz val="16"/>
      <color theme="1"/>
      <name val="Aptos Narrow"/>
      <family val="2"/>
      <scheme val="minor"/>
    </font>
    <font>
      <b/>
      <sz val="18"/>
      <color theme="1"/>
      <name val="Aptos Narrow"/>
      <family val="2"/>
      <scheme val="minor"/>
    </font>
    <font>
      <b/>
      <sz val="14"/>
      <color theme="0"/>
      <name val="Aptos Narrow"/>
      <family val="2"/>
      <scheme val="minor"/>
    </font>
    <font>
      <sz val="8"/>
      <name val="Aptos Narrow"/>
      <family val="2"/>
      <scheme val="minor"/>
    </font>
    <font>
      <sz val="14"/>
      <color theme="0"/>
      <name val="Aptos Narrow"/>
      <family val="2"/>
      <scheme val="minor"/>
    </font>
    <font>
      <b/>
      <sz val="12"/>
      <color theme="0"/>
      <name val="Aptos Narrow"/>
      <family val="2"/>
      <scheme val="minor"/>
    </font>
    <font>
      <sz val="12"/>
      <color theme="0"/>
      <name val="Aptos Narrow"/>
      <family val="2"/>
      <scheme val="minor"/>
    </font>
    <font>
      <b/>
      <sz val="11"/>
      <color theme="1"/>
      <name val="Aptos Narrow"/>
      <family val="2"/>
      <scheme val="minor"/>
    </font>
    <font>
      <b/>
      <sz val="12"/>
      <color theme="1"/>
      <name val="Aptos Narrow"/>
      <family val="2"/>
      <scheme val="minor"/>
    </font>
    <font>
      <sz val="16"/>
      <color theme="1"/>
      <name val="Aptos Narrow"/>
      <family val="2"/>
      <scheme val="minor"/>
    </font>
    <font>
      <b/>
      <sz val="16"/>
      <color theme="0"/>
      <name val="Aptos Narrow"/>
      <family val="2"/>
      <scheme val="minor"/>
    </font>
    <font>
      <sz val="16"/>
      <color theme="0"/>
      <name val="Aptos Narrow"/>
      <family val="2"/>
      <scheme val="minor"/>
    </font>
  </fonts>
  <fills count="16">
    <fill>
      <patternFill patternType="none"/>
    </fill>
    <fill>
      <patternFill patternType="gray125"/>
    </fill>
    <fill>
      <patternFill patternType="solid">
        <fgColor rgb="FF00B050"/>
        <bgColor theme="9" tint="0.79998168889431442"/>
      </patternFill>
    </fill>
    <fill>
      <patternFill patternType="solid">
        <fgColor rgb="FF00B050"/>
        <bgColor theme="9"/>
      </patternFill>
    </fill>
    <fill>
      <patternFill patternType="solid">
        <fgColor rgb="FF00B05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B050"/>
        <bgColor theme="6" tint="0.79998168889431442"/>
      </patternFill>
    </fill>
    <fill>
      <patternFill patternType="solid">
        <fgColor theme="9" tint="0.59999389629810485"/>
        <bgColor theme="6" tint="0.79998168889431442"/>
      </patternFill>
    </fill>
    <fill>
      <patternFill patternType="solid">
        <fgColor theme="9" tint="0.59999389629810485"/>
        <bgColor indexed="64"/>
      </patternFill>
    </fill>
    <fill>
      <patternFill patternType="solid">
        <fgColor theme="5"/>
        <bgColor theme="9"/>
      </patternFill>
    </fill>
    <fill>
      <patternFill patternType="solid">
        <fgColor theme="5"/>
        <bgColor indexed="64"/>
      </patternFill>
    </fill>
    <fill>
      <patternFill patternType="solid">
        <fgColor theme="6" tint="0.79998168889431442"/>
        <bgColor theme="6" tint="0.79998168889431442"/>
      </patternFill>
    </fill>
    <fill>
      <patternFill patternType="solid">
        <fgColor rgb="FF92D050"/>
        <bgColor indexed="64"/>
      </patternFill>
    </fill>
    <fill>
      <patternFill patternType="solid">
        <fgColor theme="4"/>
        <bgColor indexed="64"/>
      </patternFill>
    </fill>
  </fills>
  <borders count="49">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style="thin">
        <color theme="9" tint="0.39997558519241921"/>
      </right>
      <top/>
      <bottom style="thin">
        <color theme="9"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6"/>
      </left>
      <right style="thin">
        <color theme="6"/>
      </right>
      <top style="thin">
        <color theme="9" tint="0.39997558519241921"/>
      </top>
      <bottom style="thin">
        <color theme="9" tint="0.39997558519241921"/>
      </bottom>
      <diagonal/>
    </border>
    <border>
      <left/>
      <right style="thin">
        <color theme="6"/>
      </right>
      <top style="thin">
        <color theme="9" tint="0.39997558519241921"/>
      </top>
      <bottom style="thin">
        <color theme="9" tint="0.39997558519241921"/>
      </bottom>
      <diagonal/>
    </border>
    <border>
      <left/>
      <right style="thin">
        <color theme="6"/>
      </right>
      <top/>
      <bottom style="thin">
        <color theme="9" tint="0.39997558519241921"/>
      </bottom>
      <diagonal/>
    </border>
    <border>
      <left style="thin">
        <color theme="6"/>
      </left>
      <right style="thin">
        <color theme="6"/>
      </right>
      <top/>
      <bottom style="thin">
        <color theme="9" tint="0.39997558519241921"/>
      </bottom>
      <diagonal/>
    </border>
    <border>
      <left/>
      <right style="thin">
        <color theme="6"/>
      </right>
      <top style="thin">
        <color theme="9" tint="0.39997558519241921"/>
      </top>
      <bottom/>
      <diagonal/>
    </border>
    <border>
      <left style="thin">
        <color theme="6"/>
      </left>
      <right style="thin">
        <color theme="6"/>
      </right>
      <top style="thin">
        <color theme="9" tint="0.39997558519241921"/>
      </top>
      <bottom/>
      <diagonal/>
    </border>
    <border>
      <left style="thin">
        <color theme="6"/>
      </left>
      <right style="thin">
        <color theme="9" tint="0.39997558519241921"/>
      </right>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theme="6" tint="0.39997558519241921"/>
      </right>
      <top/>
      <bottom style="thin">
        <color theme="6" tint="0.39997558519241921"/>
      </bottom>
      <diagonal/>
    </border>
    <border>
      <left style="thin">
        <color theme="9" tint="0.39997558519241921"/>
      </left>
      <right style="thin">
        <color theme="6"/>
      </right>
      <top style="thin">
        <color theme="9" tint="0.39997558519241921"/>
      </top>
      <bottom/>
      <diagonal/>
    </border>
    <border>
      <left style="thin">
        <color theme="6"/>
      </left>
      <right style="thin">
        <color theme="9" tint="0.39997558519241921"/>
      </right>
      <top style="thin">
        <color theme="9" tint="0.3999755851924192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46">
    <xf numFmtId="0" fontId="0" fillId="0" borderId="0" xfId="0"/>
    <xf numFmtId="0" fontId="5" fillId="2" borderId="2" xfId="0" applyFont="1" applyFill="1" applyBorder="1" applyAlignment="1">
      <alignment horizontal="left" vertical="center"/>
    </xf>
    <xf numFmtId="0" fontId="5" fillId="2" borderId="2" xfId="0" applyFont="1" applyFill="1" applyBorder="1" applyAlignment="1">
      <alignment horizontal="center" vertical="center"/>
    </xf>
    <xf numFmtId="0" fontId="3" fillId="0" borderId="0" xfId="0" applyFont="1" applyAlignment="1">
      <alignment horizontal="center"/>
    </xf>
    <xf numFmtId="0" fontId="2" fillId="0" borderId="1" xfId="0" applyFont="1" applyBorder="1" applyAlignment="1">
      <alignment horizontal="left" vertical="center"/>
    </xf>
    <xf numFmtId="164" fontId="2" fillId="0" borderId="1" xfId="0" applyNumberFormat="1" applyFont="1" applyBorder="1" applyAlignment="1">
      <alignment horizontal="right" vertical="center"/>
    </xf>
    <xf numFmtId="0" fontId="2" fillId="0" borderId="3" xfId="0" applyFont="1" applyBorder="1" applyAlignment="1">
      <alignment horizontal="left" vertical="center"/>
    </xf>
    <xf numFmtId="164" fontId="2" fillId="0" borderId="3" xfId="0" applyNumberFormat="1" applyFont="1" applyBorder="1" applyAlignment="1">
      <alignment horizontal="right" vertical="center"/>
    </xf>
    <xf numFmtId="0" fontId="7" fillId="2" borderId="2" xfId="0" applyFont="1" applyFill="1" applyBorder="1" applyAlignment="1">
      <alignment horizontal="left" vertical="center"/>
    </xf>
    <xf numFmtId="0" fontId="7" fillId="2" borderId="2" xfId="0" applyFont="1" applyFill="1" applyBorder="1" applyAlignment="1">
      <alignment horizontal="center" vertical="center"/>
    </xf>
    <xf numFmtId="10" fontId="2" fillId="0" borderId="0" xfId="1" applyNumberFormat="1" applyFont="1" applyFill="1" applyAlignment="1">
      <alignment horizontal="right" vertical="center"/>
    </xf>
    <xf numFmtId="10" fontId="2" fillId="0" borderId="1" xfId="1" applyNumberFormat="1" applyFont="1" applyFill="1" applyBorder="1" applyAlignment="1">
      <alignment horizontal="right" vertical="center"/>
    </xf>
    <xf numFmtId="10" fontId="2" fillId="0" borderId="3" xfId="1" applyNumberFormat="1" applyFont="1" applyFill="1" applyBorder="1" applyAlignment="1">
      <alignment horizontal="right" vertical="center"/>
    </xf>
    <xf numFmtId="10" fontId="2" fillId="0" borderId="6" xfId="1" applyNumberFormat="1" applyFont="1" applyFill="1" applyBorder="1" applyAlignment="1">
      <alignment horizontal="right" vertical="center"/>
    </xf>
    <xf numFmtId="10" fontId="2" fillId="0" borderId="7" xfId="1" applyNumberFormat="1" applyFont="1" applyFill="1" applyBorder="1" applyAlignment="1">
      <alignment horizontal="right" vertical="center"/>
    </xf>
    <xf numFmtId="10" fontId="2" fillId="0" borderId="2" xfId="1" applyNumberFormat="1" applyFont="1" applyFill="1" applyBorder="1" applyAlignment="1">
      <alignment horizontal="right" vertical="center"/>
    </xf>
    <xf numFmtId="0" fontId="2" fillId="0" borderId="9" xfId="0" applyFont="1" applyBorder="1" applyAlignment="1">
      <alignment horizontal="left" vertical="center"/>
    </xf>
    <xf numFmtId="0" fontId="2" fillId="0" borderId="12" xfId="0" applyFont="1" applyBorder="1" applyAlignment="1">
      <alignment horizontal="left" vertical="center"/>
    </xf>
    <xf numFmtId="10" fontId="2" fillId="0" borderId="8" xfId="1" applyNumberFormat="1" applyFont="1" applyFill="1" applyBorder="1" applyAlignment="1">
      <alignment horizontal="right" vertical="center"/>
    </xf>
    <xf numFmtId="10" fontId="2" fillId="0" borderId="13" xfId="1" applyNumberFormat="1" applyFont="1" applyFill="1" applyBorder="1" applyAlignment="1">
      <alignment horizontal="right" vertical="center"/>
    </xf>
    <xf numFmtId="0" fontId="8" fillId="4" borderId="10" xfId="0" applyFont="1" applyFill="1" applyBorder="1" applyAlignment="1">
      <alignment horizontal="left" vertical="center"/>
    </xf>
    <xf numFmtId="0" fontId="8" fillId="4" borderId="11"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2" xfId="0" applyFont="1" applyFill="1" applyBorder="1" applyAlignment="1">
      <alignment horizontal="left" vertical="center"/>
    </xf>
    <xf numFmtId="10" fontId="8" fillId="4" borderId="2" xfId="1" applyNumberFormat="1" applyFont="1" applyFill="1" applyBorder="1" applyAlignment="1">
      <alignment horizontal="center" vertical="center"/>
    </xf>
    <xf numFmtId="0" fontId="8" fillId="4" borderId="2" xfId="0" applyFont="1" applyFill="1" applyBorder="1" applyAlignment="1">
      <alignment horizontal="center" vertical="center"/>
    </xf>
    <xf numFmtId="17" fontId="8" fillId="4" borderId="2"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9" fillId="4" borderId="2" xfId="0" applyFont="1" applyFill="1" applyBorder="1" applyAlignment="1">
      <alignment horizontal="left" vertical="center"/>
    </xf>
    <xf numFmtId="0" fontId="9" fillId="4" borderId="2" xfId="0" applyFont="1" applyFill="1" applyBorder="1" applyAlignment="1">
      <alignment horizontal="center"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center" vertical="center"/>
    </xf>
    <xf numFmtId="164" fontId="2" fillId="0" borderId="0" xfId="0" applyNumberFormat="1" applyFont="1" applyAlignment="1">
      <alignment horizontal="right" vertical="center"/>
    </xf>
    <xf numFmtId="0" fontId="10" fillId="0" borderId="0" xfId="0" applyFont="1"/>
    <xf numFmtId="0" fontId="0" fillId="0" borderId="0" xfId="0" applyAlignment="1">
      <alignment horizontal="right" vertical="center"/>
    </xf>
    <xf numFmtId="44" fontId="0" fillId="0" borderId="0" xfId="2" applyFont="1"/>
    <xf numFmtId="0" fontId="0" fillId="0" borderId="15" xfId="0" applyBorder="1"/>
    <xf numFmtId="167" fontId="0" fillId="0" borderId="15" xfId="0" applyNumberFormat="1" applyBorder="1"/>
    <xf numFmtId="5" fontId="0" fillId="0" borderId="15" xfId="0" applyNumberFormat="1" applyBorder="1"/>
    <xf numFmtId="0" fontId="10" fillId="0" borderId="15" xfId="0" applyFont="1" applyBorder="1" applyAlignment="1">
      <alignment horizontal="center" vertical="center"/>
    </xf>
    <xf numFmtId="10" fontId="0" fillId="0" borderId="15" xfId="1" applyNumberFormat="1" applyFont="1" applyBorder="1" applyAlignment="1">
      <alignment horizontal="left" vertical="center"/>
    </xf>
    <xf numFmtId="10" fontId="0" fillId="0" borderId="5" xfId="1" applyNumberFormat="1" applyFont="1" applyBorder="1" applyAlignment="1">
      <alignment horizontal="left" vertical="center"/>
    </xf>
    <xf numFmtId="164" fontId="0" fillId="0" borderId="15" xfId="0" applyNumberFormat="1" applyBorder="1" applyAlignment="1">
      <alignment horizontal="left" vertical="center"/>
    </xf>
    <xf numFmtId="164" fontId="0" fillId="0" borderId="5" xfId="0" applyNumberFormat="1" applyBorder="1" applyAlignment="1">
      <alignment horizontal="left" vertical="center"/>
    </xf>
    <xf numFmtId="165" fontId="0" fillId="0" borderId="15" xfId="0" applyNumberFormat="1" applyBorder="1" applyAlignment="1">
      <alignment horizontal="left" vertical="center"/>
    </xf>
    <xf numFmtId="164" fontId="0" fillId="0" borderId="15" xfId="2" applyNumberFormat="1" applyFont="1" applyBorder="1" applyAlignment="1">
      <alignment horizontal="left" vertical="center"/>
    </xf>
    <xf numFmtId="7" fontId="0" fillId="0" borderId="15" xfId="0" applyNumberFormat="1" applyBorder="1" applyAlignment="1">
      <alignment horizontal="left" vertical="center"/>
    </xf>
    <xf numFmtId="10" fontId="0" fillId="0" borderId="21" xfId="1" applyNumberFormat="1" applyFont="1" applyBorder="1" applyAlignment="1">
      <alignment horizontal="left" vertical="center"/>
    </xf>
    <xf numFmtId="10" fontId="0" fillId="0" borderId="18" xfId="1" applyNumberFormat="1" applyFont="1" applyBorder="1" applyAlignment="1">
      <alignment horizontal="left" vertical="center"/>
    </xf>
    <xf numFmtId="165" fontId="0" fillId="0" borderId="21" xfId="0" applyNumberFormat="1" applyBorder="1" applyAlignment="1">
      <alignment horizontal="left" vertical="center"/>
    </xf>
    <xf numFmtId="166" fontId="0" fillId="0" borderId="18" xfId="0" applyNumberFormat="1" applyBorder="1" applyAlignment="1">
      <alignment horizontal="left" vertical="center"/>
    </xf>
    <xf numFmtId="166" fontId="0" fillId="0" borderId="21" xfId="0" applyNumberFormat="1" applyBorder="1" applyAlignment="1">
      <alignment horizontal="left" vertical="center"/>
    </xf>
    <xf numFmtId="165" fontId="0" fillId="0" borderId="18" xfId="0" applyNumberFormat="1" applyBorder="1" applyAlignment="1">
      <alignment horizontal="left" vertical="center"/>
    </xf>
    <xf numFmtId="165" fontId="0" fillId="0" borderId="27" xfId="0" applyNumberFormat="1" applyBorder="1" applyAlignment="1">
      <alignment horizontal="left" vertical="center"/>
    </xf>
    <xf numFmtId="10" fontId="0" fillId="0" borderId="28" xfId="1" applyNumberFormat="1" applyFont="1" applyBorder="1" applyAlignment="1">
      <alignment horizontal="left" vertical="center"/>
    </xf>
    <xf numFmtId="10" fontId="0" fillId="0" borderId="29" xfId="1" applyNumberFormat="1" applyFont="1" applyBorder="1" applyAlignment="1">
      <alignment horizontal="left" vertical="center"/>
    </xf>
    <xf numFmtId="165" fontId="0" fillId="0" borderId="33" xfId="0" applyNumberFormat="1" applyBorder="1" applyAlignment="1">
      <alignment horizontal="left" vertical="center"/>
    </xf>
    <xf numFmtId="165" fontId="0" fillId="0" borderId="28" xfId="0" applyNumberFormat="1" applyBorder="1" applyAlignment="1">
      <alignment horizontal="left" vertical="center"/>
    </xf>
    <xf numFmtId="164" fontId="0" fillId="0" borderId="5" xfId="2" applyNumberFormat="1" applyFont="1" applyBorder="1" applyAlignment="1">
      <alignment horizontal="left" vertical="center"/>
    </xf>
    <xf numFmtId="166" fontId="0" fillId="0" borderId="29" xfId="0" applyNumberFormat="1" applyBorder="1" applyAlignment="1">
      <alignment horizontal="left" vertical="center"/>
    </xf>
    <xf numFmtId="166" fontId="0" fillId="0" borderId="28" xfId="0" applyNumberFormat="1" applyBorder="1" applyAlignment="1">
      <alignment horizontal="left" vertical="center"/>
    </xf>
    <xf numFmtId="165" fontId="0" fillId="0" borderId="5" xfId="0" applyNumberFormat="1" applyBorder="1" applyAlignment="1">
      <alignment horizontal="left" vertical="center"/>
    </xf>
    <xf numFmtId="7" fontId="0" fillId="0" borderId="5" xfId="0" applyNumberFormat="1" applyBorder="1" applyAlignment="1">
      <alignment horizontal="left" vertical="center"/>
    </xf>
    <xf numFmtId="165" fontId="0" fillId="0" borderId="29" xfId="0" applyNumberFormat="1" applyBorder="1" applyAlignment="1">
      <alignment horizontal="left" vertical="center"/>
    </xf>
    <xf numFmtId="0" fontId="5" fillId="3" borderId="37" xfId="0" applyFont="1" applyFill="1" applyBorder="1" applyAlignment="1">
      <alignment horizontal="center" vertical="center"/>
    </xf>
    <xf numFmtId="0" fontId="5" fillId="3" borderId="16" xfId="0" applyFont="1" applyFill="1" applyBorder="1" applyAlignment="1">
      <alignment horizontal="left" vertical="center"/>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10" fontId="10" fillId="0" borderId="21" xfId="1" applyNumberFormat="1" applyFont="1" applyBorder="1" applyAlignment="1">
      <alignment horizontal="center" vertical="center"/>
    </xf>
    <xf numFmtId="0" fontId="0" fillId="6" borderId="0" xfId="0" applyFill="1"/>
    <xf numFmtId="0" fontId="10" fillId="7" borderId="19" xfId="0" applyFont="1" applyFill="1" applyBorder="1" applyAlignment="1">
      <alignment horizontal="center" vertical="center"/>
    </xf>
    <xf numFmtId="0" fontId="0" fillId="7" borderId="20" xfId="0" applyFill="1" applyBorder="1" applyAlignment="1">
      <alignment vertical="center"/>
    </xf>
    <xf numFmtId="0" fontId="0" fillId="7" borderId="23" xfId="0" applyFill="1" applyBorder="1" applyAlignment="1">
      <alignment vertical="center"/>
    </xf>
    <xf numFmtId="0" fontId="0" fillId="7" borderId="24" xfId="0" applyFill="1" applyBorder="1"/>
    <xf numFmtId="0" fontId="0" fillId="7" borderId="26" xfId="0" applyFill="1" applyBorder="1" applyAlignment="1">
      <alignment vertical="center"/>
    </xf>
    <xf numFmtId="0" fontId="0" fillId="7" borderId="24" xfId="0" applyFill="1" applyBorder="1" applyAlignment="1">
      <alignment vertical="center"/>
    </xf>
    <xf numFmtId="0" fontId="0" fillId="7" borderId="20" xfId="0" applyFill="1" applyBorder="1"/>
    <xf numFmtId="0" fontId="0" fillId="7" borderId="23" xfId="0" applyFill="1" applyBorder="1"/>
    <xf numFmtId="0" fontId="5" fillId="8" borderId="15" xfId="0" applyFont="1" applyFill="1" applyBorder="1" applyAlignment="1">
      <alignment horizontal="left" vertical="center"/>
    </xf>
    <xf numFmtId="169" fontId="5" fillId="3" borderId="15" xfId="0" applyNumberFormat="1" applyFont="1" applyFill="1" applyBorder="1" applyAlignment="1">
      <alignment horizontal="center" vertical="center"/>
    </xf>
    <xf numFmtId="168" fontId="0" fillId="0" borderId="15" xfId="0" applyNumberFormat="1" applyBorder="1"/>
    <xf numFmtId="0" fontId="5" fillId="3" borderId="38" xfId="0" applyFont="1" applyFill="1" applyBorder="1" applyAlignment="1">
      <alignment horizontal="left" vertical="center"/>
    </xf>
    <xf numFmtId="0" fontId="5" fillId="3" borderId="13" xfId="0" applyFont="1" applyFill="1" applyBorder="1" applyAlignment="1">
      <alignment horizontal="center" vertical="center"/>
    </xf>
    <xf numFmtId="0" fontId="5" fillId="3" borderId="39" xfId="0" applyFont="1" applyFill="1" applyBorder="1" applyAlignment="1">
      <alignment horizontal="center" vertical="center"/>
    </xf>
    <xf numFmtId="0" fontId="2" fillId="9" borderId="15" xfId="0" applyFont="1" applyFill="1" applyBorder="1" applyAlignment="1">
      <alignment horizontal="left" vertical="center"/>
    </xf>
    <xf numFmtId="164" fontId="2" fillId="9" borderId="15" xfId="0" applyNumberFormat="1" applyFont="1" applyFill="1" applyBorder="1" applyAlignment="1">
      <alignment horizontal="right" vertical="center"/>
    </xf>
    <xf numFmtId="0" fontId="0" fillId="10" borderId="15" xfId="0" applyFill="1" applyBorder="1" applyAlignment="1">
      <alignment horizontal="center" vertical="center"/>
    </xf>
    <xf numFmtId="0" fontId="0" fillId="10" borderId="15" xfId="0" applyFill="1" applyBorder="1" applyAlignment="1">
      <alignment horizontal="left" wrapText="1"/>
    </xf>
    <xf numFmtId="10" fontId="0" fillId="10" borderId="15" xfId="1" applyNumberFormat="1" applyFont="1" applyFill="1" applyBorder="1" applyAlignment="1">
      <alignment horizontal="right" vertical="center"/>
    </xf>
    <xf numFmtId="10" fontId="0" fillId="10" borderId="15" xfId="1" applyNumberFormat="1" applyFont="1" applyFill="1" applyBorder="1" applyAlignment="1">
      <alignment horizontal="right"/>
    </xf>
    <xf numFmtId="0" fontId="5" fillId="3" borderId="15" xfId="0" applyFont="1" applyFill="1" applyBorder="1" applyAlignment="1">
      <alignment horizontal="center" vertical="center"/>
    </xf>
    <xf numFmtId="168" fontId="0" fillId="0" borderId="0" xfId="0" applyNumberFormat="1"/>
    <xf numFmtId="169" fontId="5" fillId="3" borderId="40" xfId="0" applyNumberFormat="1" applyFont="1" applyFill="1" applyBorder="1" applyAlignment="1">
      <alignment horizontal="center" vertical="center"/>
    </xf>
    <xf numFmtId="168" fontId="0" fillId="0" borderId="40" xfId="0" applyNumberFormat="1" applyBorder="1"/>
    <xf numFmtId="169" fontId="5" fillId="3" borderId="41" xfId="0" applyNumberFormat="1" applyFont="1" applyFill="1" applyBorder="1" applyAlignment="1">
      <alignment horizontal="center" vertical="center"/>
    </xf>
    <xf numFmtId="168" fontId="0" fillId="0" borderId="41" xfId="0" applyNumberFormat="1" applyBorder="1"/>
    <xf numFmtId="169" fontId="5" fillId="11" borderId="42" xfId="0" applyNumberFormat="1" applyFont="1" applyFill="1" applyBorder="1" applyAlignment="1">
      <alignment horizontal="center" vertical="center"/>
    </xf>
    <xf numFmtId="168" fontId="10" fillId="12" borderId="43" xfId="0" applyNumberFormat="1" applyFont="1" applyFill="1" applyBorder="1"/>
    <xf numFmtId="168" fontId="10" fillId="12" borderId="44" xfId="0" applyNumberFormat="1" applyFont="1" applyFill="1" applyBorder="1"/>
    <xf numFmtId="0" fontId="2" fillId="0" borderId="15" xfId="0" applyFont="1" applyBorder="1" applyAlignment="1">
      <alignment horizontal="left" vertical="center"/>
    </xf>
    <xf numFmtId="10" fontId="0" fillId="0" borderId="15" xfId="0" applyNumberFormat="1" applyBorder="1"/>
    <xf numFmtId="0" fontId="11" fillId="14" borderId="20" xfId="0" applyFont="1" applyFill="1" applyBorder="1" applyAlignment="1">
      <alignment horizontal="left" vertical="center"/>
    </xf>
    <xf numFmtId="0" fontId="2" fillId="13" borderId="15" xfId="0" applyFont="1" applyFill="1" applyBorder="1" applyAlignment="1">
      <alignment horizontal="left" vertical="center"/>
    </xf>
    <xf numFmtId="168" fontId="0" fillId="0" borderId="15" xfId="2" applyNumberFormat="1" applyFont="1" applyBorder="1"/>
    <xf numFmtId="168" fontId="10" fillId="0" borderId="15" xfId="2" applyNumberFormat="1" applyFont="1" applyBorder="1"/>
    <xf numFmtId="10" fontId="0" fillId="0" borderId="23" xfId="0" applyNumberFormat="1" applyBorder="1" applyAlignment="1">
      <alignment horizontal="left" vertical="center"/>
    </xf>
    <xf numFmtId="10" fontId="0" fillId="0" borderId="24" xfId="0" applyNumberFormat="1" applyBorder="1" applyAlignment="1">
      <alignment horizontal="left" vertical="center"/>
    </xf>
    <xf numFmtId="5" fontId="0" fillId="0" borderId="45" xfId="0" applyNumberFormat="1" applyBorder="1" applyAlignment="1">
      <alignment horizontal="right" vertical="center"/>
    </xf>
    <xf numFmtId="5" fontId="0" fillId="0" borderId="25" xfId="0" applyNumberFormat="1" applyBorder="1" applyAlignment="1">
      <alignment horizontal="right" vertical="center"/>
    </xf>
    <xf numFmtId="0" fontId="11" fillId="14" borderId="47" xfId="0" applyFont="1" applyFill="1" applyBorder="1" applyAlignment="1">
      <alignment horizontal="left" vertical="center"/>
    </xf>
    <xf numFmtId="168" fontId="11" fillId="14" borderId="22" xfId="0" applyNumberFormat="1" applyFont="1" applyFill="1" applyBorder="1"/>
    <xf numFmtId="168" fontId="11" fillId="14" borderId="48" xfId="0" applyNumberFormat="1" applyFont="1" applyFill="1" applyBorder="1"/>
    <xf numFmtId="10" fontId="0" fillId="0" borderId="23" xfId="0" applyNumberFormat="1" applyBorder="1" applyAlignment="1">
      <alignment horizontal="left" vertical="top"/>
    </xf>
    <xf numFmtId="10" fontId="0" fillId="0" borderId="24" xfId="0" applyNumberFormat="1" applyBorder="1" applyAlignment="1">
      <alignment horizontal="left" vertical="top"/>
    </xf>
    <xf numFmtId="164" fontId="0" fillId="0" borderId="45" xfId="2" applyNumberFormat="1" applyFont="1" applyBorder="1" applyAlignment="1">
      <alignment vertical="center"/>
    </xf>
    <xf numFmtId="164" fontId="0" fillId="0" borderId="25" xfId="2" applyNumberFormat="1" applyFont="1" applyBorder="1" applyAlignment="1">
      <alignment vertical="center"/>
    </xf>
    <xf numFmtId="0" fontId="4" fillId="5" borderId="5" xfId="0" applyFont="1" applyFill="1" applyBorder="1" applyAlignment="1">
      <alignment horizontal="center"/>
    </xf>
    <xf numFmtId="0" fontId="4" fillId="5" borderId="6" xfId="0" applyFont="1" applyFill="1" applyBorder="1" applyAlignment="1">
      <alignment horizont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4" fillId="5" borderId="7" xfId="0" applyFont="1" applyFill="1" applyBorder="1" applyAlignment="1">
      <alignment horizontal="center"/>
    </xf>
    <xf numFmtId="0" fontId="3" fillId="5" borderId="5" xfId="0" applyFont="1" applyFill="1" applyBorder="1" applyAlignment="1">
      <alignment horizontal="center"/>
    </xf>
    <xf numFmtId="0" fontId="3" fillId="5" borderId="6" xfId="0" applyFont="1" applyFill="1" applyBorder="1" applyAlignment="1">
      <alignment horizontal="center"/>
    </xf>
    <xf numFmtId="0" fontId="3" fillId="5" borderId="7" xfId="0" applyFont="1" applyFill="1" applyBorder="1" applyAlignment="1">
      <alignment horizontal="center"/>
    </xf>
    <xf numFmtId="0" fontId="12" fillId="5" borderId="5" xfId="0" applyFont="1" applyFill="1" applyBorder="1" applyAlignment="1">
      <alignment horizontal="center" vertical="center"/>
    </xf>
    <xf numFmtId="0" fontId="12" fillId="5" borderId="6" xfId="0" applyFont="1" applyFill="1" applyBorder="1" applyAlignment="1">
      <alignment horizontal="center" vertical="center"/>
    </xf>
    <xf numFmtId="0" fontId="12" fillId="5" borderId="7" xfId="0" applyFont="1" applyFill="1" applyBorder="1" applyAlignment="1">
      <alignment horizontal="center" vertical="center"/>
    </xf>
    <xf numFmtId="0" fontId="10" fillId="7" borderId="34" xfId="0" applyFont="1" applyFill="1" applyBorder="1" applyAlignment="1">
      <alignment horizontal="center" vertical="center"/>
    </xf>
    <xf numFmtId="0" fontId="10" fillId="7" borderId="35" xfId="0" applyFont="1" applyFill="1" applyBorder="1" applyAlignment="1">
      <alignment horizontal="center" vertical="center"/>
    </xf>
    <xf numFmtId="0" fontId="10" fillId="7" borderId="36" xfId="0" applyFont="1" applyFill="1" applyBorder="1" applyAlignment="1">
      <alignment horizontal="center" vertical="center"/>
    </xf>
    <xf numFmtId="0" fontId="3" fillId="5" borderId="20"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22"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25" xfId="0" applyFont="1" applyFill="1" applyBorder="1" applyAlignment="1">
      <alignment horizontal="center" vertical="center"/>
    </xf>
    <xf numFmtId="0" fontId="11" fillId="7" borderId="30" xfId="0" applyFont="1" applyFill="1" applyBorder="1" applyAlignment="1">
      <alignment horizontal="center" vertical="center"/>
    </xf>
    <xf numFmtId="0" fontId="11" fillId="7" borderId="31" xfId="0" applyFont="1" applyFill="1" applyBorder="1" applyAlignment="1">
      <alignment horizontal="center" vertical="center"/>
    </xf>
    <xf numFmtId="0" fontId="11" fillId="7" borderId="32" xfId="0" applyFont="1" applyFill="1" applyBorder="1" applyAlignment="1">
      <alignment horizontal="center" vertical="center"/>
    </xf>
    <xf numFmtId="0" fontId="0" fillId="0" borderId="0" xfId="0" applyAlignment="1">
      <alignment horizontal="center"/>
    </xf>
    <xf numFmtId="0" fontId="13" fillId="15" borderId="46" xfId="0" applyFont="1" applyFill="1" applyBorder="1" applyAlignment="1">
      <alignment horizontal="center" vertical="center"/>
    </xf>
    <xf numFmtId="0" fontId="14" fillId="15" borderId="46" xfId="0" applyFont="1" applyFill="1" applyBorder="1" applyAlignment="1">
      <alignment horizontal="center" vertical="center"/>
    </xf>
  </cellXfs>
  <cellStyles count="3">
    <cellStyle name="Currency" xfId="2" builtinId="4"/>
    <cellStyle name="Normal" xfId="0" builtinId="0"/>
    <cellStyle name="Percent" xfId="1" builtinId="5"/>
  </cellStyles>
  <dxfs count="91">
    <dxf>
      <font>
        <strike val="0"/>
        <outline val="0"/>
        <shadow val="0"/>
        <u val="none"/>
        <vertAlign val="baseline"/>
        <sz val="12"/>
        <color theme="1"/>
        <name val="Aptos Narrow"/>
        <family val="2"/>
        <scheme val="minor"/>
      </font>
      <alignment horizontal="left" vertical="center" textRotation="0" wrapText="0" indent="0" justifyLastLine="0" shrinkToFit="0" readingOrder="0"/>
    </dxf>
    <dxf>
      <font>
        <strike val="0"/>
        <outline val="0"/>
        <shadow val="0"/>
        <u val="none"/>
        <vertAlign val="baseline"/>
        <sz val="12"/>
        <color theme="1"/>
        <name val="Aptos Narrow"/>
        <family val="2"/>
        <scheme val="minor"/>
      </font>
      <alignment horizontal="left" vertical="center" textRotation="0" wrapText="0" indent="0" justifyLastLine="0" shrinkToFit="0" readingOrder="0"/>
      <border outline="0">
        <right style="thin">
          <color indexed="64"/>
        </right>
      </border>
    </dxf>
    <dxf>
      <font>
        <strike val="0"/>
        <outline val="0"/>
        <shadow val="0"/>
        <u val="none"/>
        <vertAlign val="baseline"/>
        <sz val="12"/>
        <color theme="1"/>
        <name val="Aptos Narrow"/>
        <family val="2"/>
        <scheme val="minor"/>
      </font>
      <alignment horizontal="left" vertical="center" textRotation="0" wrapText="0" indent="0" justifyLastLine="0" shrinkToFit="0" readingOrder="0"/>
      <border outline="0">
        <right style="thin">
          <color indexed="64"/>
        </right>
      </border>
    </dxf>
    <dxf>
      <font>
        <strike val="0"/>
        <outline val="0"/>
        <shadow val="0"/>
        <u val="none"/>
        <vertAlign val="baseline"/>
        <sz val="12"/>
        <color theme="1"/>
        <name val="Aptos Narrow"/>
        <family val="2"/>
        <scheme val="minor"/>
      </font>
      <numFmt numFmtId="14" formatCode="0.00%"/>
      <alignment horizontal="left" vertical="center" textRotation="0" wrapText="0" indent="0" justifyLastLine="0" shrinkToFit="0" readingOrder="0"/>
      <border outline="0">
        <left style="thin">
          <color indexed="64"/>
        </left>
        <right style="thin">
          <color indexed="64"/>
        </right>
      </border>
    </dxf>
    <dxf>
      <fill>
        <patternFill patternType="solid">
          <fgColor indexed="64"/>
          <bgColor theme="0" tint="-0.14999847407452621"/>
        </patternFill>
      </fill>
      <alignment vertical="center" textRotation="0" wrapText="0" indent="0" justifyLastLine="0" shrinkToFit="0" readingOrder="0"/>
      <border outline="0">
        <right style="thin">
          <color indexed="64"/>
        </right>
      </border>
    </dxf>
    <dxf>
      <font>
        <strike val="0"/>
        <outline val="0"/>
        <shadow val="0"/>
        <u val="none"/>
        <vertAlign val="baseline"/>
        <sz val="12"/>
        <color theme="1"/>
        <name val="Aptos Narrow"/>
        <family val="2"/>
        <scheme val="minor"/>
      </font>
      <alignment vertical="center"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4"/>
        <color theme="0"/>
        <name val="Aptos Narrow"/>
        <family val="2"/>
        <scheme val="minor"/>
      </font>
      <numFmt numFmtId="0" formatCode="General"/>
      <fill>
        <patternFill patternType="solid">
          <fgColor theme="9"/>
          <bgColor rgb="FF00B050"/>
        </patternFill>
      </fill>
      <alignment horizontal="center" vertical="center" textRotation="0" wrapText="0" indent="0" justifyLastLine="0" shrinkToFit="0" readingOrder="0"/>
      <border diagonalUp="0" diagonalDown="0" outline="0">
        <left style="thin">
          <color theme="6"/>
        </left>
        <right style="thin">
          <color theme="6"/>
        </right>
        <top/>
        <bottom/>
      </border>
    </dxf>
    <dxf>
      <font>
        <b val="0"/>
        <i val="0"/>
        <strike val="0"/>
        <condense val="0"/>
        <extend val="0"/>
        <outline val="0"/>
        <shadow val="0"/>
        <u val="none"/>
        <vertAlign val="baseline"/>
        <sz val="12"/>
        <color theme="1"/>
        <name val="Aptos Narrow"/>
        <family val="2"/>
        <scheme val="minor"/>
      </font>
      <numFmt numFmtId="14" formatCode="0.00%"/>
      <fill>
        <patternFill patternType="none">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fgColor theme="6" tint="0.79998168889431442"/>
          <bgColor auto="1"/>
        </patternFill>
      </fill>
      <alignment horizontal="left" vertical="center" textRotation="0" wrapText="0" indent="0" justifyLastLine="0" shrinkToFit="0" readingOrder="0"/>
      <border diagonalUp="0" diagonalDown="0" outline="0">
        <left/>
        <right style="thin">
          <color theme="6"/>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bgColor auto="1"/>
        </patternFill>
      </fill>
      <alignment horizontal="right" vertical="center"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indexed="64"/>
          <bgColor rgb="FF00B050"/>
        </patternFill>
      </fill>
      <alignment horizontal="center" vertical="center" textRotation="0" wrapText="0" indent="0" justifyLastLine="0" shrinkToFit="0" readingOrder="0"/>
      <border diagonalUp="0" diagonalDown="0" outline="0">
        <left style="thin">
          <color theme="6"/>
        </left>
        <right style="thin">
          <color theme="6"/>
        </right>
        <top/>
        <bottom/>
      </border>
    </dxf>
    <dxf>
      <font>
        <b val="0"/>
        <i val="0"/>
        <strike val="0"/>
        <condense val="0"/>
        <extend val="0"/>
        <outline val="0"/>
        <shadow val="0"/>
        <u val="none"/>
        <vertAlign val="baseline"/>
        <sz val="12"/>
        <color theme="1"/>
        <name val="Aptos Narrow"/>
        <family val="2"/>
        <scheme val="minor"/>
      </font>
      <numFmt numFmtId="14" formatCode="0.00%"/>
      <fill>
        <patternFill patternType="none">
          <fgColor indexed="64"/>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fgColor indexed="64"/>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fgColor indexed="64"/>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fgColor indexed="64"/>
          <bgColor auto="1"/>
        </patternFill>
      </fill>
      <alignment horizontal="right" vertical="center" textRotation="0" wrapText="0" indent="0" justifyLastLine="0" shrinkToFit="0" readingOrder="0"/>
      <border diagonalUp="0" diagonalDown="0" outline="0">
        <left style="thin">
          <color theme="6"/>
        </left>
        <right style="thin">
          <color theme="6"/>
        </right>
        <top style="thin">
          <color theme="9" tint="0.39997558519241921"/>
        </top>
        <bottom style="thin">
          <color theme="9" tint="0.39997558519241921"/>
        </bottom>
      </border>
    </dxf>
    <dxf>
      <font>
        <strike val="0"/>
        <outline val="0"/>
        <shadow val="0"/>
        <u val="none"/>
        <vertAlign val="baseline"/>
        <sz val="12"/>
        <name val="Aptos Narrow"/>
        <family val="2"/>
        <scheme val="minor"/>
      </font>
      <fill>
        <patternFill patternType="none">
          <fgColor indexed="64"/>
          <bgColor auto="1"/>
        </patternFill>
      </fill>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fgColor indexed="64"/>
          <bgColor auto="1"/>
        </patternFill>
      </fill>
      <alignment horizontal="right" vertical="center"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indexed="64"/>
          <bgColor rgb="FF00B050"/>
        </patternFill>
      </fill>
      <alignment horizontal="center" vertical="center" textRotation="0" wrapText="0" indent="0" justifyLastLine="0" shrinkToFit="0" readingOrder="0"/>
      <border diagonalUp="0" diagonalDown="0" outline="0">
        <left style="thin">
          <color theme="6"/>
        </left>
        <right style="thin">
          <color theme="6"/>
        </right>
        <top/>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0" formatCode="General"/>
      <fill>
        <patternFill patternType="none">
          <bgColor auto="1"/>
        </patternFill>
      </fill>
      <alignment horizontal="left" vertical="center" textRotation="0" wrapText="0" indent="0" justifyLastLine="0" shrinkToFit="0" readingOrder="0"/>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bgColor auto="1"/>
        </patternFill>
      </fill>
      <alignment horizontal="right" vertical="center"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indexed="64"/>
          <bgColor rgb="FF00B050"/>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4" formatCode="0.00%"/>
      <fill>
        <patternFill patternType="none">
          <fgColor theme="9" tint="0.79998168889431442"/>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fgColor theme="9" tint="0.79998168889431442"/>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fgColor theme="9" tint="0.79998168889431442"/>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4" formatCode="0.00%"/>
      <fill>
        <patternFill patternType="none">
          <fgColor theme="9" tint="0.79998168889431442"/>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0" formatCode="General"/>
      <fill>
        <patternFill patternType="none">
          <fgColor theme="9" tint="0.79998168889431442"/>
          <bgColor auto="1"/>
        </patternFill>
      </fill>
      <alignment horizontal="left" vertical="center" textRotation="0" wrapText="0" indent="0" justifyLastLine="0" shrinkToFit="0" readingOrder="0"/>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fgColor theme="9" tint="0.79998168889431442"/>
          <bgColor auto="1"/>
        </patternFill>
      </fill>
      <alignment horizontal="right" vertical="center" textRotation="0" wrapText="0" indent="0" justifyLastLine="0" shrinkToFit="0" readingOrder="0"/>
    </dxf>
    <dxf>
      <border outline="0">
        <bottom style="thin">
          <color theme="9" tint="0.39997558519241921"/>
        </bottom>
      </border>
    </dxf>
    <dxf>
      <font>
        <b val="0"/>
        <i val="0"/>
        <strike val="0"/>
        <condense val="0"/>
        <extend val="0"/>
        <outline val="0"/>
        <shadow val="0"/>
        <u val="none"/>
        <vertAlign val="baseline"/>
        <sz val="12"/>
        <color theme="0"/>
        <name val="Aptos Narrow"/>
        <family val="2"/>
        <scheme val="minor"/>
      </font>
      <fill>
        <patternFill patternType="solid">
          <fgColor indexed="64"/>
          <bgColor rgb="FF00B050"/>
        </patternFill>
      </fill>
      <alignment horizontal="right" vertical="center" textRotation="0" wrapText="0" indent="0" justifyLastLine="0" shrinkToFit="0" readingOrder="0"/>
    </dxf>
    <dxf>
      <font>
        <strike val="0"/>
        <outline val="0"/>
        <shadow val="0"/>
        <u val="none"/>
        <vertAlign val="baseline"/>
        <sz val="12"/>
        <color theme="1"/>
        <name val="Aptos Narrow"/>
        <family val="2"/>
        <scheme val="minor"/>
      </font>
      <fill>
        <patternFill patternType="none">
          <bgColor auto="1"/>
        </patternFill>
      </fill>
      <alignment horizontal="right" vertical="center" textRotation="0" wrapText="0" indent="0" justifyLastLine="0" shrinkToFit="0" readingOrder="0"/>
    </dxf>
    <dxf>
      <font>
        <strike val="0"/>
        <outline val="0"/>
        <shadow val="0"/>
        <u val="none"/>
        <vertAlign val="baseline"/>
        <sz val="12"/>
        <color theme="1"/>
        <name val="Aptos Narrow"/>
        <family val="2"/>
        <scheme val="minor"/>
      </font>
      <fill>
        <patternFill patternType="none">
          <bgColor auto="1"/>
        </patternFill>
      </fill>
      <alignment horizontal="right" vertical="center" textRotation="0" wrapText="0" indent="0" justifyLastLine="0" shrinkToFit="0" readingOrder="0"/>
    </dxf>
    <dxf>
      <font>
        <strike val="0"/>
        <outline val="0"/>
        <shadow val="0"/>
        <u val="none"/>
        <vertAlign val="baseline"/>
        <sz val="12"/>
        <color theme="1"/>
        <name val="Aptos Narrow"/>
        <family val="2"/>
        <scheme val="minor"/>
      </font>
      <fill>
        <patternFill patternType="none">
          <bgColor auto="1"/>
        </patternFill>
      </fill>
      <alignment horizontal="right" vertical="center" textRotation="0" wrapText="0" indent="0" justifyLastLine="0" shrinkToFit="0" readingOrder="0"/>
    </dxf>
    <dxf>
      <font>
        <strike val="0"/>
        <outline val="0"/>
        <shadow val="0"/>
        <u val="none"/>
        <vertAlign val="baseline"/>
        <sz val="12"/>
        <color theme="1"/>
        <name val="Aptos Narrow"/>
        <family val="2"/>
        <scheme val="minor"/>
      </font>
      <numFmt numFmtId="14" formatCode="0.00%"/>
      <fill>
        <patternFill patternType="none">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none">
          <bgColor auto="1"/>
        </patternFill>
      </fill>
      <alignment horizontal="lef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strike val="0"/>
        <outline val="0"/>
        <shadow val="0"/>
        <u val="none"/>
        <vertAlign val="baseline"/>
        <sz val="12"/>
        <color theme="1"/>
        <name val="Aptos Narrow"/>
        <family val="2"/>
        <scheme val="minor"/>
      </font>
      <fill>
        <patternFill patternType="none">
          <bgColor auto="1"/>
        </patternFill>
      </fill>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indexed="64"/>
          <bgColor rgb="FF00B050"/>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none">
          <fgColor indexed="64"/>
          <bgColor auto="1"/>
        </patternFill>
      </fill>
      <alignment horizontal="left" vertical="center" textRotation="0" wrapText="0" indent="0" justifyLastLine="0" shrinkToFit="0" readingOrder="0"/>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fgColor indexed="64"/>
          <bgColor auto="1"/>
        </patternFill>
      </fill>
      <alignment horizontal="right" vertical="center"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4"/>
        <color theme="0"/>
        <name val="Aptos Narrow"/>
        <family val="2"/>
        <scheme val="minor"/>
      </font>
      <fill>
        <patternFill patternType="solid">
          <fgColor theme="9"/>
          <bgColor rgb="FF00B050"/>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0" formatCode="General"/>
      <fill>
        <patternFill patternType="none">
          <bgColor auto="1"/>
        </patternFill>
      </fill>
      <alignment horizontal="left" vertical="center" textRotation="0" wrapText="0" indent="0" justifyLastLine="0" shrinkToFit="0" readingOrder="0"/>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bgColor auto="1"/>
        </patternFill>
      </fill>
      <alignment horizontal="right" vertical="center"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4"/>
        <color theme="0"/>
        <name val="Aptos Narrow"/>
        <family val="2"/>
        <scheme val="minor"/>
      </font>
      <fill>
        <patternFill patternType="solid">
          <fgColor theme="9" tint="0.79998168889431442"/>
          <bgColor rgb="FF00B050"/>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164" formatCode="&quot;₹&quot;\ #,##0"/>
      <fill>
        <patternFill patternType="none">
          <fgColor indexed="64"/>
          <bgColor auto="1"/>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fill>
        <patternFill patternType="none">
          <fgColor indexed="64"/>
          <bgColor auto="1"/>
        </patternFill>
      </fill>
      <alignment horizontal="right" vertical="center" textRotation="0" wrapText="0" indent="0" justifyLastLine="0" shrinkToFit="0" readingOrder="0"/>
    </dxf>
    <dxf>
      <border outline="0">
        <bottom style="thin">
          <color theme="9" tint="0.39997558519241921"/>
        </bottom>
      </border>
    </dxf>
    <dxf>
      <font>
        <b val="0"/>
        <i val="0"/>
        <strike val="0"/>
        <condense val="0"/>
        <extend val="0"/>
        <outline val="0"/>
        <shadow val="0"/>
        <u val="none"/>
        <vertAlign val="baseline"/>
        <sz val="14"/>
        <color theme="0"/>
        <name val="Aptos Narrow"/>
        <family val="2"/>
        <scheme val="minor"/>
      </font>
      <fill>
        <patternFill patternType="solid">
          <fgColor theme="9" tint="0.79998168889431442"/>
          <bgColor rgb="FF00B050"/>
        </patternFill>
      </fill>
      <alignment horizontal="righ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6.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7.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8.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9.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0.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1.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2.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3.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4.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5.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6.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7.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8.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9.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0.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1.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2.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3.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4.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5.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6.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7.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8.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49.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0.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1.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2.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3.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4.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5.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6.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7.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8.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59.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0.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Ex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01868892894414"/>
          <c:y val="0.2256944814678174"/>
          <c:w val="0.69280460424374668"/>
          <c:h val="0.43016053097559009"/>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Ratios!$B$6</c:f>
              <c:strCache>
                <c:ptCount val="1"/>
                <c:pt idx="0">
                  <c:v>Gross Profit Margin</c:v>
                </c:pt>
              </c:strCache>
            </c:strRef>
          </c:cat>
          <c:val>
            <c:numRef>
              <c:f>Ratios!$C$6</c:f>
              <c:numCache>
                <c:formatCode>0.00%</c:formatCode>
                <c:ptCount val="1"/>
                <c:pt idx="0">
                  <c:v>0.45238095238095238</c:v>
                </c:pt>
              </c:numCache>
            </c:numRef>
          </c:val>
          <c:extLst>
            <c:ext xmlns:c16="http://schemas.microsoft.com/office/drawing/2014/chart" uri="{C3380CC4-5D6E-409C-BE32-E72D297353CC}">
              <c16:uniqueId val="{00000000-70F7-489F-9915-867A20377A80}"/>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Ratios!$B$6</c:f>
              <c:strCache>
                <c:ptCount val="1"/>
                <c:pt idx="0">
                  <c:v>Gross Profit Margin</c:v>
                </c:pt>
              </c:strCache>
            </c:strRef>
          </c:cat>
          <c:val>
            <c:numRef>
              <c:f>Ratios!$D$6</c:f>
              <c:numCache>
                <c:formatCode>0.00%</c:formatCode>
                <c:ptCount val="1"/>
                <c:pt idx="0">
                  <c:v>0.42888888888888888</c:v>
                </c:pt>
              </c:numCache>
            </c:numRef>
          </c:val>
          <c:extLst>
            <c:ext xmlns:c16="http://schemas.microsoft.com/office/drawing/2014/chart" uri="{C3380CC4-5D6E-409C-BE32-E72D297353CC}">
              <c16:uniqueId val="{00000001-70F7-489F-9915-867A20377A80}"/>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Ratios!$B$6</c:f>
              <c:strCache>
                <c:ptCount val="1"/>
                <c:pt idx="0">
                  <c:v>Gross Profit Margin</c:v>
                </c:pt>
              </c:strCache>
            </c:strRef>
          </c:cat>
          <c:val>
            <c:numRef>
              <c:f>Ratios!$E$6</c:f>
              <c:numCache>
                <c:formatCode>0.00%</c:formatCode>
                <c:ptCount val="1"/>
                <c:pt idx="0">
                  <c:v>0.40833333333333333</c:v>
                </c:pt>
              </c:numCache>
            </c:numRef>
          </c:val>
          <c:extLst>
            <c:ext xmlns:c16="http://schemas.microsoft.com/office/drawing/2014/chart" uri="{C3380CC4-5D6E-409C-BE32-E72D297353CC}">
              <c16:uniqueId val="{00000002-70F7-489F-9915-867A20377A80}"/>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Ratios!$B$6</c:f>
              <c:strCache>
                <c:ptCount val="1"/>
                <c:pt idx="0">
                  <c:v>Gross Profit Margin</c:v>
                </c:pt>
              </c:strCache>
            </c:strRef>
          </c:cat>
          <c:val>
            <c:numRef>
              <c:f>Ratios!$F$6</c:f>
              <c:numCache>
                <c:formatCode>0.00%</c:formatCode>
                <c:ptCount val="1"/>
                <c:pt idx="0">
                  <c:v>0.39800000000000002</c:v>
                </c:pt>
              </c:numCache>
            </c:numRef>
          </c:val>
          <c:extLst>
            <c:ext xmlns:c16="http://schemas.microsoft.com/office/drawing/2014/chart" uri="{C3380CC4-5D6E-409C-BE32-E72D297353CC}">
              <c16:uniqueId val="{00000003-70F7-489F-9915-867A20377A80}"/>
            </c:ext>
          </c:extLst>
        </c:ser>
        <c:dLbls>
          <c:dLblPos val="outEnd"/>
          <c:showLegendKey val="0"/>
          <c:showVal val="1"/>
          <c:showCatName val="0"/>
          <c:showSerName val="0"/>
          <c:showPercent val="0"/>
          <c:showBubbleSize val="0"/>
        </c:dLbls>
        <c:gapWidth val="355"/>
        <c:overlap val="-70"/>
        <c:axId val="24546256"/>
        <c:axId val="24545776"/>
      </c:barChart>
      <c:catAx>
        <c:axId val="24546256"/>
        <c:scaling>
          <c:orientation val="minMax"/>
        </c:scaling>
        <c:delete val="1"/>
        <c:axPos val="b"/>
        <c:numFmt formatCode="General" sourceLinked="1"/>
        <c:majorTickMark val="none"/>
        <c:minorTickMark val="none"/>
        <c:tickLblPos val="nextTo"/>
        <c:crossAx val="24545776"/>
        <c:crosses val="autoZero"/>
        <c:auto val="1"/>
        <c:lblAlgn val="ctr"/>
        <c:lblOffset val="100"/>
        <c:noMultiLvlLbl val="0"/>
      </c:catAx>
      <c:valAx>
        <c:axId val="24545776"/>
        <c:scaling>
          <c:orientation val="minMax"/>
        </c:scaling>
        <c:delete val="1"/>
        <c:axPos val="l"/>
        <c:numFmt formatCode="0.00%" sourceLinked="1"/>
        <c:majorTickMark val="none"/>
        <c:minorTickMark val="none"/>
        <c:tickLblPos val="nextTo"/>
        <c:crossAx val="2454625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204855643044621"/>
          <c:y val="0.17203286395989675"/>
          <c:w val="0.68128477690288713"/>
          <c:h val="0.50414282657636045"/>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Ratios!$B$7</c:f>
              <c:strCache>
                <c:ptCount val="1"/>
                <c:pt idx="0">
                  <c:v>Operating Profit Margin</c:v>
                </c:pt>
              </c:strCache>
            </c:strRef>
          </c:cat>
          <c:val>
            <c:numRef>
              <c:f>Ratios!$C$7</c:f>
              <c:numCache>
                <c:formatCode>0.00%</c:formatCode>
                <c:ptCount val="1"/>
                <c:pt idx="0">
                  <c:v>0.17857142857142858</c:v>
                </c:pt>
              </c:numCache>
            </c:numRef>
          </c:val>
          <c:extLst>
            <c:ext xmlns:c16="http://schemas.microsoft.com/office/drawing/2014/chart" uri="{C3380CC4-5D6E-409C-BE32-E72D297353CC}">
              <c16:uniqueId val="{00000000-C64B-45C6-BD47-6C51F3B77319}"/>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Ratios!$B$7</c:f>
              <c:strCache>
                <c:ptCount val="1"/>
                <c:pt idx="0">
                  <c:v>Operating Profit Margin</c:v>
                </c:pt>
              </c:strCache>
            </c:strRef>
          </c:cat>
          <c:val>
            <c:numRef>
              <c:f>Ratios!$D$7</c:f>
              <c:numCache>
                <c:formatCode>0.00%</c:formatCode>
                <c:ptCount val="1"/>
                <c:pt idx="0">
                  <c:v>0.16888888888888889</c:v>
                </c:pt>
              </c:numCache>
            </c:numRef>
          </c:val>
          <c:extLst>
            <c:ext xmlns:c16="http://schemas.microsoft.com/office/drawing/2014/chart" uri="{C3380CC4-5D6E-409C-BE32-E72D297353CC}">
              <c16:uniqueId val="{00000001-C64B-45C6-BD47-6C51F3B77319}"/>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Ratios!$B$7</c:f>
              <c:strCache>
                <c:ptCount val="1"/>
                <c:pt idx="0">
                  <c:v>Operating Profit Margin</c:v>
                </c:pt>
              </c:strCache>
            </c:strRef>
          </c:cat>
          <c:val>
            <c:numRef>
              <c:f>Ratios!$E$7</c:f>
              <c:numCache>
                <c:formatCode>0.00%</c:formatCode>
                <c:ptCount val="1"/>
                <c:pt idx="0">
                  <c:v>0.16250000000000001</c:v>
                </c:pt>
              </c:numCache>
            </c:numRef>
          </c:val>
          <c:extLst>
            <c:ext xmlns:c16="http://schemas.microsoft.com/office/drawing/2014/chart" uri="{C3380CC4-5D6E-409C-BE32-E72D297353CC}">
              <c16:uniqueId val="{00000002-C64B-45C6-BD47-6C51F3B77319}"/>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Ratios!$B$7</c:f>
              <c:strCache>
                <c:ptCount val="1"/>
                <c:pt idx="0">
                  <c:v>Operating Profit Margin</c:v>
                </c:pt>
              </c:strCache>
            </c:strRef>
          </c:cat>
          <c:val>
            <c:numRef>
              <c:f>Ratios!$F$7</c:f>
              <c:numCache>
                <c:formatCode>0.00%</c:formatCode>
                <c:ptCount val="1"/>
                <c:pt idx="0">
                  <c:v>0.14599999999999999</c:v>
                </c:pt>
              </c:numCache>
            </c:numRef>
          </c:val>
          <c:extLst>
            <c:ext xmlns:c16="http://schemas.microsoft.com/office/drawing/2014/chart" uri="{C3380CC4-5D6E-409C-BE32-E72D297353CC}">
              <c16:uniqueId val="{00000003-C64B-45C6-BD47-6C51F3B77319}"/>
            </c:ext>
          </c:extLst>
        </c:ser>
        <c:dLbls>
          <c:dLblPos val="outEnd"/>
          <c:showLegendKey val="0"/>
          <c:showVal val="1"/>
          <c:showCatName val="0"/>
          <c:showSerName val="0"/>
          <c:showPercent val="0"/>
          <c:showBubbleSize val="0"/>
        </c:dLbls>
        <c:gapWidth val="355"/>
        <c:overlap val="-70"/>
        <c:axId val="24562096"/>
        <c:axId val="24564976"/>
      </c:barChart>
      <c:catAx>
        <c:axId val="2456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64976"/>
        <c:crosses val="autoZero"/>
        <c:auto val="1"/>
        <c:lblAlgn val="ctr"/>
        <c:lblOffset val="100"/>
        <c:noMultiLvlLbl val="0"/>
      </c:catAx>
      <c:valAx>
        <c:axId val="24564976"/>
        <c:scaling>
          <c:orientation val="minMax"/>
        </c:scaling>
        <c:delete val="1"/>
        <c:axPos val="l"/>
        <c:numFmt formatCode="0.00%" sourceLinked="1"/>
        <c:majorTickMark val="none"/>
        <c:minorTickMark val="none"/>
        <c:tickLblPos val="nextTo"/>
        <c:crossAx val="2456209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'Cleaned Data'!$C$5</c:f>
              <c:strCache>
                <c:ptCount val="1"/>
                <c:pt idx="0">
                  <c:v>Apr-2025</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'Cleaned Data'!$B$6</c:f>
              <c:strCache>
                <c:ptCount val="1"/>
                <c:pt idx="0">
                  <c:v>Revenue from Operations</c:v>
                </c:pt>
              </c:strCache>
            </c:strRef>
          </c:cat>
          <c:val>
            <c:numRef>
              <c:f>'Cleaned Data'!$C$6</c:f>
              <c:numCache>
                <c:formatCode>"₹"\ #,##0</c:formatCode>
                <c:ptCount val="1"/>
                <c:pt idx="0">
                  <c:v>420000</c:v>
                </c:pt>
              </c:numCache>
            </c:numRef>
          </c:val>
          <c:extLst>
            <c:ext xmlns:c16="http://schemas.microsoft.com/office/drawing/2014/chart" uri="{C3380CC4-5D6E-409C-BE32-E72D297353CC}">
              <c16:uniqueId val="{00000000-695B-4549-BBAE-8AFD16E52E41}"/>
            </c:ext>
          </c:extLst>
        </c:ser>
        <c:ser>
          <c:idx val="1"/>
          <c:order val="1"/>
          <c:tx>
            <c:strRef>
              <c:f>'Cleaned Data'!$D$5</c:f>
              <c:strCache>
                <c:ptCount val="1"/>
                <c:pt idx="0">
                  <c:v>May-2025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'Cleaned Data'!$B$6</c:f>
              <c:strCache>
                <c:ptCount val="1"/>
                <c:pt idx="0">
                  <c:v>Revenue from Operations</c:v>
                </c:pt>
              </c:strCache>
            </c:strRef>
          </c:cat>
          <c:val>
            <c:numRef>
              <c:f>'Cleaned Data'!$D$6</c:f>
              <c:numCache>
                <c:formatCode>"₹"\ #,##0</c:formatCode>
                <c:ptCount val="1"/>
                <c:pt idx="0">
                  <c:v>450000</c:v>
                </c:pt>
              </c:numCache>
            </c:numRef>
          </c:val>
          <c:extLst>
            <c:ext xmlns:c16="http://schemas.microsoft.com/office/drawing/2014/chart" uri="{C3380CC4-5D6E-409C-BE32-E72D297353CC}">
              <c16:uniqueId val="{00000001-695B-4549-BBAE-8AFD16E52E41}"/>
            </c:ext>
          </c:extLst>
        </c:ser>
        <c:ser>
          <c:idx val="2"/>
          <c:order val="2"/>
          <c:tx>
            <c:strRef>
              <c:f>'Cleaned Data'!$E$5</c:f>
              <c:strCache>
                <c:ptCount val="1"/>
                <c:pt idx="0">
                  <c:v>Jun-2025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'Cleaned Data'!$B$6</c:f>
              <c:strCache>
                <c:ptCount val="1"/>
                <c:pt idx="0">
                  <c:v>Revenue from Operations</c:v>
                </c:pt>
              </c:strCache>
            </c:strRef>
          </c:cat>
          <c:val>
            <c:numRef>
              <c:f>'Cleaned Data'!$E$6</c:f>
              <c:numCache>
                <c:formatCode>"₹"\ #,##0</c:formatCode>
                <c:ptCount val="1"/>
                <c:pt idx="0">
                  <c:v>480000</c:v>
                </c:pt>
              </c:numCache>
            </c:numRef>
          </c:val>
          <c:extLst>
            <c:ext xmlns:c16="http://schemas.microsoft.com/office/drawing/2014/chart" uri="{C3380CC4-5D6E-409C-BE32-E72D297353CC}">
              <c16:uniqueId val="{00000002-695B-4549-BBAE-8AFD16E52E41}"/>
            </c:ext>
          </c:extLst>
        </c:ser>
        <c:ser>
          <c:idx val="3"/>
          <c:order val="3"/>
          <c:tx>
            <c:strRef>
              <c:f>'Cleaned Data'!$F$5</c:f>
              <c:strCache>
                <c:ptCount val="1"/>
                <c:pt idx="0">
                  <c:v>Jul-2025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'Cleaned Data'!$B$6</c:f>
              <c:strCache>
                <c:ptCount val="1"/>
                <c:pt idx="0">
                  <c:v>Revenue from Operations</c:v>
                </c:pt>
              </c:strCache>
            </c:strRef>
          </c:cat>
          <c:val>
            <c:numRef>
              <c:f>'Cleaned Data'!$F$6</c:f>
              <c:numCache>
                <c:formatCode>"₹"\ #,##0</c:formatCode>
                <c:ptCount val="1"/>
                <c:pt idx="0">
                  <c:v>500000</c:v>
                </c:pt>
              </c:numCache>
            </c:numRef>
          </c:val>
          <c:extLst>
            <c:ext xmlns:c16="http://schemas.microsoft.com/office/drawing/2014/chart" uri="{C3380CC4-5D6E-409C-BE32-E72D297353CC}">
              <c16:uniqueId val="{00000003-695B-4549-BBAE-8AFD16E52E41}"/>
            </c:ext>
          </c:extLst>
        </c:ser>
        <c:dLbls>
          <c:dLblPos val="outEnd"/>
          <c:showLegendKey val="0"/>
          <c:showVal val="1"/>
          <c:showCatName val="0"/>
          <c:showSerName val="0"/>
          <c:showPercent val="0"/>
          <c:showBubbleSize val="0"/>
        </c:dLbls>
        <c:gapWidth val="115"/>
        <c:overlap val="-20"/>
        <c:axId val="89958352"/>
        <c:axId val="89958832"/>
      </c:barChart>
      <c:catAx>
        <c:axId val="89958352"/>
        <c:scaling>
          <c:orientation val="minMax"/>
        </c:scaling>
        <c:delete val="1"/>
        <c:axPos val="l"/>
        <c:numFmt formatCode="General" sourceLinked="1"/>
        <c:majorTickMark val="none"/>
        <c:minorTickMark val="none"/>
        <c:tickLblPos val="nextTo"/>
        <c:crossAx val="89958832"/>
        <c:crosses val="autoZero"/>
        <c:auto val="1"/>
        <c:lblAlgn val="ctr"/>
        <c:lblOffset val="100"/>
        <c:noMultiLvlLbl val="0"/>
      </c:catAx>
      <c:valAx>
        <c:axId val="89958832"/>
        <c:scaling>
          <c:orientation val="minMax"/>
        </c:scaling>
        <c:delete val="1"/>
        <c:axPos val="b"/>
        <c:numFmt formatCode="&quot;₹&quot;\ #,##0" sourceLinked="1"/>
        <c:majorTickMark val="none"/>
        <c:minorTickMark val="none"/>
        <c:tickLblPos val="nextTo"/>
        <c:crossAx val="899583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5.975851541408498E-2"/>
          <c:y val="0.17222644576778384"/>
          <c:w val="0.56249274953938766"/>
          <c:h val="0.8277735542322161"/>
        </c:manualLayout>
      </c:layout>
      <c:doughnutChart>
        <c:varyColors val="1"/>
        <c:ser>
          <c:idx val="0"/>
          <c:order val="0"/>
          <c:tx>
            <c:strRef>
              <c:f>Analysis!$C$73</c:f>
              <c:strCache>
                <c:ptCount val="1"/>
                <c:pt idx="0">
                  <c:v>Apr-2025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2B0D-4A63-85E9-95641832FE56}"/>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2B0D-4A63-85E9-95641832FE56}"/>
              </c:ext>
            </c:extLst>
          </c:dPt>
          <c:dLbls>
            <c:dLbl>
              <c:idx val="0"/>
              <c:layout>
                <c:manualLayout>
                  <c:x val="0.3909810693480939"/>
                  <c:y val="1.441282611574613E-2"/>
                </c:manualLayout>
              </c:layout>
              <c:spPr>
                <a:noFill/>
                <a:ln cap="flat">
                  <a:solidFill>
                    <a:schemeClr val="dk1">
                      <a:lumMod val="35000"/>
                      <a:lumOff val="65000"/>
                    </a:schemeClr>
                  </a:solid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494796879640662"/>
                      <c:h val="0.12596433910048854"/>
                    </c:manualLayout>
                  </c15:layout>
                </c:ext>
                <c:ext xmlns:c16="http://schemas.microsoft.com/office/drawing/2014/chart" uri="{C3380CC4-5D6E-409C-BE32-E72D297353CC}">
                  <c16:uniqueId val="{00000001-2B0D-4A63-85E9-95641832FE56}"/>
                </c:ext>
              </c:extLst>
            </c:dLbl>
            <c:dLbl>
              <c:idx val="1"/>
              <c:layout>
                <c:manualLayout>
                  <c:x val="-0.11584757120863889"/>
                  <c:y val="-0.206431267381803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0D-4A63-85E9-95641832FE56}"/>
                </c:ext>
              </c:extLst>
            </c:dLbl>
            <c:spPr>
              <a:noFill/>
              <a:ln cap="flat">
                <a:solidFill>
                  <a:schemeClr val="dk1">
                    <a:lumMod val="35000"/>
                    <a:lumOff val="65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headEnd type="triangle"/>
                  <a:tailEnd type="stealth"/>
                </a:ln>
                <a:effectLst/>
              </c:spPr>
            </c:leaderLines>
            <c:extLst>
              <c:ext xmlns:c15="http://schemas.microsoft.com/office/drawing/2012/chart" uri="{CE6537A1-D6FC-4f65-9D91-7224C49458BB}"/>
            </c:extLst>
          </c:dLbls>
          <c:cat>
            <c:strRef>
              <c:f>Analysis!$B$74:$B$75</c:f>
              <c:strCache>
                <c:ptCount val="2"/>
                <c:pt idx="0">
                  <c:v>Revenue from Operations</c:v>
                </c:pt>
                <c:pt idx="1">
                  <c:v>Other Income</c:v>
                </c:pt>
              </c:strCache>
            </c:strRef>
          </c:cat>
          <c:val>
            <c:numRef>
              <c:f>Analysis!$C$74:$C$75</c:f>
              <c:numCache>
                <c:formatCode>0.00%</c:formatCode>
                <c:ptCount val="2"/>
                <c:pt idx="0">
                  <c:v>0.95454545454545459</c:v>
                </c:pt>
                <c:pt idx="1">
                  <c:v>4.5454545454545456E-2</c:v>
                </c:pt>
              </c:numCache>
            </c:numRef>
          </c:val>
          <c:extLst>
            <c:ext xmlns:c16="http://schemas.microsoft.com/office/drawing/2014/chart" uri="{C3380CC4-5D6E-409C-BE32-E72D297353CC}">
              <c16:uniqueId val="{00000004-2B0D-4A63-85E9-95641832FE56}"/>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r"/>
      <c:layout>
        <c:manualLayout>
          <c:xMode val="edge"/>
          <c:yMode val="edge"/>
          <c:x val="0.63136634760777499"/>
          <c:y val="0.17910556159575425"/>
          <c:w val="0.33829638317643151"/>
          <c:h val="0.63170457538728031"/>
        </c:manualLayout>
      </c:layout>
      <c:overlay val="0"/>
      <c:spPr>
        <a:solidFill>
          <a:schemeClr val="lt1">
            <a:alpha val="50000"/>
          </a:schemeClr>
        </a:solid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5.975851541408498E-2"/>
          <c:y val="0.17222644576778384"/>
          <c:w val="0.56249274953938766"/>
          <c:h val="0.8277735542322161"/>
        </c:manualLayout>
      </c:layout>
      <c:doughnutChart>
        <c:varyColors val="1"/>
        <c:ser>
          <c:idx val="0"/>
          <c:order val="0"/>
          <c:tx>
            <c:strRef>
              <c:f>Analysis!$D$73</c:f>
              <c:strCache>
                <c:ptCount val="1"/>
                <c:pt idx="0">
                  <c:v>May-2025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5E38-40E7-8232-2A30638B0125}"/>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5E38-40E7-8232-2A30638B0125}"/>
              </c:ext>
            </c:extLst>
          </c:dPt>
          <c:dLbls>
            <c:dLbl>
              <c:idx val="0"/>
              <c:layout>
                <c:manualLayout>
                  <c:x val="0.34288450742754989"/>
                  <c:y val="2.3822523846414048E-2"/>
                </c:manualLayout>
              </c:layout>
              <c:spPr>
                <a:noFill/>
                <a:ln cap="flat">
                  <a:solidFill>
                    <a:schemeClr val="dk1">
                      <a:lumMod val="35000"/>
                      <a:lumOff val="65000"/>
                    </a:schemeClr>
                  </a:solid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033040562967014"/>
                      <c:h val="0.16039812515617824"/>
                    </c:manualLayout>
                  </c15:layout>
                </c:ext>
                <c:ext xmlns:c16="http://schemas.microsoft.com/office/drawing/2014/chart" uri="{C3380CC4-5D6E-409C-BE32-E72D297353CC}">
                  <c16:uniqueId val="{00000001-5E38-40E7-8232-2A30638B0125}"/>
                </c:ext>
              </c:extLst>
            </c:dLbl>
            <c:dLbl>
              <c:idx val="1"/>
              <c:layout>
                <c:manualLayout>
                  <c:x val="-0.15623015873015872"/>
                  <c:y val="-0.198651564185544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E38-40E7-8232-2A30638B0125}"/>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headEnd type="stealth"/>
                  <a:tailEnd type="stealth"/>
                </a:ln>
                <a:effectLst/>
              </c:spPr>
            </c:leaderLines>
            <c:extLst>
              <c:ext xmlns:c15="http://schemas.microsoft.com/office/drawing/2012/chart" uri="{CE6537A1-D6FC-4f65-9D91-7224C49458BB}"/>
            </c:extLst>
          </c:dLbls>
          <c:cat>
            <c:strRef>
              <c:f>Analysis!$B$74:$B$75</c:f>
              <c:strCache>
                <c:ptCount val="2"/>
                <c:pt idx="0">
                  <c:v>Revenue from Operations</c:v>
                </c:pt>
                <c:pt idx="1">
                  <c:v>Other Income</c:v>
                </c:pt>
              </c:strCache>
            </c:strRef>
          </c:cat>
          <c:val>
            <c:numRef>
              <c:f>Analysis!$D$74:$D$75</c:f>
              <c:numCache>
                <c:formatCode>0.00%</c:formatCode>
                <c:ptCount val="2"/>
                <c:pt idx="0">
                  <c:v>0.94736842105263153</c:v>
                </c:pt>
                <c:pt idx="1">
                  <c:v>5.2631578947368418E-2</c:v>
                </c:pt>
              </c:numCache>
            </c:numRef>
          </c:val>
          <c:extLst>
            <c:ext xmlns:c16="http://schemas.microsoft.com/office/drawing/2014/chart" uri="{C3380CC4-5D6E-409C-BE32-E72D297353CC}">
              <c16:uniqueId val="{00000004-5E38-40E7-8232-2A30638B0125}"/>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r"/>
      <c:layout>
        <c:manualLayout>
          <c:xMode val="edge"/>
          <c:yMode val="edge"/>
          <c:x val="0.63106391473413392"/>
          <c:y val="0.19972333749085971"/>
          <c:w val="0.3385739268750127"/>
          <c:h val="0.63177271611141739"/>
        </c:manualLayout>
      </c:layout>
      <c:overlay val="0"/>
      <c:spPr>
        <a:solidFill>
          <a:schemeClr val="lt1">
            <a:alpha val="50000"/>
          </a:schemeClr>
        </a:solid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5.975851541408498E-2"/>
          <c:y val="0.17222644576778384"/>
          <c:w val="0.56249274953938766"/>
          <c:h val="0.8277735542322161"/>
        </c:manualLayout>
      </c:layout>
      <c:doughnutChart>
        <c:varyColors val="1"/>
        <c:ser>
          <c:idx val="0"/>
          <c:order val="0"/>
          <c:tx>
            <c:strRef>
              <c:f>Analysis!$E$73</c:f>
              <c:strCache>
                <c:ptCount val="1"/>
                <c:pt idx="0">
                  <c:v>Jun-2025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D89F-4513-9466-D91CD434B6EC}"/>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D89F-4513-9466-D91CD434B6EC}"/>
              </c:ext>
            </c:extLst>
          </c:dPt>
          <c:dLbls>
            <c:dLbl>
              <c:idx val="0"/>
              <c:layout>
                <c:manualLayout>
                  <c:x val="0.38853482137240708"/>
                  <c:y val="4.1680963245190467E-3"/>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89175726044107"/>
                      <c:h val="0.16728216486245198"/>
                    </c:manualLayout>
                  </c15:layout>
                </c:ext>
                <c:ext xmlns:c16="http://schemas.microsoft.com/office/drawing/2014/chart" uri="{C3380CC4-5D6E-409C-BE32-E72D297353CC}">
                  <c16:uniqueId val="{00000001-D89F-4513-9466-D91CD434B6EC}"/>
                </c:ext>
              </c:extLst>
            </c:dLbl>
            <c:dLbl>
              <c:idx val="1"/>
              <c:layout>
                <c:manualLayout>
                  <c:x val="-0.18142857142857144"/>
                  <c:y val="-0.184951456310679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89F-4513-9466-D91CD434B6EC}"/>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headEnd type="stealth"/>
                  <a:tailEnd type="stealth"/>
                </a:ln>
                <a:effectLst/>
              </c:spPr>
            </c:leaderLines>
            <c:extLst>
              <c:ext xmlns:c15="http://schemas.microsoft.com/office/drawing/2012/chart" uri="{CE6537A1-D6FC-4f65-9D91-7224C49458BB}"/>
            </c:extLst>
          </c:dLbls>
          <c:cat>
            <c:strRef>
              <c:f>Analysis!$B$74:$B$75</c:f>
              <c:strCache>
                <c:ptCount val="2"/>
                <c:pt idx="0">
                  <c:v>Revenue from Operations</c:v>
                </c:pt>
                <c:pt idx="1">
                  <c:v>Other Income</c:v>
                </c:pt>
              </c:strCache>
            </c:strRef>
          </c:cat>
          <c:val>
            <c:numRef>
              <c:f>Analysis!$E$74:$E$75</c:f>
              <c:numCache>
                <c:formatCode>0.00%</c:formatCode>
                <c:ptCount val="2"/>
                <c:pt idx="0">
                  <c:v>0.94117647058823528</c:v>
                </c:pt>
                <c:pt idx="1">
                  <c:v>5.8823529411764705E-2</c:v>
                </c:pt>
              </c:numCache>
            </c:numRef>
          </c:val>
          <c:extLst>
            <c:ext xmlns:c16="http://schemas.microsoft.com/office/drawing/2014/chart" uri="{C3380CC4-5D6E-409C-BE32-E72D297353CC}">
              <c16:uniqueId val="{00000004-D89F-4513-9466-D91CD434B6EC}"/>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r"/>
      <c:layout>
        <c:manualLayout>
          <c:xMode val="edge"/>
          <c:yMode val="edge"/>
          <c:x val="0.63136634760777499"/>
          <c:y val="0.19972333749085971"/>
          <c:w val="0.33829638317643151"/>
          <c:h val="0.61800463669886985"/>
        </c:manualLayout>
      </c:layout>
      <c:overlay val="0"/>
      <c:spPr>
        <a:solidFill>
          <a:schemeClr val="lt1">
            <a:alpha val="50000"/>
          </a:schemeClr>
        </a:solid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5.975851541408498E-2"/>
          <c:y val="0.17222644576778384"/>
          <c:w val="0.56249274953938766"/>
          <c:h val="0.8277735542322161"/>
        </c:manualLayout>
      </c:layout>
      <c:doughnutChart>
        <c:varyColors val="1"/>
        <c:ser>
          <c:idx val="0"/>
          <c:order val="0"/>
          <c:tx>
            <c:strRef>
              <c:f>Analysis!$F$73</c:f>
              <c:strCache>
                <c:ptCount val="1"/>
                <c:pt idx="0">
                  <c:v>Jul-2025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3F49-4499-B2AE-41812EEFDAF5}"/>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3F49-4499-B2AE-41812EEFDAF5}"/>
              </c:ext>
            </c:extLst>
          </c:dPt>
          <c:dLbls>
            <c:dLbl>
              <c:idx val="0"/>
              <c:layout>
                <c:manualLayout>
                  <c:x val="0.30241034355017338"/>
                  <c:y val="7.10091064985620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F49-4499-B2AE-41812EEFDAF5}"/>
                </c:ext>
              </c:extLst>
            </c:dLbl>
            <c:dLbl>
              <c:idx val="1"/>
              <c:layout>
                <c:manualLayout>
                  <c:x val="-0.14872639846729835"/>
                  <c:y val="-0.170421855596552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F49-4499-B2AE-41812EEFDAF5}"/>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headEnd type="stealth"/>
                  <a:tailEnd type="stealth"/>
                </a:ln>
                <a:effectLst/>
              </c:spPr>
            </c:leaderLines>
            <c:extLst>
              <c:ext xmlns:c15="http://schemas.microsoft.com/office/drawing/2012/chart" uri="{CE6537A1-D6FC-4f65-9D91-7224C49458BB}"/>
            </c:extLst>
          </c:dLbls>
          <c:cat>
            <c:strRef>
              <c:f>Analysis!$B$74:$B$75</c:f>
              <c:strCache>
                <c:ptCount val="2"/>
                <c:pt idx="0">
                  <c:v>Revenue from Operations</c:v>
                </c:pt>
                <c:pt idx="1">
                  <c:v>Other Income</c:v>
                </c:pt>
              </c:strCache>
            </c:strRef>
          </c:cat>
          <c:val>
            <c:numRef>
              <c:f>Analysis!$F$74:$F$75</c:f>
              <c:numCache>
                <c:formatCode>0.00%</c:formatCode>
                <c:ptCount val="2"/>
                <c:pt idx="0">
                  <c:v>0.94339622641509435</c:v>
                </c:pt>
                <c:pt idx="1">
                  <c:v>5.6603773584905662E-2</c:v>
                </c:pt>
              </c:numCache>
            </c:numRef>
          </c:val>
          <c:extLst>
            <c:ext xmlns:c16="http://schemas.microsoft.com/office/drawing/2014/chart" uri="{C3380CC4-5D6E-409C-BE32-E72D297353CC}">
              <c16:uniqueId val="{00000004-3F49-4499-B2AE-41812EEFDAF5}"/>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r"/>
      <c:layout>
        <c:manualLayout>
          <c:xMode val="edge"/>
          <c:yMode val="edge"/>
          <c:x val="0.6365751589041676"/>
          <c:y val="0.17218717866576469"/>
          <c:w val="0.33351623895795607"/>
          <c:h val="0.59735251758004859"/>
        </c:manualLayout>
      </c:layout>
      <c:overlay val="0"/>
      <c:spPr>
        <a:solidFill>
          <a:schemeClr val="lt1">
            <a:alpha val="50000"/>
          </a:schemeClr>
        </a:solid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120018048619127"/>
          <c:y val="6.9214539644785286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7.5139159434691363E-2"/>
          <c:y val="0.26465173072234677"/>
          <c:w val="0.38907096517662071"/>
          <c:h val="0.56624562162676984"/>
        </c:manualLayout>
      </c:layout>
      <c:pieChart>
        <c:varyColors val="1"/>
        <c:ser>
          <c:idx val="0"/>
          <c:order val="0"/>
          <c:tx>
            <c:strRef>
              <c:f>Analysis!$C$60</c:f>
              <c:strCache>
                <c:ptCount val="1"/>
                <c:pt idx="0">
                  <c:v>Apr-2025</c:v>
                </c:pt>
              </c:strCache>
            </c:strRef>
          </c:tx>
          <c:dPt>
            <c:idx val="0"/>
            <c:bubble3D val="0"/>
            <c:explosion val="6"/>
            <c:spPr>
              <a:solidFill>
                <a:srgbClr val="FF0000"/>
              </a:solidFill>
              <a:ln w="19050">
                <a:solidFill>
                  <a:schemeClr val="lt1"/>
                </a:solidFill>
              </a:ln>
              <a:effectLst/>
            </c:spPr>
            <c:extLst>
              <c:ext xmlns:c16="http://schemas.microsoft.com/office/drawing/2014/chart" uri="{C3380CC4-5D6E-409C-BE32-E72D297353CC}">
                <c16:uniqueId val="{00000001-D233-4093-BD65-D99036DD65DE}"/>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D233-4093-BD65-D99036DD65DE}"/>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D233-4093-BD65-D99036DD65D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D233-4093-BD65-D99036DD65DE}"/>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D233-4093-BD65-D99036DD65DE}"/>
              </c:ext>
            </c:extLst>
          </c:dPt>
          <c:dPt>
            <c:idx val="5"/>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B-D233-4093-BD65-D99036DD65DE}"/>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D233-4093-BD65-D99036DD65DE}"/>
              </c:ext>
            </c:extLst>
          </c:dPt>
          <c:dLbls>
            <c:dLbl>
              <c:idx val="0"/>
              <c:layout>
                <c:manualLayout>
                  <c:x val="5.5619755085555861E-2"/>
                  <c:y val="-6.019497869292660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233-4093-BD65-D99036DD65DE}"/>
                </c:ext>
              </c:extLst>
            </c:dLbl>
            <c:dLbl>
              <c:idx val="1"/>
              <c:layout>
                <c:manualLayout>
                  <c:x val="3.7428671994504191E-2"/>
                  <c:y val="6.238226527273187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233-4093-BD65-D99036DD65DE}"/>
                </c:ext>
              </c:extLst>
            </c:dLbl>
            <c:dLbl>
              <c:idx val="2"/>
              <c:layout>
                <c:manualLayout>
                  <c:x val="-2.4398023245828838E-2"/>
                  <c:y val="2.295552606039466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233-4093-BD65-D99036DD65DE}"/>
                </c:ext>
              </c:extLst>
            </c:dLbl>
            <c:dLbl>
              <c:idx val="3"/>
              <c:layout>
                <c:manualLayout>
                  <c:x val="-2.8945652471367357E-2"/>
                  <c:y val="6.8500810081487404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233-4093-BD65-D99036DD65DE}"/>
                </c:ext>
              </c:extLst>
            </c:dLbl>
            <c:dLbl>
              <c:idx val="4"/>
              <c:layout>
                <c:manualLayout>
                  <c:x val="-5.733927076757285E-2"/>
                  <c:y val="-1.851072808819437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233-4093-BD65-D99036DD65DE}"/>
                </c:ext>
              </c:extLst>
            </c:dLbl>
            <c:dLbl>
              <c:idx val="5"/>
              <c:layout>
                <c:manualLayout>
                  <c:x val="-3.1221920569359556E-2"/>
                  <c:y val="-7.666619184486905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D233-4093-BD65-D99036DD65DE}"/>
                </c:ext>
              </c:extLst>
            </c:dLbl>
            <c:dLbl>
              <c:idx val="6"/>
              <c:layout>
                <c:manualLayout>
                  <c:x val="1.9664495332244365E-2"/>
                  <c:y val="-7.163762931682908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D233-4093-BD65-D99036DD65D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headEnd type="stealth"/>
                  <a:tailEnd type="stealth"/>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Analysis!$C$61:$C$67</c:f>
              <c:numCache>
                <c:formatCode>0.00%</c:formatCode>
                <c:ptCount val="7"/>
                <c:pt idx="0">
                  <c:v>0.53333333333333333</c:v>
                </c:pt>
                <c:pt idx="1">
                  <c:v>0.13333333333333333</c:v>
                </c:pt>
                <c:pt idx="2">
                  <c:v>-5.3333333333333337E-2</c:v>
                </c:pt>
                <c:pt idx="3">
                  <c:v>0.21333333333333335</c:v>
                </c:pt>
                <c:pt idx="4">
                  <c:v>2.6666666666666668E-2</c:v>
                </c:pt>
                <c:pt idx="5">
                  <c:v>0.04</c:v>
                </c:pt>
                <c:pt idx="6">
                  <c:v>0.10666666666666667</c:v>
                </c:pt>
              </c:numCache>
            </c:numRef>
          </c:val>
          <c:extLst>
            <c:ext xmlns:c16="http://schemas.microsoft.com/office/drawing/2014/chart" uri="{C3380CC4-5D6E-409C-BE32-E72D297353CC}">
              <c16:uniqueId val="{00000010-D233-4093-BD65-D99036DD65DE}"/>
            </c:ext>
          </c:extLst>
        </c:ser>
        <c:ser>
          <c:idx val="1"/>
          <c:order val="1"/>
          <c:tx>
            <c:strRef>
              <c:f>Analysis!$D$60</c:f>
              <c:strCache>
                <c:ptCount val="1"/>
                <c:pt idx="0">
                  <c:v>May-2025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2-D233-4093-BD65-D99036DD65DE}"/>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4-D233-4093-BD65-D99036DD65DE}"/>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6-D233-4093-BD65-D99036DD65D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8-D233-4093-BD65-D99036DD65DE}"/>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1A-D233-4093-BD65-D99036DD65DE}"/>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1C-D233-4093-BD65-D99036DD65DE}"/>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1E-D233-4093-BD65-D99036DD65DE}"/>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20-D233-4093-BD65-D99036DD65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Analysis!$D$61:$D$68</c:f>
              <c:numCache>
                <c:formatCode>0.00%</c:formatCode>
                <c:ptCount val="8"/>
                <c:pt idx="0">
                  <c:v>0.53527980535279807</c:v>
                </c:pt>
                <c:pt idx="1">
                  <c:v>0.12652068126520682</c:v>
                </c:pt>
                <c:pt idx="2">
                  <c:v>-3.6496350364963501E-2</c:v>
                </c:pt>
                <c:pt idx="3">
                  <c:v>0.19951338199513383</c:v>
                </c:pt>
                <c:pt idx="4">
                  <c:v>2.9197080291970802E-2</c:v>
                </c:pt>
                <c:pt idx="5">
                  <c:v>3.6496350364963501E-2</c:v>
                </c:pt>
                <c:pt idx="6">
                  <c:v>0.10948905109489052</c:v>
                </c:pt>
                <c:pt idx="7">
                  <c:v>1</c:v>
                </c:pt>
              </c:numCache>
            </c:numRef>
          </c:val>
          <c:extLst>
            <c:ext xmlns:c16="http://schemas.microsoft.com/office/drawing/2014/chart" uri="{C3380CC4-5D6E-409C-BE32-E72D297353CC}">
              <c16:uniqueId val="{00000021-D233-4093-BD65-D99036DD65DE}"/>
            </c:ext>
          </c:extLst>
        </c:ser>
        <c:ser>
          <c:idx val="2"/>
          <c:order val="2"/>
          <c:tx>
            <c:strRef>
              <c:f>Analysis!$E$60</c:f>
              <c:strCache>
                <c:ptCount val="1"/>
                <c:pt idx="0">
                  <c:v>Jun-2025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3-D233-4093-BD65-D99036DD65DE}"/>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5-D233-4093-BD65-D99036DD65DE}"/>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7-D233-4093-BD65-D99036DD65D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9-D233-4093-BD65-D99036DD65DE}"/>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2B-D233-4093-BD65-D99036DD65DE}"/>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2D-D233-4093-BD65-D99036DD65DE}"/>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2F-D233-4093-BD65-D99036DD65DE}"/>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1-D233-4093-BD65-D99036DD65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Analysis!$E$61:$E$68</c:f>
              <c:numCache>
                <c:formatCode>0.00%</c:formatCode>
                <c:ptCount val="8"/>
                <c:pt idx="0">
                  <c:v>0.54054054054054057</c:v>
                </c:pt>
                <c:pt idx="1">
                  <c:v>0.12162162162162163</c:v>
                </c:pt>
                <c:pt idx="2">
                  <c:v>-2.2522522522522521E-2</c:v>
                </c:pt>
                <c:pt idx="3">
                  <c:v>0.19144144144144143</c:v>
                </c:pt>
                <c:pt idx="4">
                  <c:v>2.7027027027027029E-2</c:v>
                </c:pt>
                <c:pt idx="5">
                  <c:v>3.6036036036036036E-2</c:v>
                </c:pt>
                <c:pt idx="6">
                  <c:v>0.10585585585585586</c:v>
                </c:pt>
                <c:pt idx="7">
                  <c:v>1</c:v>
                </c:pt>
              </c:numCache>
            </c:numRef>
          </c:val>
          <c:extLst>
            <c:ext xmlns:c16="http://schemas.microsoft.com/office/drawing/2014/chart" uri="{C3380CC4-5D6E-409C-BE32-E72D297353CC}">
              <c16:uniqueId val="{00000032-D233-4093-BD65-D99036DD65DE}"/>
            </c:ext>
          </c:extLst>
        </c:ser>
        <c:ser>
          <c:idx val="3"/>
          <c:order val="3"/>
          <c:tx>
            <c:strRef>
              <c:f>Analysis!$F$60</c:f>
              <c:strCache>
                <c:ptCount val="1"/>
                <c:pt idx="0">
                  <c:v>Jul-2025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34-D233-4093-BD65-D99036DD65DE}"/>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36-D233-4093-BD65-D99036DD65DE}"/>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8-D233-4093-BD65-D99036DD65DE}"/>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A-D233-4093-BD65-D99036DD65DE}"/>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3C-D233-4093-BD65-D99036DD65DE}"/>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3E-D233-4093-BD65-D99036DD65DE}"/>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40-D233-4093-BD65-D99036DD65DE}"/>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42-D233-4093-BD65-D99036DD65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Analysis!$F$61:$F$68</c:f>
              <c:numCache>
                <c:formatCode>0.00%</c:formatCode>
                <c:ptCount val="8"/>
                <c:pt idx="0">
                  <c:v>0.52966101694915257</c:v>
                </c:pt>
                <c:pt idx="1">
                  <c:v>0.11864406779661017</c:v>
                </c:pt>
                <c:pt idx="2">
                  <c:v>-1.059322033898305E-2</c:v>
                </c:pt>
                <c:pt idx="3">
                  <c:v>0.19067796610169491</c:v>
                </c:pt>
                <c:pt idx="4">
                  <c:v>3.1779661016949151E-2</c:v>
                </c:pt>
                <c:pt idx="5">
                  <c:v>3.3898305084745763E-2</c:v>
                </c:pt>
                <c:pt idx="6">
                  <c:v>0.1059322033898305</c:v>
                </c:pt>
                <c:pt idx="7">
                  <c:v>1</c:v>
                </c:pt>
              </c:numCache>
            </c:numRef>
          </c:val>
          <c:extLst>
            <c:ext xmlns:c16="http://schemas.microsoft.com/office/drawing/2014/chart" uri="{C3380CC4-5D6E-409C-BE32-E72D297353CC}">
              <c16:uniqueId val="{00000043-D233-4093-BD65-D99036DD65DE}"/>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legendEntry>
        <c:idx val="7"/>
        <c:delete val="1"/>
      </c:legendEntry>
      <c:layout>
        <c:manualLayout>
          <c:xMode val="edge"/>
          <c:yMode val="edge"/>
          <c:x val="0.62692503440085956"/>
          <c:y val="6.743070045172235E-2"/>
          <c:w val="0.37307496559914044"/>
          <c:h val="0.87621529644274021"/>
        </c:manualLayout>
      </c:layout>
      <c:overlay val="0"/>
      <c:spPr>
        <a:solidFill>
          <a:schemeClr val="lt1">
            <a:alpha val="50000"/>
          </a:schemeClr>
        </a:solid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358992972665708"/>
          <c:y val="4.8433520209786848E-2"/>
        </c:manualLayout>
      </c:layout>
      <c:overlay val="0"/>
      <c:spPr>
        <a:noFill/>
        <a:ln>
          <a:noFill/>
        </a:ln>
        <a:effectLst/>
      </c:spPr>
      <c:txPr>
        <a:bodyPr rot="0" spcFirstLastPara="1" vertOverflow="ellipsis" vert="horz" wrap="square" anchor="ctr" anchorCtr="1"/>
        <a:lstStyle/>
        <a:p>
          <a:pPr algn="ct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7.5139159434691363E-2"/>
          <c:y val="0.26465173072234677"/>
          <c:w val="0.38907096517662071"/>
          <c:h val="0.56624562162676984"/>
        </c:manualLayout>
      </c:layout>
      <c:pieChart>
        <c:varyColors val="1"/>
        <c:ser>
          <c:idx val="0"/>
          <c:order val="0"/>
          <c:tx>
            <c:strRef>
              <c:f>Analysis!$D$60</c:f>
              <c:strCache>
                <c:ptCount val="1"/>
                <c:pt idx="0">
                  <c:v>May-2025</c:v>
                </c:pt>
              </c:strCache>
            </c:strRef>
          </c:tx>
          <c:dPt>
            <c:idx val="0"/>
            <c:bubble3D val="0"/>
            <c:explosion val="4"/>
            <c:spPr>
              <a:solidFill>
                <a:srgbClr val="FF0000"/>
              </a:solidFill>
              <a:ln w="19050">
                <a:solidFill>
                  <a:schemeClr val="lt1"/>
                </a:solidFill>
              </a:ln>
              <a:effectLst/>
            </c:spPr>
            <c:extLst>
              <c:ext xmlns:c16="http://schemas.microsoft.com/office/drawing/2014/chart" uri="{C3380CC4-5D6E-409C-BE32-E72D297353CC}">
                <c16:uniqueId val="{00000001-DE04-4617-B985-CC3AE3D14C3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DE04-4617-B985-CC3AE3D14C3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DE04-4617-B985-CC3AE3D14C3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DE04-4617-B985-CC3AE3D14C3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DE04-4617-B985-CC3AE3D14C33}"/>
              </c:ext>
            </c:extLst>
          </c:dPt>
          <c:dPt>
            <c:idx val="5"/>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B-DE04-4617-B985-CC3AE3D14C3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DE04-4617-B985-CC3AE3D14C33}"/>
              </c:ext>
            </c:extLst>
          </c:dPt>
          <c:dLbls>
            <c:dLbl>
              <c:idx val="0"/>
              <c:layout>
                <c:manualLayout>
                  <c:x val="4.5425343827709443E-2"/>
                  <c:y val="-4.581228423753783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E04-4617-B985-CC3AE3D14C33}"/>
                </c:ext>
              </c:extLst>
            </c:dLbl>
            <c:dLbl>
              <c:idx val="1"/>
              <c:layout>
                <c:manualLayout>
                  <c:x val="-1.4381200713247161E-4"/>
                  <c:y val="6.668760499933870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E04-4617-B985-CC3AE3D14C33}"/>
                </c:ext>
              </c:extLst>
            </c:dLbl>
            <c:dLbl>
              <c:idx val="2"/>
              <c:layout>
                <c:manualLayout>
                  <c:x val="-4.3265898964704536E-2"/>
                  <c:y val="6.655797112151026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E04-4617-B985-CC3AE3D14C33}"/>
                </c:ext>
              </c:extLst>
            </c:dLbl>
            <c:dLbl>
              <c:idx val="3"/>
              <c:layout>
                <c:manualLayout>
                  <c:x val="-2.1600487979429976E-2"/>
                  <c:y val="-7.09261405237800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E04-4617-B985-CC3AE3D14C33}"/>
                </c:ext>
              </c:extLst>
            </c:dLbl>
            <c:dLbl>
              <c:idx val="4"/>
              <c:layout>
                <c:manualLayout>
                  <c:x val="-3.8493680575791576E-2"/>
                  <c:y val="-3.353218185631118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E04-4617-B985-CC3AE3D14C33}"/>
                </c:ext>
              </c:extLst>
            </c:dLbl>
            <c:dLbl>
              <c:idx val="5"/>
              <c:layout>
                <c:manualLayout>
                  <c:x val="4.8369526650893675E-3"/>
                  <c:y val="-8.354788560581524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DE04-4617-B985-CC3AE3D14C33}"/>
                </c:ext>
              </c:extLst>
            </c:dLbl>
            <c:dLbl>
              <c:idx val="6"/>
              <c:layout>
                <c:manualLayout>
                  <c:x val="3.6075298608080952E-2"/>
                  <c:y val="-7.098521418962583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DE04-4617-B985-CC3AE3D14C3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headEnd type="stealth"/>
                  <a:tailEnd type="stealth"/>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Analysis!$D$61:$D$67</c:f>
              <c:numCache>
                <c:formatCode>0.00%</c:formatCode>
                <c:ptCount val="7"/>
                <c:pt idx="0">
                  <c:v>0.53527980535279807</c:v>
                </c:pt>
                <c:pt idx="1">
                  <c:v>0.12652068126520682</c:v>
                </c:pt>
                <c:pt idx="2">
                  <c:v>-3.6496350364963501E-2</c:v>
                </c:pt>
                <c:pt idx="3">
                  <c:v>0.19951338199513383</c:v>
                </c:pt>
                <c:pt idx="4">
                  <c:v>2.9197080291970802E-2</c:v>
                </c:pt>
                <c:pt idx="5">
                  <c:v>3.6496350364963501E-2</c:v>
                </c:pt>
                <c:pt idx="6">
                  <c:v>0.10948905109489052</c:v>
                </c:pt>
              </c:numCache>
            </c:numRef>
          </c:val>
          <c:extLst>
            <c:ext xmlns:c16="http://schemas.microsoft.com/office/drawing/2014/chart" uri="{C3380CC4-5D6E-409C-BE32-E72D297353CC}">
              <c16:uniqueId val="{00000010-DE04-4617-B985-CC3AE3D14C33}"/>
            </c:ext>
          </c:extLst>
        </c:ser>
        <c:ser>
          <c:idx val="1"/>
          <c:order val="1"/>
          <c:tx>
            <c:strRef>
              <c:f>Analysis!$D$60</c:f>
              <c:strCache>
                <c:ptCount val="1"/>
                <c:pt idx="0">
                  <c:v>May-2025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2-DE04-4617-B985-CC3AE3D14C3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4-DE04-4617-B985-CC3AE3D14C3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6-DE04-4617-B985-CC3AE3D14C3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8-DE04-4617-B985-CC3AE3D14C3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1A-DE04-4617-B985-CC3AE3D14C33}"/>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1C-DE04-4617-B985-CC3AE3D14C3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1E-DE04-4617-B985-CC3AE3D14C33}"/>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20-DE04-4617-B985-CC3AE3D14C33}"/>
              </c:ext>
            </c:extLst>
          </c:dPt>
          <c:dLbls>
            <c:dLbl>
              <c:idx val="7"/>
              <c:layout>
                <c:manualLayout>
                  <c:x val="-1.1948368746604829E-2"/>
                  <c:y val="-0.1039050971749922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20-DE04-4617-B985-CC3AE3D14C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Analysis!$D$61:$D$68</c:f>
              <c:numCache>
                <c:formatCode>0.00%</c:formatCode>
                <c:ptCount val="8"/>
                <c:pt idx="0">
                  <c:v>0.53527980535279807</c:v>
                </c:pt>
                <c:pt idx="1">
                  <c:v>0.12652068126520682</c:v>
                </c:pt>
                <c:pt idx="2">
                  <c:v>-3.6496350364963501E-2</c:v>
                </c:pt>
                <c:pt idx="3">
                  <c:v>0.19951338199513383</c:v>
                </c:pt>
                <c:pt idx="4">
                  <c:v>2.9197080291970802E-2</c:v>
                </c:pt>
                <c:pt idx="5">
                  <c:v>3.6496350364963501E-2</c:v>
                </c:pt>
                <c:pt idx="6">
                  <c:v>0.10948905109489052</c:v>
                </c:pt>
                <c:pt idx="7">
                  <c:v>1</c:v>
                </c:pt>
              </c:numCache>
            </c:numRef>
          </c:val>
          <c:extLst>
            <c:ext xmlns:c16="http://schemas.microsoft.com/office/drawing/2014/chart" uri="{C3380CC4-5D6E-409C-BE32-E72D297353CC}">
              <c16:uniqueId val="{00000021-DE04-4617-B985-CC3AE3D14C33}"/>
            </c:ext>
          </c:extLst>
        </c:ser>
        <c:ser>
          <c:idx val="2"/>
          <c:order val="2"/>
          <c:tx>
            <c:strRef>
              <c:f>Analysis!$E$60</c:f>
              <c:strCache>
                <c:ptCount val="1"/>
                <c:pt idx="0">
                  <c:v>Jun-2025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3-DE04-4617-B985-CC3AE3D14C3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5-DE04-4617-B985-CC3AE3D14C3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7-DE04-4617-B985-CC3AE3D14C3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9-DE04-4617-B985-CC3AE3D14C3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2B-DE04-4617-B985-CC3AE3D14C33}"/>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2D-DE04-4617-B985-CC3AE3D14C3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2F-DE04-4617-B985-CC3AE3D14C33}"/>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1-DE04-4617-B985-CC3AE3D14C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Analysis!$E$61:$E$68</c:f>
              <c:numCache>
                <c:formatCode>0.00%</c:formatCode>
                <c:ptCount val="8"/>
                <c:pt idx="0">
                  <c:v>0.54054054054054057</c:v>
                </c:pt>
                <c:pt idx="1">
                  <c:v>0.12162162162162163</c:v>
                </c:pt>
                <c:pt idx="2">
                  <c:v>-2.2522522522522521E-2</c:v>
                </c:pt>
                <c:pt idx="3">
                  <c:v>0.19144144144144143</c:v>
                </c:pt>
                <c:pt idx="4">
                  <c:v>2.7027027027027029E-2</c:v>
                </c:pt>
                <c:pt idx="5">
                  <c:v>3.6036036036036036E-2</c:v>
                </c:pt>
                <c:pt idx="6">
                  <c:v>0.10585585585585586</c:v>
                </c:pt>
                <c:pt idx="7">
                  <c:v>1</c:v>
                </c:pt>
              </c:numCache>
            </c:numRef>
          </c:val>
          <c:extLst>
            <c:ext xmlns:c16="http://schemas.microsoft.com/office/drawing/2014/chart" uri="{C3380CC4-5D6E-409C-BE32-E72D297353CC}">
              <c16:uniqueId val="{00000032-DE04-4617-B985-CC3AE3D14C33}"/>
            </c:ext>
          </c:extLst>
        </c:ser>
        <c:ser>
          <c:idx val="3"/>
          <c:order val="3"/>
          <c:tx>
            <c:strRef>
              <c:f>Analysis!$F$60</c:f>
              <c:strCache>
                <c:ptCount val="1"/>
                <c:pt idx="0">
                  <c:v>Jul-2025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34-DE04-4617-B985-CC3AE3D14C3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36-DE04-4617-B985-CC3AE3D14C3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8-DE04-4617-B985-CC3AE3D14C3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A-DE04-4617-B985-CC3AE3D14C3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3C-DE04-4617-B985-CC3AE3D14C33}"/>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3E-DE04-4617-B985-CC3AE3D14C3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40-DE04-4617-B985-CC3AE3D14C33}"/>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42-DE04-4617-B985-CC3AE3D14C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Analysis!$F$61:$F$68</c:f>
              <c:numCache>
                <c:formatCode>0.00%</c:formatCode>
                <c:ptCount val="8"/>
                <c:pt idx="0">
                  <c:v>0.52966101694915257</c:v>
                </c:pt>
                <c:pt idx="1">
                  <c:v>0.11864406779661017</c:v>
                </c:pt>
                <c:pt idx="2">
                  <c:v>-1.059322033898305E-2</c:v>
                </c:pt>
                <c:pt idx="3">
                  <c:v>0.19067796610169491</c:v>
                </c:pt>
                <c:pt idx="4">
                  <c:v>3.1779661016949151E-2</c:v>
                </c:pt>
                <c:pt idx="5">
                  <c:v>3.3898305084745763E-2</c:v>
                </c:pt>
                <c:pt idx="6">
                  <c:v>0.1059322033898305</c:v>
                </c:pt>
                <c:pt idx="7">
                  <c:v>1</c:v>
                </c:pt>
              </c:numCache>
            </c:numRef>
          </c:val>
          <c:extLst>
            <c:ext xmlns:c16="http://schemas.microsoft.com/office/drawing/2014/chart" uri="{C3380CC4-5D6E-409C-BE32-E72D297353CC}">
              <c16:uniqueId val="{00000043-DE04-4617-B985-CC3AE3D14C33}"/>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legendEntry>
        <c:idx val="7"/>
        <c:delete val="1"/>
      </c:legendEntry>
      <c:layout>
        <c:manualLayout>
          <c:xMode val="edge"/>
          <c:yMode val="edge"/>
          <c:x val="0.62692503440085956"/>
          <c:y val="6.743070045172235E-2"/>
          <c:w val="0.37307496559914044"/>
          <c:h val="0.8888577744949504"/>
        </c:manualLayout>
      </c:layout>
      <c:overlay val="0"/>
      <c:spPr>
        <a:solidFill>
          <a:schemeClr val="lt1">
            <a:alpha val="50000"/>
          </a:schemeClr>
        </a:solid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434639298035356"/>
          <c:y val="5.2589606494214944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7.5139159434691363E-2"/>
          <c:y val="0.26465173072234677"/>
          <c:w val="0.38907096517662071"/>
          <c:h val="0.56624562162676984"/>
        </c:manualLayout>
      </c:layout>
      <c:pieChart>
        <c:varyColors val="1"/>
        <c:ser>
          <c:idx val="0"/>
          <c:order val="0"/>
          <c:tx>
            <c:strRef>
              <c:f>Analysis!$E$60</c:f>
              <c:strCache>
                <c:ptCount val="1"/>
                <c:pt idx="0">
                  <c:v>Jun-2025</c:v>
                </c:pt>
              </c:strCache>
            </c:strRef>
          </c:tx>
          <c:dPt>
            <c:idx val="0"/>
            <c:bubble3D val="0"/>
            <c:explosion val="4"/>
            <c:spPr>
              <a:solidFill>
                <a:srgbClr val="FF0000"/>
              </a:solidFill>
              <a:ln w="19050">
                <a:solidFill>
                  <a:schemeClr val="lt1"/>
                </a:solidFill>
              </a:ln>
              <a:effectLst/>
            </c:spPr>
            <c:extLst>
              <c:ext xmlns:c16="http://schemas.microsoft.com/office/drawing/2014/chart" uri="{C3380CC4-5D6E-409C-BE32-E72D297353CC}">
                <c16:uniqueId val="{00000001-0385-4E89-B48E-BFBBE73411F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0385-4E89-B48E-BFBBE73411F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0385-4E89-B48E-BFBBE73411F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0385-4E89-B48E-BFBBE73411F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0385-4E89-B48E-BFBBE73411F3}"/>
              </c:ext>
            </c:extLst>
          </c:dPt>
          <c:dPt>
            <c:idx val="5"/>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B-0385-4E89-B48E-BFBBE73411F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0385-4E89-B48E-BFBBE73411F3}"/>
              </c:ext>
            </c:extLst>
          </c:dPt>
          <c:dLbls>
            <c:dLbl>
              <c:idx val="0"/>
              <c:layout>
                <c:manualLayout>
                  <c:x val="3.1032936264626838E-2"/>
                  <c:y val="-8.311820226454561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385-4E89-B48E-BFBBE73411F3}"/>
                </c:ext>
              </c:extLst>
            </c:dLbl>
            <c:dLbl>
              <c:idx val="1"/>
              <c:layout>
                <c:manualLayout>
                  <c:x val="1.8939459086977039E-2"/>
                  <c:y val="5.068772668539185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385-4E89-B48E-BFBBE73411F3}"/>
                </c:ext>
              </c:extLst>
            </c:dLbl>
            <c:dLbl>
              <c:idx val="2"/>
              <c:layout>
                <c:manualLayout>
                  <c:x val="-1.9373213127079361E-2"/>
                  <c:y val="2.50036169883707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385-4E89-B48E-BFBBE73411F3}"/>
                </c:ext>
              </c:extLst>
            </c:dLbl>
            <c:dLbl>
              <c:idx val="3"/>
              <c:layout>
                <c:manualLayout>
                  <c:x val="-1.2133017149633048E-2"/>
                  <c:y val="-4.972652241950823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385-4E89-B48E-BFBBE73411F3}"/>
                </c:ext>
              </c:extLst>
            </c:dLbl>
            <c:dLbl>
              <c:idx val="4"/>
              <c:layout>
                <c:manualLayout>
                  <c:x val="-2.6600368133385319E-2"/>
                  <c:y val="7.5632474069935096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0385-4E89-B48E-BFBBE73411F3}"/>
                </c:ext>
              </c:extLst>
            </c:dLbl>
            <c:dLbl>
              <c:idx val="5"/>
              <c:layout>
                <c:manualLayout>
                  <c:x val="-1.4349226245162319E-2"/>
                  <c:y val="-3.92410810055726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0385-4E89-B48E-BFBBE73411F3}"/>
                </c:ext>
              </c:extLst>
            </c:dLbl>
            <c:dLbl>
              <c:idx val="6"/>
              <c:layout>
                <c:manualLayout>
                  <c:x val="-2.2031681243889628E-3"/>
                  <c:y val="-6.81962785762868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0385-4E89-B48E-BFBBE73411F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headEnd type="stealth"/>
                  <a:tailEnd type="stealth"/>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Analysis!$E$61:$E$67</c:f>
              <c:numCache>
                <c:formatCode>0.00%</c:formatCode>
                <c:ptCount val="7"/>
                <c:pt idx="0">
                  <c:v>0.54054054054054057</c:v>
                </c:pt>
                <c:pt idx="1">
                  <c:v>0.12162162162162163</c:v>
                </c:pt>
                <c:pt idx="2">
                  <c:v>-2.2522522522522521E-2</c:v>
                </c:pt>
                <c:pt idx="3">
                  <c:v>0.19144144144144143</c:v>
                </c:pt>
                <c:pt idx="4">
                  <c:v>2.7027027027027029E-2</c:v>
                </c:pt>
                <c:pt idx="5">
                  <c:v>3.6036036036036036E-2</c:v>
                </c:pt>
                <c:pt idx="6">
                  <c:v>0.10585585585585586</c:v>
                </c:pt>
              </c:numCache>
            </c:numRef>
          </c:val>
          <c:extLst>
            <c:ext xmlns:c16="http://schemas.microsoft.com/office/drawing/2014/chart" uri="{C3380CC4-5D6E-409C-BE32-E72D297353CC}">
              <c16:uniqueId val="{00000010-0385-4E89-B48E-BFBBE73411F3}"/>
            </c:ext>
          </c:extLst>
        </c:ser>
        <c:ser>
          <c:idx val="1"/>
          <c:order val="1"/>
          <c:tx>
            <c:strRef>
              <c:f>Analysis!$D$60</c:f>
              <c:strCache>
                <c:ptCount val="1"/>
                <c:pt idx="0">
                  <c:v>May-2025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2-0385-4E89-B48E-BFBBE73411F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4-0385-4E89-B48E-BFBBE73411F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6-0385-4E89-B48E-BFBBE73411F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8-0385-4E89-B48E-BFBBE73411F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1A-0385-4E89-B48E-BFBBE73411F3}"/>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1C-0385-4E89-B48E-BFBBE73411F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1E-0385-4E89-B48E-BFBBE73411F3}"/>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20-0385-4E89-B48E-BFBBE73411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Analysis!$D$61:$D$68</c:f>
              <c:numCache>
                <c:formatCode>0.00%</c:formatCode>
                <c:ptCount val="8"/>
                <c:pt idx="0">
                  <c:v>0.53527980535279807</c:v>
                </c:pt>
                <c:pt idx="1">
                  <c:v>0.12652068126520682</c:v>
                </c:pt>
                <c:pt idx="2">
                  <c:v>-3.6496350364963501E-2</c:v>
                </c:pt>
                <c:pt idx="3">
                  <c:v>0.19951338199513383</c:v>
                </c:pt>
                <c:pt idx="4">
                  <c:v>2.9197080291970802E-2</c:v>
                </c:pt>
                <c:pt idx="5">
                  <c:v>3.6496350364963501E-2</c:v>
                </c:pt>
                <c:pt idx="6">
                  <c:v>0.10948905109489052</c:v>
                </c:pt>
                <c:pt idx="7">
                  <c:v>1</c:v>
                </c:pt>
              </c:numCache>
            </c:numRef>
          </c:val>
          <c:extLst>
            <c:ext xmlns:c16="http://schemas.microsoft.com/office/drawing/2014/chart" uri="{C3380CC4-5D6E-409C-BE32-E72D297353CC}">
              <c16:uniqueId val="{00000021-0385-4E89-B48E-BFBBE73411F3}"/>
            </c:ext>
          </c:extLst>
        </c:ser>
        <c:ser>
          <c:idx val="2"/>
          <c:order val="2"/>
          <c:tx>
            <c:strRef>
              <c:f>Analysis!$E$60</c:f>
              <c:strCache>
                <c:ptCount val="1"/>
                <c:pt idx="0">
                  <c:v>Jun-2025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3-0385-4E89-B48E-BFBBE73411F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5-0385-4E89-B48E-BFBBE73411F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7-0385-4E89-B48E-BFBBE73411F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9-0385-4E89-B48E-BFBBE73411F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2B-0385-4E89-B48E-BFBBE73411F3}"/>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2D-0385-4E89-B48E-BFBBE73411F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2F-0385-4E89-B48E-BFBBE73411F3}"/>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1-0385-4E89-B48E-BFBBE73411F3}"/>
              </c:ext>
            </c:extLst>
          </c:dPt>
          <c:dLbls>
            <c:dLbl>
              <c:idx val="7"/>
              <c:layout>
                <c:manualLayout>
                  <c:x val="-4.7742978868656862E-3"/>
                  <c:y val="-6.233865169840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31-0385-4E89-B48E-BFBBE73411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Analysis!$E$61:$E$68</c:f>
              <c:numCache>
                <c:formatCode>0.00%</c:formatCode>
                <c:ptCount val="8"/>
                <c:pt idx="0">
                  <c:v>0.54054054054054057</c:v>
                </c:pt>
                <c:pt idx="1">
                  <c:v>0.12162162162162163</c:v>
                </c:pt>
                <c:pt idx="2">
                  <c:v>-2.2522522522522521E-2</c:v>
                </c:pt>
                <c:pt idx="3">
                  <c:v>0.19144144144144143</c:v>
                </c:pt>
                <c:pt idx="4">
                  <c:v>2.7027027027027029E-2</c:v>
                </c:pt>
                <c:pt idx="5">
                  <c:v>3.6036036036036036E-2</c:v>
                </c:pt>
                <c:pt idx="6">
                  <c:v>0.10585585585585586</c:v>
                </c:pt>
                <c:pt idx="7">
                  <c:v>1</c:v>
                </c:pt>
              </c:numCache>
            </c:numRef>
          </c:val>
          <c:extLst>
            <c:ext xmlns:c16="http://schemas.microsoft.com/office/drawing/2014/chart" uri="{C3380CC4-5D6E-409C-BE32-E72D297353CC}">
              <c16:uniqueId val="{00000032-0385-4E89-B48E-BFBBE73411F3}"/>
            </c:ext>
          </c:extLst>
        </c:ser>
        <c:ser>
          <c:idx val="3"/>
          <c:order val="3"/>
          <c:tx>
            <c:strRef>
              <c:f>Analysis!$F$60</c:f>
              <c:strCache>
                <c:ptCount val="1"/>
                <c:pt idx="0">
                  <c:v>Jul-2025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34-0385-4E89-B48E-BFBBE73411F3}"/>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36-0385-4E89-B48E-BFBBE73411F3}"/>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8-0385-4E89-B48E-BFBBE73411F3}"/>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A-0385-4E89-B48E-BFBBE73411F3}"/>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3C-0385-4E89-B48E-BFBBE73411F3}"/>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3E-0385-4E89-B48E-BFBBE73411F3}"/>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40-0385-4E89-B48E-BFBBE73411F3}"/>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42-0385-4E89-B48E-BFBBE73411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Analysis!$F$61:$F$68</c:f>
              <c:numCache>
                <c:formatCode>0.00%</c:formatCode>
                <c:ptCount val="8"/>
                <c:pt idx="0">
                  <c:v>0.52966101694915257</c:v>
                </c:pt>
                <c:pt idx="1">
                  <c:v>0.11864406779661017</c:v>
                </c:pt>
                <c:pt idx="2">
                  <c:v>-1.059322033898305E-2</c:v>
                </c:pt>
                <c:pt idx="3">
                  <c:v>0.19067796610169491</c:v>
                </c:pt>
                <c:pt idx="4">
                  <c:v>3.1779661016949151E-2</c:v>
                </c:pt>
                <c:pt idx="5">
                  <c:v>3.3898305084745763E-2</c:v>
                </c:pt>
                <c:pt idx="6">
                  <c:v>0.1059322033898305</c:v>
                </c:pt>
                <c:pt idx="7">
                  <c:v>1</c:v>
                </c:pt>
              </c:numCache>
            </c:numRef>
          </c:val>
          <c:extLst>
            <c:ext xmlns:c16="http://schemas.microsoft.com/office/drawing/2014/chart" uri="{C3380CC4-5D6E-409C-BE32-E72D297353CC}">
              <c16:uniqueId val="{00000043-0385-4E89-B48E-BFBBE73411F3}"/>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legendEntry>
        <c:idx val="7"/>
        <c:delete val="1"/>
      </c:legendEntry>
      <c:layout>
        <c:manualLayout>
          <c:xMode val="edge"/>
          <c:yMode val="edge"/>
          <c:x val="0.62692503440085956"/>
          <c:y val="6.743070045172235E-2"/>
          <c:w val="0.37307496559914044"/>
          <c:h val="0.8888577744949504"/>
        </c:manualLayout>
      </c:layout>
      <c:overlay val="0"/>
      <c:spPr>
        <a:solidFill>
          <a:schemeClr val="lt1">
            <a:alpha val="50000"/>
          </a:schemeClr>
        </a:solid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628206321056436"/>
          <c:y val="4.4277786267760383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7.5139159434691363E-2"/>
          <c:y val="0.26465173072234677"/>
          <c:w val="0.38907096517662071"/>
          <c:h val="0.56624562162676984"/>
        </c:manualLayout>
      </c:layout>
      <c:pieChart>
        <c:varyColors val="1"/>
        <c:ser>
          <c:idx val="0"/>
          <c:order val="0"/>
          <c:tx>
            <c:strRef>
              <c:f>Analysis!$F$60</c:f>
              <c:strCache>
                <c:ptCount val="1"/>
                <c:pt idx="0">
                  <c:v>Jul-2025</c:v>
                </c:pt>
              </c:strCache>
            </c:strRef>
          </c:tx>
          <c:dPt>
            <c:idx val="0"/>
            <c:bubble3D val="0"/>
            <c:explosion val="5"/>
            <c:spPr>
              <a:solidFill>
                <a:srgbClr val="FF0000"/>
              </a:solidFill>
              <a:ln w="19050">
                <a:solidFill>
                  <a:schemeClr val="lt1"/>
                </a:solidFill>
              </a:ln>
              <a:effectLst/>
            </c:spPr>
            <c:extLst>
              <c:ext xmlns:c16="http://schemas.microsoft.com/office/drawing/2014/chart" uri="{C3380CC4-5D6E-409C-BE32-E72D297353CC}">
                <c16:uniqueId val="{00000001-2902-490F-860D-4EB13A1CFE0B}"/>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2902-490F-860D-4EB13A1CFE0B}"/>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2902-490F-860D-4EB13A1CFE0B}"/>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2902-490F-860D-4EB13A1CFE0B}"/>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2902-490F-860D-4EB13A1CFE0B}"/>
              </c:ext>
            </c:extLst>
          </c:dPt>
          <c:dPt>
            <c:idx val="5"/>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B-2902-490F-860D-4EB13A1CFE0B}"/>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2902-490F-860D-4EB13A1CFE0B}"/>
              </c:ext>
            </c:extLst>
          </c:dPt>
          <c:dLbls>
            <c:dLbl>
              <c:idx val="0"/>
              <c:layout>
                <c:manualLayout>
                  <c:x val="3.103293043153818E-2"/>
                  <c:y val="-2.077955056613644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902-490F-860D-4EB13A1CFE0B}"/>
                </c:ext>
              </c:extLst>
            </c:dLbl>
            <c:dLbl>
              <c:idx val="1"/>
              <c:layout>
                <c:manualLayout>
                  <c:x val="2.8617101221181811E-2"/>
                  <c:y val="6.30892887303653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02-490F-860D-4EB13A1CFE0B}"/>
                </c:ext>
              </c:extLst>
            </c:dLbl>
            <c:dLbl>
              <c:idx val="2"/>
              <c:layout>
                <c:manualLayout>
                  <c:x val="-2.6452403997883945E-2"/>
                  <c:y val="2.057936168873963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02-490F-860D-4EB13A1CFE0B}"/>
                </c:ext>
              </c:extLst>
            </c:dLbl>
            <c:dLbl>
              <c:idx val="3"/>
              <c:layout>
                <c:manualLayout>
                  <c:x val="-2.6402255116034331E-2"/>
                  <c:y val="-3.467377916841438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902-490F-860D-4EB13A1CFE0B}"/>
                </c:ext>
              </c:extLst>
            </c:dLbl>
            <c:dLbl>
              <c:idx val="4"/>
              <c:layout>
                <c:manualLayout>
                  <c:x val="-3.3621054687544186E-2"/>
                  <c:y val="-1.752425046282037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902-490F-860D-4EB13A1CFE0B}"/>
                </c:ext>
              </c:extLst>
            </c:dLbl>
            <c:dLbl>
              <c:idx val="5"/>
              <c:layout>
                <c:manualLayout>
                  <c:x val="-2.1534608572894805E-2"/>
                  <c:y val="-6.409010673846596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902-490F-860D-4EB13A1CFE0B}"/>
                </c:ext>
              </c:extLst>
            </c:dLbl>
            <c:dLbl>
              <c:idx val="6"/>
              <c:layout>
                <c:manualLayout>
                  <c:x val="1.3630692322281601E-4"/>
                  <c:y val="-3.860435233297899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902-490F-860D-4EB13A1CFE0B}"/>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headEnd type="stealth"/>
                  <a:tailEnd type="stealth"/>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Analysis!$F$61:$F$67</c:f>
              <c:numCache>
                <c:formatCode>0.00%</c:formatCode>
                <c:ptCount val="7"/>
                <c:pt idx="0">
                  <c:v>0.52966101694915257</c:v>
                </c:pt>
                <c:pt idx="1">
                  <c:v>0.11864406779661017</c:v>
                </c:pt>
                <c:pt idx="2">
                  <c:v>-1.059322033898305E-2</c:v>
                </c:pt>
                <c:pt idx="3">
                  <c:v>0.19067796610169491</c:v>
                </c:pt>
                <c:pt idx="4">
                  <c:v>3.1779661016949151E-2</c:v>
                </c:pt>
                <c:pt idx="5">
                  <c:v>3.3898305084745763E-2</c:v>
                </c:pt>
                <c:pt idx="6">
                  <c:v>0.1059322033898305</c:v>
                </c:pt>
              </c:numCache>
            </c:numRef>
          </c:val>
          <c:extLst>
            <c:ext xmlns:c16="http://schemas.microsoft.com/office/drawing/2014/chart" uri="{C3380CC4-5D6E-409C-BE32-E72D297353CC}">
              <c16:uniqueId val="{00000010-2902-490F-860D-4EB13A1CFE0B}"/>
            </c:ext>
          </c:extLst>
        </c:ser>
        <c:ser>
          <c:idx val="1"/>
          <c:order val="1"/>
          <c:tx>
            <c:strRef>
              <c:f>Analysis!$D$60</c:f>
              <c:strCache>
                <c:ptCount val="1"/>
                <c:pt idx="0">
                  <c:v>May-2025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2-2902-490F-860D-4EB13A1CFE0B}"/>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4-2902-490F-860D-4EB13A1CFE0B}"/>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6-2902-490F-860D-4EB13A1CFE0B}"/>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8-2902-490F-860D-4EB13A1CFE0B}"/>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1A-2902-490F-860D-4EB13A1CFE0B}"/>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1C-2902-490F-860D-4EB13A1CFE0B}"/>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1E-2902-490F-860D-4EB13A1CFE0B}"/>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20-2902-490F-860D-4EB13A1CFE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Analysis!$D$61:$D$68</c:f>
              <c:numCache>
                <c:formatCode>0.00%</c:formatCode>
                <c:ptCount val="8"/>
                <c:pt idx="0">
                  <c:v>0.53527980535279807</c:v>
                </c:pt>
                <c:pt idx="1">
                  <c:v>0.12652068126520682</c:v>
                </c:pt>
                <c:pt idx="2">
                  <c:v>-3.6496350364963501E-2</c:v>
                </c:pt>
                <c:pt idx="3">
                  <c:v>0.19951338199513383</c:v>
                </c:pt>
                <c:pt idx="4">
                  <c:v>2.9197080291970802E-2</c:v>
                </c:pt>
                <c:pt idx="5">
                  <c:v>3.6496350364963501E-2</c:v>
                </c:pt>
                <c:pt idx="6">
                  <c:v>0.10948905109489052</c:v>
                </c:pt>
                <c:pt idx="7">
                  <c:v>1</c:v>
                </c:pt>
              </c:numCache>
            </c:numRef>
          </c:val>
          <c:extLst>
            <c:ext xmlns:c16="http://schemas.microsoft.com/office/drawing/2014/chart" uri="{C3380CC4-5D6E-409C-BE32-E72D297353CC}">
              <c16:uniqueId val="{00000021-2902-490F-860D-4EB13A1CFE0B}"/>
            </c:ext>
          </c:extLst>
        </c:ser>
        <c:ser>
          <c:idx val="2"/>
          <c:order val="2"/>
          <c:tx>
            <c:strRef>
              <c:f>Analysis!$E$60</c:f>
              <c:strCache>
                <c:ptCount val="1"/>
                <c:pt idx="0">
                  <c:v>Jun-2025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3-2902-490F-860D-4EB13A1CFE0B}"/>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5-2902-490F-860D-4EB13A1CFE0B}"/>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7-2902-490F-860D-4EB13A1CFE0B}"/>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9-2902-490F-860D-4EB13A1CFE0B}"/>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2B-2902-490F-860D-4EB13A1CFE0B}"/>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2D-2902-490F-860D-4EB13A1CFE0B}"/>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2F-2902-490F-860D-4EB13A1CFE0B}"/>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1-2902-490F-860D-4EB13A1CFE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Analysis!$E$61:$E$68</c:f>
              <c:numCache>
                <c:formatCode>0.00%</c:formatCode>
                <c:ptCount val="8"/>
                <c:pt idx="0">
                  <c:v>0.54054054054054057</c:v>
                </c:pt>
                <c:pt idx="1">
                  <c:v>0.12162162162162163</c:v>
                </c:pt>
                <c:pt idx="2">
                  <c:v>-2.2522522522522521E-2</c:v>
                </c:pt>
                <c:pt idx="3">
                  <c:v>0.19144144144144143</c:v>
                </c:pt>
                <c:pt idx="4">
                  <c:v>2.7027027027027029E-2</c:v>
                </c:pt>
                <c:pt idx="5">
                  <c:v>3.6036036036036036E-2</c:v>
                </c:pt>
                <c:pt idx="6">
                  <c:v>0.10585585585585586</c:v>
                </c:pt>
                <c:pt idx="7">
                  <c:v>1</c:v>
                </c:pt>
              </c:numCache>
            </c:numRef>
          </c:val>
          <c:extLst>
            <c:ext xmlns:c16="http://schemas.microsoft.com/office/drawing/2014/chart" uri="{C3380CC4-5D6E-409C-BE32-E72D297353CC}">
              <c16:uniqueId val="{00000032-2902-490F-860D-4EB13A1CFE0B}"/>
            </c:ext>
          </c:extLst>
        </c:ser>
        <c:ser>
          <c:idx val="3"/>
          <c:order val="3"/>
          <c:tx>
            <c:strRef>
              <c:f>Analysis!$F$60</c:f>
              <c:strCache>
                <c:ptCount val="1"/>
                <c:pt idx="0">
                  <c:v>Jul-2025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34-2902-490F-860D-4EB13A1CFE0B}"/>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36-2902-490F-860D-4EB13A1CFE0B}"/>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8-2902-490F-860D-4EB13A1CFE0B}"/>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A-2902-490F-860D-4EB13A1CFE0B}"/>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3C-2902-490F-860D-4EB13A1CFE0B}"/>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3E-2902-490F-860D-4EB13A1CFE0B}"/>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40-2902-490F-860D-4EB13A1CFE0B}"/>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42-2902-490F-860D-4EB13A1CFE0B}"/>
              </c:ext>
            </c:extLst>
          </c:dPt>
          <c:dLbls>
            <c:dLbl>
              <c:idx val="7"/>
              <c:layout>
                <c:manualLayout>
                  <c:x val="-1.6710039463135942E-2"/>
                  <c:y val="-8.31182022645456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42-2902-490F-860D-4EB13A1CFE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Analysis!$B$61:$B$68</c:f>
              <c:strCache>
                <c:ptCount val="8"/>
                <c:pt idx="0">
                  <c:v>Cost of Materials Consumed</c:v>
                </c:pt>
                <c:pt idx="1">
                  <c:v>Purchase of Stock-in-Trade</c:v>
                </c:pt>
                <c:pt idx="2">
                  <c:v>Changes in Inventories</c:v>
                </c:pt>
                <c:pt idx="3">
                  <c:v>Employee Benefits Expense</c:v>
                </c:pt>
                <c:pt idx="4">
                  <c:v>Finance Costs</c:v>
                </c:pt>
                <c:pt idx="5">
                  <c:v>Depreciation &amp; Amortisation</c:v>
                </c:pt>
                <c:pt idx="6">
                  <c:v>Other Expenses</c:v>
                </c:pt>
                <c:pt idx="7">
                  <c:v>Total Expenses</c:v>
                </c:pt>
              </c:strCache>
            </c:strRef>
          </c:cat>
          <c:val>
            <c:numRef>
              <c:f>Analysis!$F$61:$F$68</c:f>
              <c:numCache>
                <c:formatCode>0.00%</c:formatCode>
                <c:ptCount val="8"/>
                <c:pt idx="0">
                  <c:v>0.52966101694915257</c:v>
                </c:pt>
                <c:pt idx="1">
                  <c:v>0.11864406779661017</c:v>
                </c:pt>
                <c:pt idx="2">
                  <c:v>-1.059322033898305E-2</c:v>
                </c:pt>
                <c:pt idx="3">
                  <c:v>0.19067796610169491</c:v>
                </c:pt>
                <c:pt idx="4">
                  <c:v>3.1779661016949151E-2</c:v>
                </c:pt>
                <c:pt idx="5">
                  <c:v>3.3898305084745763E-2</c:v>
                </c:pt>
                <c:pt idx="6">
                  <c:v>0.1059322033898305</c:v>
                </c:pt>
                <c:pt idx="7">
                  <c:v>1</c:v>
                </c:pt>
              </c:numCache>
            </c:numRef>
          </c:val>
          <c:extLst>
            <c:ext xmlns:c16="http://schemas.microsoft.com/office/drawing/2014/chart" uri="{C3380CC4-5D6E-409C-BE32-E72D297353CC}">
              <c16:uniqueId val="{00000043-2902-490F-860D-4EB13A1CFE0B}"/>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legendEntry>
        <c:idx val="7"/>
        <c:delete val="1"/>
      </c:legendEntry>
      <c:layout>
        <c:manualLayout>
          <c:xMode val="edge"/>
          <c:yMode val="edge"/>
          <c:x val="0.62692503440085956"/>
          <c:y val="6.743070045172235E-2"/>
          <c:w val="0.37307496559914044"/>
          <c:h val="0.8888577744949504"/>
        </c:manualLayout>
      </c:layout>
      <c:overlay val="0"/>
      <c:spPr>
        <a:solidFill>
          <a:schemeClr val="lt1">
            <a:alpha val="50000"/>
          </a:schemeClr>
        </a:solid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240359453581026E-2"/>
          <c:y val="1.6159450585813268E-2"/>
          <c:w val="0.92028985507246375"/>
          <c:h val="0.84188490597067867"/>
        </c:manualLayout>
      </c:layout>
      <c:barChart>
        <c:barDir val="col"/>
        <c:grouping val="clustered"/>
        <c:varyColors val="0"/>
        <c:ser>
          <c:idx val="0"/>
          <c:order val="0"/>
          <c:tx>
            <c:strRef>
              <c:f>Analysis!$C$60</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Ratios!$C$9</c:f>
              <c:numCache>
                <c:formatCode>0.00%</c:formatCode>
                <c:ptCount val="1"/>
                <c:pt idx="0">
                  <c:v>6.7961165048543687E-2</c:v>
                </c:pt>
              </c:numCache>
            </c:numRef>
          </c:val>
          <c:extLst>
            <c:ext xmlns:c16="http://schemas.microsoft.com/office/drawing/2014/chart" uri="{C3380CC4-5D6E-409C-BE32-E72D297353CC}">
              <c16:uniqueId val="{00000000-D43E-4ED6-9AE8-7324503E339F}"/>
            </c:ext>
          </c:extLst>
        </c:ser>
        <c:ser>
          <c:idx val="1"/>
          <c:order val="1"/>
          <c:tx>
            <c:strRef>
              <c:f>Analysis!$D$60</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Ratios!$D$9</c:f>
              <c:numCache>
                <c:formatCode>0.00%</c:formatCode>
                <c:ptCount val="1"/>
                <c:pt idx="0">
                  <c:v>5.8227848101265821E-2</c:v>
                </c:pt>
              </c:numCache>
            </c:numRef>
          </c:val>
          <c:extLst>
            <c:ext xmlns:c16="http://schemas.microsoft.com/office/drawing/2014/chart" uri="{C3380CC4-5D6E-409C-BE32-E72D297353CC}">
              <c16:uniqueId val="{00000001-D43E-4ED6-9AE8-7324503E339F}"/>
            </c:ext>
          </c:extLst>
        </c:ser>
        <c:ser>
          <c:idx val="2"/>
          <c:order val="2"/>
          <c:tx>
            <c:strRef>
              <c:f>Analysis!$E$60</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Ratios!$E$9</c:f>
              <c:numCache>
                <c:formatCode>0.00%</c:formatCode>
                <c:ptCount val="1"/>
                <c:pt idx="0">
                  <c:v>5.7142857142857141E-2</c:v>
                </c:pt>
              </c:numCache>
            </c:numRef>
          </c:val>
          <c:extLst>
            <c:ext xmlns:c16="http://schemas.microsoft.com/office/drawing/2014/chart" uri="{C3380CC4-5D6E-409C-BE32-E72D297353CC}">
              <c16:uniqueId val="{00000002-D43E-4ED6-9AE8-7324503E339F}"/>
            </c:ext>
          </c:extLst>
        </c:ser>
        <c:ser>
          <c:idx val="3"/>
          <c:order val="3"/>
          <c:tx>
            <c:strRef>
              <c:f>Analysis!$F$60</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Ratios!$F$9</c:f>
              <c:numCache>
                <c:formatCode>0.00%</c:formatCode>
                <c:ptCount val="1"/>
                <c:pt idx="0">
                  <c:v>4.6764545948885267E-2</c:v>
                </c:pt>
              </c:numCache>
            </c:numRef>
          </c:val>
          <c:extLst>
            <c:ext xmlns:c16="http://schemas.microsoft.com/office/drawing/2014/chart" uri="{C3380CC4-5D6E-409C-BE32-E72D297353CC}">
              <c16:uniqueId val="{00000003-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0.00%" sourceLinked="1"/>
        <c:majorTickMark val="out"/>
        <c:minorTickMark val="none"/>
        <c:tickLblPos val="nextTo"/>
        <c:crossAx val="1237685776"/>
        <c:crosses val="autoZero"/>
        <c:crossBetween val="between"/>
      </c:valAx>
      <c:spPr>
        <a:noFill/>
        <a:ln>
          <a:noFill/>
        </a:ln>
        <a:effectLst/>
      </c:spPr>
    </c:plotArea>
    <c:legend>
      <c:legendPos val="b"/>
      <c:layout>
        <c:manualLayout>
          <c:xMode val="edge"/>
          <c:yMode val="edge"/>
          <c:x val="0.16618777693903353"/>
          <c:y val="0.84647857864494536"/>
          <c:w val="0.66831159999632428"/>
          <c:h val="9.6370180991322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792493575651014E-2"/>
          <c:y val="1.5030747939485656E-2"/>
          <c:w val="0.946415012848698"/>
          <c:h val="0.81963102472617211"/>
        </c:manualLayout>
      </c:layout>
      <c:barChart>
        <c:barDir val="col"/>
        <c:grouping val="clustered"/>
        <c:varyColors val="0"/>
        <c:ser>
          <c:idx val="0"/>
          <c:order val="0"/>
          <c:tx>
            <c:v>Series1</c:v>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cat>
            <c:strRef>
              <c:f>Ratios!$C$5:$F$5</c:f>
              <c:strCache>
                <c:ptCount val="4"/>
                <c:pt idx="0">
                  <c:v>Apr-2025</c:v>
                </c:pt>
                <c:pt idx="1">
                  <c:v>May-2025</c:v>
                </c:pt>
                <c:pt idx="2">
                  <c:v>Jun-2025</c:v>
                </c:pt>
                <c:pt idx="3">
                  <c:v>Jul-2025</c:v>
                </c:pt>
              </c:strCache>
            </c:strRef>
          </c:cat>
          <c:val>
            <c:numRef>
              <c:f>Ratios!$C$13:$F$13</c:f>
              <c:numCache>
                <c:formatCode>0.00%</c:formatCode>
                <c:ptCount val="4"/>
                <c:pt idx="0">
                  <c:v>0.12479201331114809</c:v>
                </c:pt>
                <c:pt idx="1">
                  <c:v>0.11515151515151516</c:v>
                </c:pt>
                <c:pt idx="2">
                  <c:v>0.10871080139372823</c:v>
                </c:pt>
                <c:pt idx="3">
                  <c:v>9.4254357650096834E-2</c:v>
                </c:pt>
              </c:numCache>
            </c:numRef>
          </c:val>
          <c:extLst>
            <c:ext xmlns:c16="http://schemas.microsoft.com/office/drawing/2014/chart" uri="{C3380CC4-5D6E-409C-BE32-E72D297353CC}">
              <c16:uniqueId val="{00000000-2B07-40DF-BE03-791A2E6BE866}"/>
            </c:ext>
          </c:extLst>
        </c:ser>
        <c:dLbls>
          <c:dLblPos val="outEnd"/>
          <c:showLegendKey val="0"/>
          <c:showVal val="1"/>
          <c:showCatName val="0"/>
          <c:showSerName val="0"/>
          <c:showPercent val="0"/>
          <c:showBubbleSize val="0"/>
        </c:dLbls>
        <c:gapWidth val="355"/>
        <c:overlap val="-70"/>
        <c:axId val="1237717456"/>
        <c:axId val="1237734256"/>
      </c:barChart>
      <c:catAx>
        <c:axId val="1237717456"/>
        <c:scaling>
          <c:orientation val="minMax"/>
        </c:scaling>
        <c:delete val="1"/>
        <c:axPos val="b"/>
        <c:numFmt formatCode="General" sourceLinked="1"/>
        <c:majorTickMark val="none"/>
        <c:minorTickMark val="none"/>
        <c:tickLblPos val="nextTo"/>
        <c:crossAx val="1237734256"/>
        <c:crosses val="autoZero"/>
        <c:auto val="1"/>
        <c:lblAlgn val="ctr"/>
        <c:lblOffset val="100"/>
        <c:noMultiLvlLbl val="0"/>
      </c:catAx>
      <c:valAx>
        <c:axId val="1237734256"/>
        <c:scaling>
          <c:orientation val="minMax"/>
        </c:scaling>
        <c:delete val="1"/>
        <c:axPos val="l"/>
        <c:numFmt formatCode="0.00%" sourceLinked="1"/>
        <c:majorTickMark val="none"/>
        <c:minorTickMark val="none"/>
        <c:tickLblPos val="nextTo"/>
        <c:crossAx val="1237717456"/>
        <c:crosses val="autoZero"/>
        <c:crossBetween val="between"/>
      </c:valAx>
      <c:spPr>
        <a:noFill/>
        <a:ln>
          <a:noFill/>
        </a:ln>
        <a:effectLst/>
      </c:spPr>
    </c:plotArea>
    <c:legend>
      <c:legendPos val="b"/>
      <c:layout>
        <c:manualLayout>
          <c:xMode val="edge"/>
          <c:yMode val="edge"/>
          <c:x val="0.17839663921584747"/>
          <c:y val="0.83380385939537782"/>
          <c:w val="0.64804068445869523"/>
          <c:h val="0.1367592884471558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855072463768113E-2"/>
          <c:y val="1.1222119901076688E-2"/>
          <c:w val="0.92028985507246375"/>
          <c:h val="0.84859713848298279"/>
        </c:manualLayout>
      </c:layout>
      <c:barChart>
        <c:barDir val="col"/>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cat>
            <c:strRef>
              <c:f>Ratios!$C$5:$F$5</c:f>
              <c:strCache>
                <c:ptCount val="4"/>
                <c:pt idx="0">
                  <c:v>Apr-2025</c:v>
                </c:pt>
                <c:pt idx="1">
                  <c:v>May-2025</c:v>
                </c:pt>
                <c:pt idx="2">
                  <c:v>Jun-2025</c:v>
                </c:pt>
                <c:pt idx="3">
                  <c:v>Jul-2025</c:v>
                </c:pt>
              </c:strCache>
            </c:strRef>
          </c:cat>
          <c:val>
            <c:numRef>
              <c:f>Ratios!$C$10:$F$10</c:f>
              <c:numCache>
                <c:formatCode>0.00%</c:formatCode>
                <c:ptCount val="4"/>
                <c:pt idx="0">
                  <c:v>0.10864745011086474</c:v>
                </c:pt>
                <c:pt idx="1">
                  <c:v>9.0196078431372548E-2</c:v>
                </c:pt>
                <c:pt idx="2">
                  <c:v>8.6343612334801756E-2</c:v>
                </c:pt>
                <c:pt idx="3">
                  <c:v>6.9975589910496336E-2</c:v>
                </c:pt>
              </c:numCache>
            </c:numRef>
          </c:val>
          <c:extLst>
            <c:ext xmlns:c16="http://schemas.microsoft.com/office/drawing/2014/chart" uri="{C3380CC4-5D6E-409C-BE32-E72D297353CC}">
              <c16:uniqueId val="{00000000-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numFmt formatCode="General" sourceLinked="1"/>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0.00%" sourceLinked="1"/>
        <c:majorTickMark val="out"/>
        <c:minorTickMark val="none"/>
        <c:tickLblPos val="nextTo"/>
        <c:crossAx val="1237685776"/>
        <c:crosses val="autoZero"/>
        <c:crossBetween val="between"/>
      </c:valAx>
      <c:spPr>
        <a:noFill/>
        <a:ln>
          <a:noFill/>
        </a:ln>
        <a:effectLst/>
      </c:spPr>
    </c:plotArea>
    <c:legend>
      <c:legendPos val="b"/>
      <c:layout>
        <c:manualLayout>
          <c:xMode val="edge"/>
          <c:yMode val="edge"/>
          <c:x val="0.15422653219107105"/>
          <c:y val="0.85350160335304459"/>
          <c:w val="0.70121467660484338"/>
          <c:h val="0.1170762408369483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855072463768113E-2"/>
          <c:y val="3.0836776859504127E-2"/>
          <c:w val="0.92028985507246375"/>
          <c:h val="0.76523436368796294"/>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Ratios!$C$11</c:f>
              <c:numCache>
                <c:formatCode>"₹"\ #,##0</c:formatCode>
                <c:ptCount val="1"/>
                <c:pt idx="0">
                  <c:v>75000</c:v>
                </c:pt>
              </c:numCache>
            </c:numRef>
          </c:val>
          <c:extLst>
            <c:ext xmlns:c16="http://schemas.microsoft.com/office/drawing/2014/chart" uri="{C3380CC4-5D6E-409C-BE32-E72D297353CC}">
              <c16:uniqueId val="{00000000-D43E-4ED6-9AE8-7324503E339F}"/>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Ratios!$D$11</c:f>
              <c:numCache>
                <c:formatCode>"₹"\ #,##0</c:formatCode>
                <c:ptCount val="1"/>
                <c:pt idx="0">
                  <c:v>76000</c:v>
                </c:pt>
              </c:numCache>
            </c:numRef>
          </c:val>
          <c:extLst>
            <c:ext xmlns:c16="http://schemas.microsoft.com/office/drawing/2014/chart" uri="{C3380CC4-5D6E-409C-BE32-E72D297353CC}">
              <c16:uniqueId val="{00000001-D43E-4ED6-9AE8-7324503E339F}"/>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Ratios!$E$11</c:f>
              <c:numCache>
                <c:formatCode>"₹"\ #,##0</c:formatCode>
                <c:ptCount val="1"/>
                <c:pt idx="0">
                  <c:v>78000</c:v>
                </c:pt>
              </c:numCache>
            </c:numRef>
          </c:val>
          <c:extLst>
            <c:ext xmlns:c16="http://schemas.microsoft.com/office/drawing/2014/chart" uri="{C3380CC4-5D6E-409C-BE32-E72D297353CC}">
              <c16:uniqueId val="{00000002-D43E-4ED6-9AE8-7324503E339F}"/>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Ratios!$F$11</c:f>
              <c:numCache>
                <c:formatCode>"₹"\ #,##0</c:formatCode>
                <c:ptCount val="1"/>
                <c:pt idx="0">
                  <c:v>73000</c:v>
                </c:pt>
              </c:numCache>
            </c:numRef>
          </c:val>
          <c:extLst>
            <c:ext xmlns:c16="http://schemas.microsoft.com/office/drawing/2014/chart" uri="{C3380CC4-5D6E-409C-BE32-E72D297353CC}">
              <c16:uniqueId val="{00000003-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numFmt formatCode="General" sourceLinked="1"/>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quot;₹&quot;\ #,##0" sourceLinked="1"/>
        <c:majorTickMark val="out"/>
        <c:minorTickMark val="none"/>
        <c:tickLblPos val="nextTo"/>
        <c:crossAx val="123768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855072463768113E-2"/>
          <c:y val="3.0836776859504127E-2"/>
          <c:w val="0.92028985507246375"/>
          <c:h val="0.8142712900379746"/>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Ratios!$C$12</c:f>
              <c:numCache>
                <c:formatCode>"₹"\ #,##0</c:formatCode>
                <c:ptCount val="1"/>
                <c:pt idx="0">
                  <c:v>90000</c:v>
                </c:pt>
              </c:numCache>
            </c:numRef>
          </c:val>
          <c:extLst>
            <c:ext xmlns:c16="http://schemas.microsoft.com/office/drawing/2014/chart" uri="{C3380CC4-5D6E-409C-BE32-E72D297353CC}">
              <c16:uniqueId val="{00000000-D43E-4ED6-9AE8-7324503E339F}"/>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Ratios!$D$12</c:f>
              <c:numCache>
                <c:formatCode>"₹"\ #,##0</c:formatCode>
                <c:ptCount val="1"/>
                <c:pt idx="0">
                  <c:v>91000</c:v>
                </c:pt>
              </c:numCache>
            </c:numRef>
          </c:val>
          <c:extLst>
            <c:ext xmlns:c16="http://schemas.microsoft.com/office/drawing/2014/chart" uri="{C3380CC4-5D6E-409C-BE32-E72D297353CC}">
              <c16:uniqueId val="{00000001-D43E-4ED6-9AE8-7324503E339F}"/>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Ratios!$E$12</c:f>
              <c:numCache>
                <c:formatCode>"₹"\ #,##0</c:formatCode>
                <c:ptCount val="1"/>
                <c:pt idx="0">
                  <c:v>94000</c:v>
                </c:pt>
              </c:numCache>
            </c:numRef>
          </c:val>
          <c:extLst>
            <c:ext xmlns:c16="http://schemas.microsoft.com/office/drawing/2014/chart" uri="{C3380CC4-5D6E-409C-BE32-E72D297353CC}">
              <c16:uniqueId val="{00000002-D43E-4ED6-9AE8-7324503E339F}"/>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Ratios!$F$12</c:f>
              <c:numCache>
                <c:formatCode>"₹"\ #,##0</c:formatCode>
                <c:ptCount val="1"/>
                <c:pt idx="0">
                  <c:v>89000</c:v>
                </c:pt>
              </c:numCache>
            </c:numRef>
          </c:val>
          <c:extLst>
            <c:ext xmlns:c16="http://schemas.microsoft.com/office/drawing/2014/chart" uri="{C3380CC4-5D6E-409C-BE32-E72D297353CC}">
              <c16:uniqueId val="{00000003-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quot;₹&quot;\ #,##0" sourceLinked="1"/>
        <c:majorTickMark val="out"/>
        <c:minorTickMark val="none"/>
        <c:tickLblPos val="nextTo"/>
        <c:crossAx val="123768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855072463768113E-2"/>
          <c:y val="3.0836776859504127E-2"/>
          <c:w val="0.92028985507246375"/>
          <c:h val="0.80936759740297348"/>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Ratios!$C$6</c:f>
              <c:numCache>
                <c:formatCode>0.00%</c:formatCode>
                <c:ptCount val="1"/>
                <c:pt idx="0">
                  <c:v>0.45238095238095238</c:v>
                </c:pt>
              </c:numCache>
            </c:numRef>
          </c:val>
          <c:extLst>
            <c:ext xmlns:c16="http://schemas.microsoft.com/office/drawing/2014/chart" uri="{C3380CC4-5D6E-409C-BE32-E72D297353CC}">
              <c16:uniqueId val="{00000000-D43E-4ED6-9AE8-7324503E339F}"/>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Ratios!$D$6</c:f>
              <c:numCache>
                <c:formatCode>0.00%</c:formatCode>
                <c:ptCount val="1"/>
                <c:pt idx="0">
                  <c:v>0.42888888888888888</c:v>
                </c:pt>
              </c:numCache>
            </c:numRef>
          </c:val>
          <c:extLst>
            <c:ext xmlns:c16="http://schemas.microsoft.com/office/drawing/2014/chart" uri="{C3380CC4-5D6E-409C-BE32-E72D297353CC}">
              <c16:uniqueId val="{00000001-D43E-4ED6-9AE8-7324503E339F}"/>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Ratios!$E$6</c:f>
              <c:numCache>
                <c:formatCode>0.00%</c:formatCode>
                <c:ptCount val="1"/>
                <c:pt idx="0">
                  <c:v>0.40833333333333333</c:v>
                </c:pt>
              </c:numCache>
            </c:numRef>
          </c:val>
          <c:extLst>
            <c:ext xmlns:c16="http://schemas.microsoft.com/office/drawing/2014/chart" uri="{C3380CC4-5D6E-409C-BE32-E72D297353CC}">
              <c16:uniqueId val="{00000002-D43E-4ED6-9AE8-7324503E339F}"/>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Ratios!$F$6</c:f>
              <c:numCache>
                <c:formatCode>0.00%</c:formatCode>
                <c:ptCount val="1"/>
                <c:pt idx="0">
                  <c:v>0.39800000000000002</c:v>
                </c:pt>
              </c:numCache>
            </c:numRef>
          </c:val>
          <c:extLst>
            <c:ext xmlns:c16="http://schemas.microsoft.com/office/drawing/2014/chart" uri="{C3380CC4-5D6E-409C-BE32-E72D297353CC}">
              <c16:uniqueId val="{00000003-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numFmt formatCode="General" sourceLinked="1"/>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0.00%" sourceLinked="1"/>
        <c:majorTickMark val="out"/>
        <c:minorTickMark val="none"/>
        <c:tickLblPos val="nextTo"/>
        <c:crossAx val="123768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855072463768113E-2"/>
          <c:y val="3.0836776859504127E-2"/>
          <c:w val="0.92028985507246375"/>
          <c:h val="0.78484913422796776"/>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Ratios!$C$7</c:f>
              <c:numCache>
                <c:formatCode>0.00%</c:formatCode>
                <c:ptCount val="1"/>
                <c:pt idx="0">
                  <c:v>0.17857142857142858</c:v>
                </c:pt>
              </c:numCache>
            </c:numRef>
          </c:val>
          <c:extLst>
            <c:ext xmlns:c16="http://schemas.microsoft.com/office/drawing/2014/chart" uri="{C3380CC4-5D6E-409C-BE32-E72D297353CC}">
              <c16:uniqueId val="{00000000-D43E-4ED6-9AE8-7324503E339F}"/>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Ratios!$D$7</c:f>
              <c:numCache>
                <c:formatCode>0.00%</c:formatCode>
                <c:ptCount val="1"/>
                <c:pt idx="0">
                  <c:v>0.16888888888888889</c:v>
                </c:pt>
              </c:numCache>
            </c:numRef>
          </c:val>
          <c:extLst>
            <c:ext xmlns:c16="http://schemas.microsoft.com/office/drawing/2014/chart" uri="{C3380CC4-5D6E-409C-BE32-E72D297353CC}">
              <c16:uniqueId val="{00000001-D43E-4ED6-9AE8-7324503E339F}"/>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Ratios!$E$7</c:f>
              <c:numCache>
                <c:formatCode>0.00%</c:formatCode>
                <c:ptCount val="1"/>
                <c:pt idx="0">
                  <c:v>0.16250000000000001</c:v>
                </c:pt>
              </c:numCache>
            </c:numRef>
          </c:val>
          <c:extLst>
            <c:ext xmlns:c16="http://schemas.microsoft.com/office/drawing/2014/chart" uri="{C3380CC4-5D6E-409C-BE32-E72D297353CC}">
              <c16:uniqueId val="{00000002-D43E-4ED6-9AE8-7324503E339F}"/>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Ratios!$F$7</c:f>
              <c:numCache>
                <c:formatCode>0.00%</c:formatCode>
                <c:ptCount val="1"/>
                <c:pt idx="0">
                  <c:v>0.14599999999999999</c:v>
                </c:pt>
              </c:numCache>
            </c:numRef>
          </c:val>
          <c:extLst>
            <c:ext xmlns:c16="http://schemas.microsoft.com/office/drawing/2014/chart" uri="{C3380CC4-5D6E-409C-BE32-E72D297353CC}">
              <c16:uniqueId val="{00000003-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0.00%" sourceLinked="1"/>
        <c:majorTickMark val="out"/>
        <c:minorTickMark val="none"/>
        <c:tickLblPos val="nextTo"/>
        <c:crossAx val="123768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855072463768113E-2"/>
          <c:y val="3.0836776859504127E-2"/>
          <c:w val="0.92028985507246375"/>
          <c:h val="0.79465651949797"/>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Ratios!$C$14</c:f>
              <c:numCache>
                <c:formatCode>0.00%</c:formatCode>
                <c:ptCount val="1"/>
                <c:pt idx="0">
                  <c:v>0.21428571428571427</c:v>
                </c:pt>
              </c:numCache>
            </c:numRef>
          </c:val>
          <c:extLst>
            <c:ext xmlns:c16="http://schemas.microsoft.com/office/drawing/2014/chart" uri="{C3380CC4-5D6E-409C-BE32-E72D297353CC}">
              <c16:uniqueId val="{00000000-D43E-4ED6-9AE8-7324503E339F}"/>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Ratios!$D$14</c:f>
              <c:numCache>
                <c:formatCode>0.00%</c:formatCode>
                <c:ptCount val="1"/>
                <c:pt idx="0">
                  <c:v>0.20222222222222222</c:v>
                </c:pt>
              </c:numCache>
            </c:numRef>
          </c:val>
          <c:extLst>
            <c:ext xmlns:c16="http://schemas.microsoft.com/office/drawing/2014/chart" uri="{C3380CC4-5D6E-409C-BE32-E72D297353CC}">
              <c16:uniqueId val="{00000001-D43E-4ED6-9AE8-7324503E339F}"/>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Ratios!$E$14</c:f>
              <c:numCache>
                <c:formatCode>0.00%</c:formatCode>
                <c:ptCount val="1"/>
                <c:pt idx="0">
                  <c:v>0.19583333333333333</c:v>
                </c:pt>
              </c:numCache>
            </c:numRef>
          </c:val>
          <c:extLst>
            <c:ext xmlns:c16="http://schemas.microsoft.com/office/drawing/2014/chart" uri="{C3380CC4-5D6E-409C-BE32-E72D297353CC}">
              <c16:uniqueId val="{00000002-D43E-4ED6-9AE8-7324503E339F}"/>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Ratios!$F$14</c:f>
              <c:numCache>
                <c:formatCode>0.00%</c:formatCode>
                <c:ptCount val="1"/>
                <c:pt idx="0">
                  <c:v>0.17799999999999999</c:v>
                </c:pt>
              </c:numCache>
            </c:numRef>
          </c:val>
          <c:extLst>
            <c:ext xmlns:c16="http://schemas.microsoft.com/office/drawing/2014/chart" uri="{C3380CC4-5D6E-409C-BE32-E72D297353CC}">
              <c16:uniqueId val="{00000003-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0.00%" sourceLinked="1"/>
        <c:majorTickMark val="out"/>
        <c:minorTickMark val="none"/>
        <c:tickLblPos val="nextTo"/>
        <c:crossAx val="123768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855072463768113E-2"/>
          <c:y val="3.0836776859504127E-2"/>
          <c:w val="0.92028985507246375"/>
          <c:h val="0.80446390476797236"/>
        </c:manualLayout>
      </c:layout>
      <c:barChart>
        <c:barDir val="col"/>
        <c:grouping val="clustered"/>
        <c:varyColors val="0"/>
        <c:ser>
          <c:idx val="0"/>
          <c:order val="0"/>
          <c:tx>
            <c:strRef>
              <c:f>Ratios!$C$5</c:f>
              <c:strCache>
                <c:ptCount val="1"/>
                <c:pt idx="0">
                  <c:v>Apr-2025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Ratios!$C$8</c:f>
              <c:numCache>
                <c:formatCode>0.00%</c:formatCode>
                <c:ptCount val="1"/>
                <c:pt idx="0">
                  <c:v>0.11666666666666667</c:v>
                </c:pt>
              </c:numCache>
            </c:numRef>
          </c:val>
          <c:extLst>
            <c:ext xmlns:c16="http://schemas.microsoft.com/office/drawing/2014/chart" uri="{C3380CC4-5D6E-409C-BE32-E72D297353CC}">
              <c16:uniqueId val="{00000000-D43E-4ED6-9AE8-7324503E339F}"/>
            </c:ext>
          </c:extLst>
        </c:ser>
        <c:ser>
          <c:idx val="1"/>
          <c:order val="1"/>
          <c:tx>
            <c:strRef>
              <c:f>Ratios!$D$5</c:f>
              <c:strCache>
                <c:ptCount val="1"/>
                <c:pt idx="0">
                  <c:v>May-2025</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Ratios!$D$8</c:f>
              <c:numCache>
                <c:formatCode>0.00%</c:formatCode>
                <c:ptCount val="1"/>
                <c:pt idx="0">
                  <c:v>0.10222222222222223</c:v>
                </c:pt>
              </c:numCache>
            </c:numRef>
          </c:val>
          <c:extLst>
            <c:ext xmlns:c16="http://schemas.microsoft.com/office/drawing/2014/chart" uri="{C3380CC4-5D6E-409C-BE32-E72D297353CC}">
              <c16:uniqueId val="{00000001-D43E-4ED6-9AE8-7324503E339F}"/>
            </c:ext>
          </c:extLst>
        </c:ser>
        <c:ser>
          <c:idx val="2"/>
          <c:order val="2"/>
          <c:tx>
            <c:strRef>
              <c:f>Ratios!$E$5</c:f>
              <c:strCache>
                <c:ptCount val="1"/>
                <c:pt idx="0">
                  <c:v>Jun-2025</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Ratios!$E$8</c:f>
              <c:numCache>
                <c:formatCode>0.00%</c:formatCode>
                <c:ptCount val="1"/>
                <c:pt idx="0">
                  <c:v>0.10208333333333333</c:v>
                </c:pt>
              </c:numCache>
            </c:numRef>
          </c:val>
          <c:extLst>
            <c:ext xmlns:c16="http://schemas.microsoft.com/office/drawing/2014/chart" uri="{C3380CC4-5D6E-409C-BE32-E72D297353CC}">
              <c16:uniqueId val="{00000002-D43E-4ED6-9AE8-7324503E339F}"/>
            </c:ext>
          </c:extLst>
        </c:ser>
        <c:ser>
          <c:idx val="3"/>
          <c:order val="3"/>
          <c:tx>
            <c:strRef>
              <c:f>Ratios!$F$5</c:f>
              <c:strCache>
                <c:ptCount val="1"/>
                <c:pt idx="0">
                  <c:v>Jul-2025</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Ratios!$F$8</c:f>
              <c:numCache>
                <c:formatCode>0.00%</c:formatCode>
                <c:ptCount val="1"/>
                <c:pt idx="0">
                  <c:v>8.5999999999999993E-2</c:v>
                </c:pt>
              </c:numCache>
            </c:numRef>
          </c:val>
          <c:extLst>
            <c:ext xmlns:c16="http://schemas.microsoft.com/office/drawing/2014/chart" uri="{C3380CC4-5D6E-409C-BE32-E72D297353CC}">
              <c16:uniqueId val="{00000003-D43E-4ED6-9AE8-7324503E339F}"/>
            </c:ext>
          </c:extLst>
        </c:ser>
        <c:dLbls>
          <c:dLblPos val="outEnd"/>
          <c:showLegendKey val="0"/>
          <c:showVal val="1"/>
          <c:showCatName val="0"/>
          <c:showSerName val="0"/>
          <c:showPercent val="0"/>
          <c:showBubbleSize val="0"/>
        </c:dLbls>
        <c:gapWidth val="355"/>
        <c:overlap val="-70"/>
        <c:axId val="1237685776"/>
        <c:axId val="1237702576"/>
      </c:barChart>
      <c:catAx>
        <c:axId val="1237685776"/>
        <c:scaling>
          <c:orientation val="minMax"/>
        </c:scaling>
        <c:delete val="1"/>
        <c:axPos val="b"/>
        <c:majorTickMark val="out"/>
        <c:minorTickMark val="none"/>
        <c:tickLblPos val="nextTo"/>
        <c:crossAx val="1237702576"/>
        <c:crosses val="autoZero"/>
        <c:auto val="1"/>
        <c:lblAlgn val="ctr"/>
        <c:lblOffset val="100"/>
        <c:noMultiLvlLbl val="0"/>
      </c:catAx>
      <c:valAx>
        <c:axId val="1237702576"/>
        <c:scaling>
          <c:orientation val="minMax"/>
        </c:scaling>
        <c:delete val="1"/>
        <c:axPos val="l"/>
        <c:numFmt formatCode="0.00%" sourceLinked="1"/>
        <c:majorTickMark val="out"/>
        <c:minorTickMark val="none"/>
        <c:tickLblPos val="nextTo"/>
        <c:crossAx val="123768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tx>
            <c:strRef>
              <c:f>Ratios!$C$5</c:f>
              <c:strCache>
                <c:ptCount val="1"/>
                <c:pt idx="0">
                  <c:v>Apr-2025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7740-431B-A60F-560900C789E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7740-431B-A60F-560900C789E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7740-431B-A60F-560900C789E9}"/>
              </c:ext>
            </c:extLst>
          </c:dPt>
          <c:dLbls>
            <c:dLbl>
              <c:idx val="0"/>
              <c:layout>
                <c:manualLayout>
                  <c:x val="3.0261348005502064E-2"/>
                  <c:y val="0.1380910810869584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40-431B-A60F-560900C789E9}"/>
                </c:ext>
              </c:extLst>
            </c:dLbl>
            <c:dLbl>
              <c:idx val="1"/>
              <c:layout>
                <c:manualLayout>
                  <c:x val="-1.9257221458046769E-2"/>
                  <c:y val="0.1578183783850954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40-431B-A60F-560900C789E9}"/>
                </c:ext>
              </c:extLst>
            </c:dLbl>
            <c:dLbl>
              <c:idx val="2"/>
              <c:layout>
                <c:manualLayout>
                  <c:x val="-6.0522696011004129E-2"/>
                  <c:y val="-9.370466216615044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740-431B-A60F-560900C789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Ratios!$B$6:$B$8</c:f>
              <c:strCache>
                <c:ptCount val="3"/>
                <c:pt idx="0">
                  <c:v>Gross Profit Margin</c:v>
                </c:pt>
                <c:pt idx="1">
                  <c:v>Operating Profit Margin</c:v>
                </c:pt>
                <c:pt idx="2">
                  <c:v>Net Profit Margin</c:v>
                </c:pt>
              </c:strCache>
            </c:strRef>
          </c:cat>
          <c:val>
            <c:numRef>
              <c:f>Ratios!$C$6:$C$8</c:f>
              <c:numCache>
                <c:formatCode>0.00%</c:formatCode>
                <c:ptCount val="3"/>
                <c:pt idx="0">
                  <c:v>0.45238095238095238</c:v>
                </c:pt>
                <c:pt idx="1">
                  <c:v>0.17857142857142858</c:v>
                </c:pt>
                <c:pt idx="2">
                  <c:v>0.11666666666666667</c:v>
                </c:pt>
              </c:numCache>
            </c:numRef>
          </c:val>
          <c:extLst>
            <c:ext xmlns:c16="http://schemas.microsoft.com/office/drawing/2014/chart" uri="{C3380CC4-5D6E-409C-BE32-E72D297353CC}">
              <c16:uniqueId val="{00000008-7740-431B-A60F-560900C789E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tx>
            <c:strRef>
              <c:f>Ratios!$D$5</c:f>
              <c:strCache>
                <c:ptCount val="1"/>
                <c:pt idx="0">
                  <c:v>May-2025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7740-431B-A60F-560900C789E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7740-431B-A60F-560900C789E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7740-431B-A60F-560900C789E9}"/>
              </c:ext>
            </c:extLst>
          </c:dPt>
          <c:dLbls>
            <c:dLbl>
              <c:idx val="0"/>
              <c:layout>
                <c:manualLayout>
                  <c:x val="3.0068332815334376E-2"/>
                  <c:y val="2.950443011728591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40-431B-A60F-560900C789E9}"/>
                </c:ext>
              </c:extLst>
            </c:dLbl>
            <c:dLbl>
              <c:idx val="1"/>
              <c:layout>
                <c:manualLayout>
                  <c:x val="-2.2008253094910592E-2"/>
                  <c:y val="0.1036151468483434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40-431B-A60F-560900C789E9}"/>
                </c:ext>
              </c:extLst>
            </c:dLbl>
            <c:dLbl>
              <c:idx val="2"/>
              <c:layout>
                <c:manualLayout>
                  <c:x val="-4.4016506189821156E-2"/>
                  <c:y val="-9.3747037624691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740-431B-A60F-560900C789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Ratios!$B$6:$B$8</c:f>
              <c:strCache>
                <c:ptCount val="3"/>
                <c:pt idx="0">
                  <c:v>Gross Profit Margin</c:v>
                </c:pt>
                <c:pt idx="1">
                  <c:v>Operating Profit Margin</c:v>
                </c:pt>
                <c:pt idx="2">
                  <c:v>Net Profit Margin</c:v>
                </c:pt>
              </c:strCache>
            </c:strRef>
          </c:cat>
          <c:val>
            <c:numRef>
              <c:f>Ratios!$D$6:$D$8</c:f>
              <c:numCache>
                <c:formatCode>0.00%</c:formatCode>
                <c:ptCount val="3"/>
                <c:pt idx="0">
                  <c:v>0.42888888888888888</c:v>
                </c:pt>
                <c:pt idx="1">
                  <c:v>0.16888888888888889</c:v>
                </c:pt>
                <c:pt idx="2">
                  <c:v>0.10222222222222223</c:v>
                </c:pt>
              </c:numCache>
            </c:numRef>
          </c:val>
          <c:extLst>
            <c:ext xmlns:c16="http://schemas.microsoft.com/office/drawing/2014/chart" uri="{C3380CC4-5D6E-409C-BE32-E72D297353CC}">
              <c16:uniqueId val="{00000008-7740-431B-A60F-560900C789E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tx>
            <c:strRef>
              <c:f>Ratios!$E$5</c:f>
              <c:strCache>
                <c:ptCount val="1"/>
                <c:pt idx="0">
                  <c:v>Jun-2025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7740-431B-A60F-560900C789E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7740-431B-A60F-560900C789E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7740-431B-A60F-560900C789E9}"/>
              </c:ext>
            </c:extLst>
          </c:dPt>
          <c:dLbls>
            <c:dLbl>
              <c:idx val="0"/>
              <c:layout>
                <c:manualLayout>
                  <c:x val="3.3909131860022007E-2"/>
                  <c:y val="6.9584631159434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40-431B-A60F-560900C789E9}"/>
                </c:ext>
              </c:extLst>
            </c:dLbl>
            <c:dLbl>
              <c:idx val="1"/>
              <c:layout>
                <c:manualLayout>
                  <c:x val="-5.810566385339682E-2"/>
                  <c:y val="4.81541052701823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40-431B-A60F-560900C789E9}"/>
                </c:ext>
              </c:extLst>
            </c:dLbl>
            <c:dLbl>
              <c:idx val="2"/>
              <c:layout>
                <c:manualLayout>
                  <c:x val="-5.0140981357660916E-2"/>
                  <c:y val="-7.22312290816227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740-431B-A60F-560900C789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Ratios!$B$6:$B$8</c:f>
              <c:strCache>
                <c:ptCount val="3"/>
                <c:pt idx="0">
                  <c:v>Gross Profit Margin</c:v>
                </c:pt>
                <c:pt idx="1">
                  <c:v>Operating Profit Margin</c:v>
                </c:pt>
                <c:pt idx="2">
                  <c:v>Net Profit Margin</c:v>
                </c:pt>
              </c:strCache>
            </c:strRef>
          </c:cat>
          <c:val>
            <c:numRef>
              <c:f>Ratios!$E$6:$E$8</c:f>
              <c:numCache>
                <c:formatCode>0.00%</c:formatCode>
                <c:ptCount val="3"/>
                <c:pt idx="0">
                  <c:v>0.40833333333333333</c:v>
                </c:pt>
                <c:pt idx="1">
                  <c:v>0.16250000000000001</c:v>
                </c:pt>
                <c:pt idx="2">
                  <c:v>0.10208333333333333</c:v>
                </c:pt>
              </c:numCache>
            </c:numRef>
          </c:val>
          <c:extLst>
            <c:ext xmlns:c16="http://schemas.microsoft.com/office/drawing/2014/chart" uri="{C3380CC4-5D6E-409C-BE32-E72D297353CC}">
              <c16:uniqueId val="{00000008-7740-431B-A60F-560900C789E9}"/>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tx>
            <c:strRef>
              <c:f>Ratios!$F$5</c:f>
              <c:strCache>
                <c:ptCount val="1"/>
                <c:pt idx="0">
                  <c:v>Jul-2025</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7740-431B-A60F-560900C789E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7740-431B-A60F-560900C789E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7740-431B-A60F-560900C789E9}"/>
              </c:ext>
            </c:extLst>
          </c:dPt>
          <c:dLbls>
            <c:dLbl>
              <c:idx val="0"/>
              <c:layout>
                <c:manualLayout>
                  <c:x val="2.7813895935482443E-2"/>
                  <c:y val="9.65003955013854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40-431B-A60F-560900C789E9}"/>
                </c:ext>
              </c:extLst>
            </c:dLbl>
            <c:dLbl>
              <c:idx val="1"/>
              <c:layout>
                <c:manualLayout>
                  <c:x val="-1.1324428161839093E-2"/>
                  <c:y val="0.134844925567137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40-431B-A60F-560900C789E9}"/>
                </c:ext>
              </c:extLst>
            </c:dLbl>
            <c:dLbl>
              <c:idx val="2"/>
              <c:layout>
                <c:manualLayout>
                  <c:x val="-6.9313096954837653E-3"/>
                  <c:y val="-0.115678661908270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740-431B-A60F-560900C789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Ratios!$B$6:$B$8</c:f>
              <c:strCache>
                <c:ptCount val="3"/>
                <c:pt idx="0">
                  <c:v>Gross Profit Margin</c:v>
                </c:pt>
                <c:pt idx="1">
                  <c:v>Operating Profit Margin</c:v>
                </c:pt>
                <c:pt idx="2">
                  <c:v>Net Profit Margin</c:v>
                </c:pt>
              </c:strCache>
            </c:strRef>
          </c:cat>
          <c:val>
            <c:numRef>
              <c:f>Ratios!$F$6:$F$8</c:f>
              <c:numCache>
                <c:formatCode>0.00%</c:formatCode>
                <c:ptCount val="3"/>
                <c:pt idx="0">
                  <c:v>0.39800000000000002</c:v>
                </c:pt>
                <c:pt idx="1">
                  <c:v>0.14599999999999999</c:v>
                </c:pt>
                <c:pt idx="2">
                  <c:v>8.5999999999999993E-2</c:v>
                </c:pt>
              </c:numCache>
            </c:numRef>
          </c:val>
          <c:extLst>
            <c:ext xmlns:c16="http://schemas.microsoft.com/office/drawing/2014/chart" uri="{C3380CC4-5D6E-409C-BE32-E72D297353CC}">
              <c16:uniqueId val="{00000008-7740-431B-A60F-560900C789E9}"/>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Asset Turnover Ratio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Ratios!$B$16</c:f>
              <c:strCache>
                <c:ptCount val="1"/>
                <c:pt idx="0">
                  <c:v>Asset Turnover Ratio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exp"/>
            <c:dispRSqr val="0"/>
            <c:dispEq val="0"/>
          </c:trendline>
          <c:cat>
            <c:strRef>
              <c:f>Ratios!$C$5:$F$5</c:f>
              <c:strCache>
                <c:ptCount val="4"/>
                <c:pt idx="0">
                  <c:v>Apr-2025</c:v>
                </c:pt>
                <c:pt idx="1">
                  <c:v>May-2025</c:v>
                </c:pt>
                <c:pt idx="2">
                  <c:v>Jun-2025</c:v>
                </c:pt>
                <c:pt idx="3">
                  <c:v>Jul-2025</c:v>
                </c:pt>
              </c:strCache>
            </c:strRef>
          </c:cat>
          <c:val>
            <c:numRef>
              <c:f>Ratios!$C$16:$F$16</c:f>
              <c:numCache>
                <c:formatCode>0.00\ "Times"</c:formatCode>
                <c:ptCount val="4"/>
                <c:pt idx="0">
                  <c:v>0.58252427184466016</c:v>
                </c:pt>
                <c:pt idx="1">
                  <c:v>0.569620253164557</c:v>
                </c:pt>
                <c:pt idx="2">
                  <c:v>0.55976676384839652</c:v>
                </c:pt>
                <c:pt idx="3">
                  <c:v>0.54377379010331706</c:v>
                </c:pt>
              </c:numCache>
            </c:numRef>
          </c:val>
          <c:extLst>
            <c:ext xmlns:c16="http://schemas.microsoft.com/office/drawing/2014/chart" uri="{C3380CC4-5D6E-409C-BE32-E72D297353CC}">
              <c16:uniqueId val="{00000000-E267-4425-B289-4B25EBCEA6AA}"/>
            </c:ext>
          </c:extLst>
        </c:ser>
        <c:dLbls>
          <c:dLblPos val="outEnd"/>
          <c:showLegendKey val="0"/>
          <c:showVal val="1"/>
          <c:showCatName val="0"/>
          <c:showSerName val="0"/>
          <c:showPercent val="0"/>
          <c:showBubbleSize val="0"/>
        </c:dLbls>
        <c:gapWidth val="100"/>
        <c:overlap val="-24"/>
        <c:axId val="134028639"/>
        <c:axId val="134024799"/>
      </c:barChart>
      <c:catAx>
        <c:axId val="13402863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34024799"/>
        <c:crosses val="autoZero"/>
        <c:auto val="1"/>
        <c:lblAlgn val="ctr"/>
        <c:lblOffset val="100"/>
        <c:noMultiLvlLbl val="0"/>
      </c:catAx>
      <c:valAx>
        <c:axId val="134024799"/>
        <c:scaling>
          <c:orientation val="minMax"/>
        </c:scaling>
        <c:delete val="1"/>
        <c:axPos val="l"/>
        <c:numFmt formatCode="0.00\ &quot;Times&quot;" sourceLinked="1"/>
        <c:majorTickMark val="none"/>
        <c:minorTickMark val="none"/>
        <c:tickLblPos val="nextTo"/>
        <c:crossAx val="134028639"/>
        <c:crosses val="autoZero"/>
        <c:crossBetween val="between"/>
      </c:valAx>
      <c:spPr>
        <a:noFill/>
        <a:ln>
          <a:noFill/>
        </a:ln>
        <a:effectLst/>
      </c:spPr>
    </c:plotArea>
    <c:plotVisOnly val="1"/>
    <c:dispBlanksAs val="gap"/>
    <c:showDLblsOverMax val="0"/>
  </c:chart>
  <c:spPr>
    <a:solidFill>
      <a:schemeClr val="bg1"/>
    </a:solidFill>
    <a:ln>
      <a:noFill/>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Ratios!$B$17</c:f>
              <c:strCache>
                <c:ptCount val="1"/>
                <c:pt idx="0">
                  <c:v>Working Capital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cat>
            <c:strRef>
              <c:f>Ratios!$C$5:$F$5</c:f>
              <c:strCache>
                <c:ptCount val="4"/>
                <c:pt idx="0">
                  <c:v>Apr-2025</c:v>
                </c:pt>
                <c:pt idx="1">
                  <c:v>May-2025</c:v>
                </c:pt>
                <c:pt idx="2">
                  <c:v>Jun-2025</c:v>
                </c:pt>
                <c:pt idx="3">
                  <c:v>Jul-2025</c:v>
                </c:pt>
              </c:strCache>
            </c:strRef>
          </c:cat>
          <c:val>
            <c:numRef>
              <c:f>Ratios!$C$17:$F$17</c:f>
              <c:numCache>
                <c:formatCode>"₹"\ #,##0</c:formatCode>
                <c:ptCount val="4"/>
                <c:pt idx="0">
                  <c:v>251000</c:v>
                </c:pt>
                <c:pt idx="1">
                  <c:v>305000</c:v>
                </c:pt>
                <c:pt idx="2">
                  <c:v>357500</c:v>
                </c:pt>
                <c:pt idx="3">
                  <c:v>412500</c:v>
                </c:pt>
              </c:numCache>
            </c:numRef>
          </c:val>
          <c:extLst>
            <c:ext xmlns:c16="http://schemas.microsoft.com/office/drawing/2014/chart" uri="{C3380CC4-5D6E-409C-BE32-E72D297353CC}">
              <c16:uniqueId val="{00000000-58D9-4CB7-AEDA-E6818F7D2278}"/>
            </c:ext>
          </c:extLst>
        </c:ser>
        <c:dLbls>
          <c:dLblPos val="inEnd"/>
          <c:showLegendKey val="0"/>
          <c:showVal val="1"/>
          <c:showCatName val="0"/>
          <c:showSerName val="0"/>
          <c:showPercent val="0"/>
          <c:showBubbleSize val="0"/>
        </c:dLbls>
        <c:gapWidth val="355"/>
        <c:overlap val="-70"/>
        <c:axId val="79096607"/>
        <c:axId val="79097087"/>
      </c:barChart>
      <c:catAx>
        <c:axId val="7909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9097087"/>
        <c:crosses val="autoZero"/>
        <c:auto val="1"/>
        <c:lblAlgn val="ctr"/>
        <c:lblOffset val="100"/>
        <c:noMultiLvlLbl val="0"/>
      </c:catAx>
      <c:valAx>
        <c:axId val="79097087"/>
        <c:scaling>
          <c:orientation val="minMax"/>
        </c:scaling>
        <c:delete val="1"/>
        <c:axPos val="l"/>
        <c:numFmt formatCode="&quot;₹&quot;\ #,##0" sourceLinked="1"/>
        <c:majorTickMark val="none"/>
        <c:minorTickMark val="none"/>
        <c:tickLblPos val="nextTo"/>
        <c:crossAx val="790966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9611372462737786E-2"/>
          <c:y val="0.24259196037723424"/>
          <c:w val="0.94077725507452448"/>
          <c:h val="0.59969724907372424"/>
        </c:manualLayout>
      </c:layout>
      <c:lineChart>
        <c:grouping val="standard"/>
        <c:varyColors val="0"/>
        <c:ser>
          <c:idx val="0"/>
          <c:order val="0"/>
          <c:tx>
            <c:strRef>
              <c:f>Ratios!$B$18</c:f>
              <c:strCache>
                <c:ptCount val="1"/>
                <c:pt idx="0">
                  <c:v>Working Capital Turnover Ratio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Ratios!$C$5:$F$5</c:f>
              <c:strCache>
                <c:ptCount val="4"/>
                <c:pt idx="0">
                  <c:v>Apr-2025</c:v>
                </c:pt>
                <c:pt idx="1">
                  <c:v>May-2025</c:v>
                </c:pt>
                <c:pt idx="2">
                  <c:v>Jun-2025</c:v>
                </c:pt>
                <c:pt idx="3">
                  <c:v>Jul-2025</c:v>
                </c:pt>
              </c:strCache>
            </c:strRef>
          </c:cat>
          <c:val>
            <c:numRef>
              <c:f>Ratios!$C$18:$F$18</c:f>
              <c:numCache>
                <c:formatCode>#,##0.00\ "Times"</c:formatCode>
                <c:ptCount val="4"/>
                <c:pt idx="0">
                  <c:v>1.6733067729083666</c:v>
                </c:pt>
                <c:pt idx="1">
                  <c:v>1.4754098360655739</c:v>
                </c:pt>
                <c:pt idx="2">
                  <c:v>1.3426573426573427</c:v>
                </c:pt>
                <c:pt idx="3">
                  <c:v>1.2121212121212122</c:v>
                </c:pt>
              </c:numCache>
            </c:numRef>
          </c:val>
          <c:smooth val="0"/>
          <c:extLst>
            <c:ext xmlns:c16="http://schemas.microsoft.com/office/drawing/2014/chart" uri="{C3380CC4-5D6E-409C-BE32-E72D297353CC}">
              <c16:uniqueId val="{00000000-AEEA-43EF-989E-AF56FD86EAF6}"/>
            </c:ext>
          </c:extLst>
        </c:ser>
        <c:dLbls>
          <c:dLblPos val="t"/>
          <c:showLegendKey val="0"/>
          <c:showVal val="1"/>
          <c:showCatName val="0"/>
          <c:showSerName val="0"/>
          <c:showPercent val="0"/>
          <c:showBubbleSize val="0"/>
        </c:dLbls>
        <c:smooth val="0"/>
        <c:axId val="133952319"/>
        <c:axId val="133960959"/>
      </c:lineChart>
      <c:catAx>
        <c:axId val="133952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3960959"/>
        <c:crosses val="autoZero"/>
        <c:auto val="1"/>
        <c:lblAlgn val="ctr"/>
        <c:lblOffset val="100"/>
        <c:noMultiLvlLbl val="0"/>
      </c:catAx>
      <c:valAx>
        <c:axId val="133960959"/>
        <c:scaling>
          <c:orientation val="minMax"/>
        </c:scaling>
        <c:delete val="1"/>
        <c:axPos val="l"/>
        <c:numFmt formatCode="#,##0.00\ &quot;Times&quot;" sourceLinked="1"/>
        <c:majorTickMark val="none"/>
        <c:minorTickMark val="none"/>
        <c:tickLblPos val="nextTo"/>
        <c:crossAx val="1339523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2.8885318256451589E-2"/>
          <c:y val="0.25455535972279675"/>
          <c:w val="0.94222936348709685"/>
          <c:h val="0.65447158126959581"/>
        </c:manualLayout>
      </c:layout>
      <c:lineChart>
        <c:grouping val="standard"/>
        <c:varyColors val="0"/>
        <c:ser>
          <c:idx val="0"/>
          <c:order val="0"/>
          <c:tx>
            <c:strRef>
              <c:f>Ratios!$B$19</c:f>
              <c:strCache>
                <c:ptCount val="1"/>
                <c:pt idx="0">
                  <c:v>Cash Interest Coverage</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Ratios!$C$5:$F$5</c:f>
              <c:strCache>
                <c:ptCount val="4"/>
                <c:pt idx="0">
                  <c:v>Apr-2025</c:v>
                </c:pt>
                <c:pt idx="1">
                  <c:v>May-2025</c:v>
                </c:pt>
                <c:pt idx="2">
                  <c:v>Jun-2025</c:v>
                </c:pt>
                <c:pt idx="3">
                  <c:v>Jul-2025</c:v>
                </c:pt>
              </c:strCache>
            </c:strRef>
          </c:cat>
          <c:val>
            <c:numRef>
              <c:f>Ratios!$C$19:$F$19</c:f>
              <c:numCache>
                <c:formatCode>#,##0.00\ "Times"</c:formatCode>
                <c:ptCount val="4"/>
                <c:pt idx="0">
                  <c:v>7</c:v>
                </c:pt>
                <c:pt idx="1">
                  <c:v>7.166666666666667</c:v>
                </c:pt>
                <c:pt idx="2">
                  <c:v>7.5</c:v>
                </c:pt>
                <c:pt idx="3">
                  <c:v>5.666666666666667</c:v>
                </c:pt>
              </c:numCache>
            </c:numRef>
          </c:val>
          <c:smooth val="0"/>
          <c:extLst>
            <c:ext xmlns:c16="http://schemas.microsoft.com/office/drawing/2014/chart" uri="{C3380CC4-5D6E-409C-BE32-E72D297353CC}">
              <c16:uniqueId val="{00000000-7BB2-4CFB-B43B-21B73D2E1E7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49527648"/>
        <c:axId val="849537248"/>
      </c:lineChart>
      <c:catAx>
        <c:axId val="84952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49537248"/>
        <c:crosses val="autoZero"/>
        <c:auto val="1"/>
        <c:lblAlgn val="ctr"/>
        <c:lblOffset val="100"/>
        <c:noMultiLvlLbl val="0"/>
      </c:catAx>
      <c:valAx>
        <c:axId val="849537248"/>
        <c:scaling>
          <c:orientation val="minMax"/>
        </c:scaling>
        <c:delete val="1"/>
        <c:axPos val="l"/>
        <c:numFmt formatCode="#,##0.00\ &quot;Times&quot;" sourceLinked="1"/>
        <c:majorTickMark val="none"/>
        <c:minorTickMark val="none"/>
        <c:tickLblPos val="nextTo"/>
        <c:crossAx val="849527648"/>
        <c:crosses val="autoZero"/>
        <c:crossBetween val="between"/>
      </c:valAx>
      <c:spPr>
        <a:noFill/>
        <a:ln>
          <a:noFill/>
        </a:ln>
        <a:effectLst/>
      </c:spPr>
    </c:plotArea>
    <c:plotVisOnly val="1"/>
    <c:dispBlanksAs val="gap"/>
    <c:showDLblsOverMax val="0"/>
  </c:chart>
  <c:spPr>
    <a:solidFill>
      <a:srgbClr val="002060"/>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Ratios!$B$20</c:f>
              <c:strCache>
                <c:ptCount val="1"/>
                <c:pt idx="0">
                  <c:v>Debt to Equity</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cat>
            <c:strRef>
              <c:f>Ratios!$C$5:$F$5</c:f>
              <c:strCache>
                <c:ptCount val="4"/>
                <c:pt idx="0">
                  <c:v>Apr-2025</c:v>
                </c:pt>
                <c:pt idx="1">
                  <c:v>May-2025</c:v>
                </c:pt>
                <c:pt idx="2">
                  <c:v>Jun-2025</c:v>
                </c:pt>
                <c:pt idx="3">
                  <c:v>Jul-2025</c:v>
                </c:pt>
              </c:strCache>
            </c:strRef>
          </c:cat>
          <c:val>
            <c:numRef>
              <c:f>Ratios!$C$20:$F$20</c:f>
              <c:numCache>
                <c:formatCode>0.00\ "Times"</c:formatCode>
                <c:ptCount val="4"/>
                <c:pt idx="0">
                  <c:v>0.59866962305986693</c:v>
                </c:pt>
                <c:pt idx="1">
                  <c:v>0.5490196078431373</c:v>
                </c:pt>
                <c:pt idx="2">
                  <c:v>0.51101321585903081</c:v>
                </c:pt>
                <c:pt idx="3">
                  <c:v>0.49633848657445079</c:v>
                </c:pt>
              </c:numCache>
            </c:numRef>
          </c:val>
          <c:extLst>
            <c:ext xmlns:c16="http://schemas.microsoft.com/office/drawing/2014/chart" uri="{C3380CC4-5D6E-409C-BE32-E72D297353CC}">
              <c16:uniqueId val="{00000000-87F9-4068-8983-62EDFF1A38D6}"/>
            </c:ext>
          </c:extLst>
        </c:ser>
        <c:dLbls>
          <c:dLblPos val="outEnd"/>
          <c:showLegendKey val="0"/>
          <c:showVal val="1"/>
          <c:showCatName val="0"/>
          <c:showSerName val="0"/>
          <c:showPercent val="0"/>
          <c:showBubbleSize val="0"/>
        </c:dLbls>
        <c:gapWidth val="355"/>
        <c:overlap val="-70"/>
        <c:axId val="849574208"/>
        <c:axId val="849576128"/>
      </c:barChart>
      <c:catAx>
        <c:axId val="84957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576128"/>
        <c:crosses val="autoZero"/>
        <c:auto val="1"/>
        <c:lblAlgn val="ctr"/>
        <c:lblOffset val="100"/>
        <c:noMultiLvlLbl val="0"/>
      </c:catAx>
      <c:valAx>
        <c:axId val="849576128"/>
        <c:scaling>
          <c:orientation val="minMax"/>
        </c:scaling>
        <c:delete val="1"/>
        <c:axPos val="l"/>
        <c:numFmt formatCode="0.00\ &quot;Times&quot;" sourceLinked="1"/>
        <c:majorTickMark val="none"/>
        <c:minorTickMark val="none"/>
        <c:tickLblPos val="nextTo"/>
        <c:crossAx val="849574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areaChart>
        <c:grouping val="stacked"/>
        <c:varyColors val="0"/>
        <c:ser>
          <c:idx val="0"/>
          <c:order val="0"/>
          <c:tx>
            <c:strRef>
              <c:f>Ratios!$B$21</c:f>
              <c:strCache>
                <c:ptCount val="1"/>
                <c:pt idx="0">
                  <c:v>Debt Ratio</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dLbl>
              <c:idx val="0"/>
              <c:layout>
                <c:manualLayout>
                  <c:x val="1.5984014307580681E-2"/>
                  <c:y val="1.11842112988127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2A-4F5D-B946-2DB4BCFABD2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Ratios!$C$5:$F$5</c:f>
              <c:strCache>
                <c:ptCount val="4"/>
                <c:pt idx="0">
                  <c:v>Apr-2025</c:v>
                </c:pt>
                <c:pt idx="1">
                  <c:v>May-2025</c:v>
                </c:pt>
                <c:pt idx="2">
                  <c:v>Jun-2025</c:v>
                </c:pt>
                <c:pt idx="3">
                  <c:v>Jul-2025</c:v>
                </c:pt>
              </c:strCache>
            </c:strRef>
          </c:cat>
          <c:val>
            <c:numRef>
              <c:f>Ratios!$C$21:$F$21</c:f>
              <c:numCache>
                <c:formatCode>0.00\ "Times"</c:formatCode>
                <c:ptCount val="4"/>
                <c:pt idx="0">
                  <c:v>0.37447988904299584</c:v>
                </c:pt>
                <c:pt idx="1">
                  <c:v>0.35443037974683544</c:v>
                </c:pt>
                <c:pt idx="2">
                  <c:v>0.33819241982507287</c:v>
                </c:pt>
                <c:pt idx="3">
                  <c:v>0.3317020119630234</c:v>
                </c:pt>
              </c:numCache>
            </c:numRef>
          </c:val>
          <c:extLst>
            <c:ext xmlns:c16="http://schemas.microsoft.com/office/drawing/2014/chart" uri="{C3380CC4-5D6E-409C-BE32-E72D297353CC}">
              <c16:uniqueId val="{00000000-562A-4F5D-B946-2DB4BCFABD2F}"/>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849528608"/>
        <c:axId val="849525248"/>
      </c:areaChart>
      <c:catAx>
        <c:axId val="849528608"/>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49525248"/>
        <c:crosses val="autoZero"/>
        <c:auto val="1"/>
        <c:lblAlgn val="ctr"/>
        <c:lblOffset val="100"/>
        <c:noMultiLvlLbl val="0"/>
      </c:catAx>
      <c:valAx>
        <c:axId val="849525248"/>
        <c:scaling>
          <c:orientation val="minMax"/>
        </c:scaling>
        <c:delete val="1"/>
        <c:axPos val="l"/>
        <c:numFmt formatCode="0.00\ &quot;Times&quot;" sourceLinked="1"/>
        <c:majorTickMark val="out"/>
        <c:minorTickMark val="none"/>
        <c:tickLblPos val="nextTo"/>
        <c:crossAx val="849528608"/>
        <c:crosses val="autoZero"/>
        <c:crossBetween val="midCat"/>
      </c:valAx>
      <c:spPr>
        <a:solidFill>
          <a:srgbClr val="002060"/>
        </a:solidFill>
        <a:ln>
          <a:noFill/>
        </a:ln>
        <a:effectLst/>
      </c:spPr>
    </c:plotArea>
    <c:plotVisOnly val="1"/>
    <c:dispBlanksAs val="zero"/>
    <c:showDLblsOverMax val="0"/>
  </c:chart>
  <c:spPr>
    <a:solidFill>
      <a:srgbClr val="00206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2.8969152311176392E-2"/>
          <c:y val="0.25311149948683137"/>
          <c:w val="0.94206169537764717"/>
          <c:h val="0.58598824087899026"/>
        </c:manualLayout>
      </c:layout>
      <c:lineChart>
        <c:grouping val="standard"/>
        <c:varyColors val="0"/>
        <c:ser>
          <c:idx val="0"/>
          <c:order val="0"/>
          <c:tx>
            <c:strRef>
              <c:f>Ratios!$B$22</c:f>
              <c:strCache>
                <c:ptCount val="1"/>
                <c:pt idx="0">
                  <c:v>Interest Coverage Ratio</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Ratios!$C$5:$F$5</c:f>
              <c:strCache>
                <c:ptCount val="4"/>
                <c:pt idx="0">
                  <c:v>Apr-2025</c:v>
                </c:pt>
                <c:pt idx="1">
                  <c:v>May-2025</c:v>
                </c:pt>
                <c:pt idx="2">
                  <c:v>Jun-2025</c:v>
                </c:pt>
                <c:pt idx="3">
                  <c:v>Jul-2025</c:v>
                </c:pt>
              </c:strCache>
            </c:strRef>
          </c:cat>
          <c:val>
            <c:numRef>
              <c:f>Ratios!$C$22:$F$22</c:f>
              <c:numCache>
                <c:formatCode>0.00\ "Times"</c:formatCode>
                <c:ptCount val="4"/>
                <c:pt idx="0">
                  <c:v>7.5</c:v>
                </c:pt>
                <c:pt idx="1">
                  <c:v>6.333333333333333</c:v>
                </c:pt>
                <c:pt idx="2">
                  <c:v>6.5</c:v>
                </c:pt>
                <c:pt idx="3">
                  <c:v>4.8666666666666663</c:v>
                </c:pt>
              </c:numCache>
            </c:numRef>
          </c:val>
          <c:smooth val="0"/>
          <c:extLst>
            <c:ext xmlns:c16="http://schemas.microsoft.com/office/drawing/2014/chart" uri="{C3380CC4-5D6E-409C-BE32-E72D297353CC}">
              <c16:uniqueId val="{00000000-C37C-42E3-9A32-C0627026227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092385488"/>
        <c:axId val="1092387408"/>
      </c:lineChart>
      <c:catAx>
        <c:axId val="1092385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092387408"/>
        <c:crosses val="autoZero"/>
        <c:auto val="1"/>
        <c:lblAlgn val="ctr"/>
        <c:lblOffset val="100"/>
        <c:noMultiLvlLbl val="0"/>
      </c:catAx>
      <c:valAx>
        <c:axId val="1092387408"/>
        <c:scaling>
          <c:orientation val="minMax"/>
        </c:scaling>
        <c:delete val="1"/>
        <c:axPos val="l"/>
        <c:numFmt formatCode="0.00\ &quot;Times&quot;" sourceLinked="1"/>
        <c:majorTickMark val="none"/>
        <c:minorTickMark val="none"/>
        <c:tickLblPos val="nextTo"/>
        <c:crossAx val="1092385488"/>
        <c:crosses val="autoZero"/>
        <c:crossBetween val="between"/>
      </c:valAx>
      <c:spPr>
        <a:noFill/>
        <a:ln>
          <a:noFill/>
        </a:ln>
        <a:effectLst/>
      </c:spPr>
    </c:plotArea>
    <c:plotVisOnly val="1"/>
    <c:dispBlanksAs val="gap"/>
    <c:showDLblsOverMax val="0"/>
  </c:chart>
  <c:spPr>
    <a:solidFill>
      <a:srgbClr val="002060"/>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Ratios!$B$23</c:f>
              <c:strCache>
                <c:ptCount val="1"/>
                <c:pt idx="0">
                  <c:v>Debt to EBITDA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exp"/>
            <c:dispRSqr val="0"/>
            <c:dispEq val="0"/>
          </c:trendline>
          <c:cat>
            <c:strRef>
              <c:f>Ratios!$C$5:$F$5</c:f>
              <c:strCache>
                <c:ptCount val="4"/>
                <c:pt idx="0">
                  <c:v>Apr-2025</c:v>
                </c:pt>
                <c:pt idx="1">
                  <c:v>May-2025</c:v>
                </c:pt>
                <c:pt idx="2">
                  <c:v>Jun-2025</c:v>
                </c:pt>
                <c:pt idx="3">
                  <c:v>Jul-2025</c:v>
                </c:pt>
              </c:strCache>
            </c:strRef>
          </c:cat>
          <c:val>
            <c:numRef>
              <c:f>Ratios!$C$23:$F$23</c:f>
              <c:numCache>
                <c:formatCode>0.00\ "Times"</c:formatCode>
                <c:ptCount val="4"/>
                <c:pt idx="0">
                  <c:v>3</c:v>
                </c:pt>
                <c:pt idx="1">
                  <c:v>3.0769230769230771</c:v>
                </c:pt>
                <c:pt idx="2">
                  <c:v>3.0851063829787235</c:v>
                </c:pt>
                <c:pt idx="3">
                  <c:v>3.4269662921348316</c:v>
                </c:pt>
              </c:numCache>
            </c:numRef>
          </c:val>
          <c:extLst>
            <c:ext xmlns:c16="http://schemas.microsoft.com/office/drawing/2014/chart" uri="{C3380CC4-5D6E-409C-BE32-E72D297353CC}">
              <c16:uniqueId val="{00000000-96AE-4AFE-88E2-C4ED716B48BA}"/>
            </c:ext>
          </c:extLst>
        </c:ser>
        <c:dLbls>
          <c:dLblPos val="outEnd"/>
          <c:showLegendKey val="0"/>
          <c:showVal val="1"/>
          <c:showCatName val="0"/>
          <c:showSerName val="0"/>
          <c:showPercent val="0"/>
          <c:showBubbleSize val="0"/>
        </c:dLbls>
        <c:gapWidth val="100"/>
        <c:overlap val="-24"/>
        <c:axId val="1092402288"/>
        <c:axId val="1092403248"/>
      </c:barChart>
      <c:catAx>
        <c:axId val="10924022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403248"/>
        <c:crosses val="autoZero"/>
        <c:auto val="1"/>
        <c:lblAlgn val="ctr"/>
        <c:lblOffset val="100"/>
        <c:noMultiLvlLbl val="0"/>
      </c:catAx>
      <c:valAx>
        <c:axId val="1092403248"/>
        <c:scaling>
          <c:orientation val="minMax"/>
        </c:scaling>
        <c:delete val="1"/>
        <c:axPos val="l"/>
        <c:numFmt formatCode="0.00\ &quot;Times&quot;" sourceLinked="1"/>
        <c:majorTickMark val="none"/>
        <c:minorTickMark val="none"/>
        <c:tickLblPos val="nextTo"/>
        <c:crossAx val="1092402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Financial Leverage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Ratios!$B$24</c:f>
              <c:strCache>
                <c:ptCount val="1"/>
                <c:pt idx="0">
                  <c:v>Financial Leverage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exp"/>
            <c:dispRSqr val="0"/>
            <c:dispEq val="0"/>
          </c:trendline>
          <c:cat>
            <c:strRef>
              <c:f>Ratios!$C$5:$F$5</c:f>
              <c:strCache>
                <c:ptCount val="4"/>
                <c:pt idx="0">
                  <c:v>Apr-2025</c:v>
                </c:pt>
                <c:pt idx="1">
                  <c:v>May-2025</c:v>
                </c:pt>
                <c:pt idx="2">
                  <c:v>Jun-2025</c:v>
                </c:pt>
                <c:pt idx="3">
                  <c:v>Jul-2025</c:v>
                </c:pt>
              </c:strCache>
            </c:strRef>
          </c:cat>
          <c:val>
            <c:numRef>
              <c:f>Ratios!$C$24:$F$24</c:f>
              <c:numCache>
                <c:formatCode>#,##0.00\ "Times"</c:formatCode>
                <c:ptCount val="4"/>
                <c:pt idx="0">
                  <c:v>1.5986696230598669</c:v>
                </c:pt>
                <c:pt idx="1">
                  <c:v>1.5490196078431373</c:v>
                </c:pt>
                <c:pt idx="2">
                  <c:v>1.5110132158590308</c:v>
                </c:pt>
                <c:pt idx="3">
                  <c:v>1.4963384865744507</c:v>
                </c:pt>
              </c:numCache>
            </c:numRef>
          </c:val>
          <c:extLst>
            <c:ext xmlns:c16="http://schemas.microsoft.com/office/drawing/2014/chart" uri="{C3380CC4-5D6E-409C-BE32-E72D297353CC}">
              <c16:uniqueId val="{00000000-DFB8-49D2-A7D0-41C9FA991FA4}"/>
            </c:ext>
          </c:extLst>
        </c:ser>
        <c:dLbls>
          <c:dLblPos val="outEnd"/>
          <c:showLegendKey val="0"/>
          <c:showVal val="1"/>
          <c:showCatName val="0"/>
          <c:showSerName val="0"/>
          <c:showPercent val="0"/>
          <c:showBubbleSize val="0"/>
        </c:dLbls>
        <c:gapWidth val="100"/>
        <c:overlap val="-24"/>
        <c:axId val="1092324048"/>
        <c:axId val="1092320208"/>
      </c:barChart>
      <c:catAx>
        <c:axId val="10923240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320208"/>
        <c:crosses val="autoZero"/>
        <c:auto val="1"/>
        <c:lblAlgn val="ctr"/>
        <c:lblOffset val="100"/>
        <c:noMultiLvlLbl val="0"/>
      </c:catAx>
      <c:valAx>
        <c:axId val="1092320208"/>
        <c:scaling>
          <c:orientation val="minMax"/>
        </c:scaling>
        <c:delete val="1"/>
        <c:axPos val="l"/>
        <c:numFmt formatCode="#,##0.00\ &quot;Times&quot;" sourceLinked="1"/>
        <c:majorTickMark val="none"/>
        <c:minorTickMark val="none"/>
        <c:tickLblPos val="nextTo"/>
        <c:crossAx val="1092324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Ratios!$B$25</c:f>
              <c:strCache>
                <c:ptCount val="1"/>
                <c:pt idx="0">
                  <c:v>Operating Cash Flow Ratio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Ratios!$C$5:$F$5</c:f>
              <c:strCache>
                <c:ptCount val="4"/>
                <c:pt idx="0">
                  <c:v>Apr-2025</c:v>
                </c:pt>
                <c:pt idx="1">
                  <c:v>May-2025</c:v>
                </c:pt>
                <c:pt idx="2">
                  <c:v>Jun-2025</c:v>
                </c:pt>
                <c:pt idx="3">
                  <c:v>Jul-2025</c:v>
                </c:pt>
              </c:strCache>
            </c:strRef>
          </c:cat>
          <c:val>
            <c:numRef>
              <c:f>Ratios!$C$25:$F$25</c:f>
              <c:numCache>
                <c:formatCode>0.00\ "Times"</c:formatCode>
                <c:ptCount val="4"/>
                <c:pt idx="0">
                  <c:v>0.58333333333333337</c:v>
                </c:pt>
                <c:pt idx="1">
                  <c:v>0.66153846153846152</c:v>
                </c:pt>
                <c:pt idx="2">
                  <c:v>0.6428571428571429</c:v>
                </c:pt>
                <c:pt idx="3">
                  <c:v>0.58620689655172409</c:v>
                </c:pt>
              </c:numCache>
            </c:numRef>
          </c:val>
          <c:smooth val="0"/>
          <c:extLst>
            <c:ext xmlns:c16="http://schemas.microsoft.com/office/drawing/2014/chart" uri="{C3380CC4-5D6E-409C-BE32-E72D297353CC}">
              <c16:uniqueId val="{00000000-343B-47CC-BAC4-7D43A3416E8C}"/>
            </c:ext>
          </c:extLst>
        </c:ser>
        <c:dLbls>
          <c:dLblPos val="t"/>
          <c:showLegendKey val="0"/>
          <c:showVal val="1"/>
          <c:showCatName val="0"/>
          <c:showSerName val="0"/>
          <c:showPercent val="0"/>
          <c:showBubbleSize val="0"/>
        </c:dLbls>
        <c:marker val="1"/>
        <c:smooth val="0"/>
        <c:axId val="1092314448"/>
        <c:axId val="1092310128"/>
      </c:lineChart>
      <c:catAx>
        <c:axId val="10923144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92310128"/>
        <c:crosses val="autoZero"/>
        <c:auto val="1"/>
        <c:lblAlgn val="ctr"/>
        <c:lblOffset val="100"/>
        <c:noMultiLvlLbl val="0"/>
      </c:catAx>
      <c:valAx>
        <c:axId val="1092310128"/>
        <c:scaling>
          <c:orientation val="minMax"/>
        </c:scaling>
        <c:delete val="1"/>
        <c:axPos val="l"/>
        <c:numFmt formatCode="0.00\ &quot;Times&quot;" sourceLinked="1"/>
        <c:majorTickMark val="none"/>
        <c:minorTickMark val="none"/>
        <c:tickLblPos val="nextTo"/>
        <c:crossAx val="1092314448"/>
        <c:crosses val="autoZero"/>
        <c:crossBetween val="between"/>
      </c:valAx>
      <c:spPr>
        <a:noFill/>
        <a:ln>
          <a:noFill/>
        </a:ln>
        <a:effectLst/>
      </c:spPr>
    </c:plotArea>
    <c:plotVisOnly val="1"/>
    <c:dispBlanksAs val="gap"/>
    <c:showDLblsOverMax val="0"/>
  </c:chart>
  <c:spPr>
    <a:no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Ratios!$B$26</c:f>
              <c:strCache>
                <c:ptCount val="1"/>
                <c:pt idx="0">
                  <c:v>Free Cash Flow</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9FDB-4BF0-9FBE-B9FB3F8CE68F}"/>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9FDB-4BF0-9FBE-B9FB3F8CE68F}"/>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9FDB-4BF0-9FBE-B9FB3F8CE68F}"/>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9FDB-4BF0-9FBE-B9FB3F8CE68F}"/>
              </c:ext>
            </c:extLst>
          </c:dPt>
          <c:dLbls>
            <c:dLbl>
              <c:idx val="0"/>
              <c:layout>
                <c:manualLayout>
                  <c:x val="0.12682089191119458"/>
                  <c:y val="0"/>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DB-4BF0-9FBE-B9FB3F8CE68F}"/>
                </c:ext>
              </c:extLst>
            </c:dLbl>
            <c:dLbl>
              <c:idx val="1"/>
              <c:layout>
                <c:manualLayout>
                  <c:x val="0.14531560531491056"/>
                  <c:y val="0.1852039540315036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DB-4BF0-9FBE-B9FB3F8CE68F}"/>
                </c:ext>
              </c:extLst>
            </c:dLbl>
            <c:dLbl>
              <c:idx val="2"/>
              <c:layout>
                <c:manualLayout>
                  <c:x val="-0.11361038233711182"/>
                  <c:y val="0"/>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DB-4BF0-9FBE-B9FB3F8CE68F}"/>
                </c:ext>
              </c:extLst>
            </c:dLbl>
            <c:dLbl>
              <c:idx val="3"/>
              <c:layout>
                <c:manualLayout>
                  <c:x val="-4.4915732551881429E-2"/>
                  <c:y val="-9.260197701575183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DB-4BF0-9FBE-B9FB3F8CE68F}"/>
                </c:ext>
              </c:extLst>
            </c:dLbl>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Ratios!$C$5:$F$5</c:f>
              <c:strCache>
                <c:ptCount val="4"/>
                <c:pt idx="0">
                  <c:v>Apr-2025</c:v>
                </c:pt>
                <c:pt idx="1">
                  <c:v>May-2025</c:v>
                </c:pt>
                <c:pt idx="2">
                  <c:v>Jun-2025</c:v>
                </c:pt>
                <c:pt idx="3">
                  <c:v>Jul-2025</c:v>
                </c:pt>
              </c:strCache>
            </c:strRef>
          </c:cat>
          <c:val>
            <c:numRef>
              <c:f>Ratios!$C$26:$F$26</c:f>
              <c:numCache>
                <c:formatCode>"₹"\ #,##0</c:formatCode>
                <c:ptCount val="4"/>
                <c:pt idx="0">
                  <c:v>50000</c:v>
                </c:pt>
                <c:pt idx="1">
                  <c:v>61000</c:v>
                </c:pt>
                <c:pt idx="2">
                  <c:v>70000</c:v>
                </c:pt>
                <c:pt idx="3">
                  <c:v>70000</c:v>
                </c:pt>
              </c:numCache>
            </c:numRef>
          </c:val>
          <c:extLst>
            <c:ext xmlns:c16="http://schemas.microsoft.com/office/drawing/2014/chart" uri="{C3380CC4-5D6E-409C-BE32-E72D297353CC}">
              <c16:uniqueId val="{00000008-9FDB-4BF0-9FBE-B9FB3F8CE68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Ratios!$B$27</c:f>
              <c:strCache>
                <c:ptCount val="1"/>
                <c:pt idx="0">
                  <c:v>Cash Flow to Debt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Ratios!$C$5:$F$5</c:f>
              <c:strCache>
                <c:ptCount val="4"/>
                <c:pt idx="0">
                  <c:v>Apr-2025</c:v>
                </c:pt>
                <c:pt idx="1">
                  <c:v>May-2025</c:v>
                </c:pt>
                <c:pt idx="2">
                  <c:v>Jun-2025</c:v>
                </c:pt>
                <c:pt idx="3">
                  <c:v>Jul-2025</c:v>
                </c:pt>
              </c:strCache>
            </c:strRef>
          </c:cat>
          <c:val>
            <c:numRef>
              <c:f>Ratios!$C$27:$F$27</c:f>
              <c:numCache>
                <c:formatCode>0.00\ "Times"</c:formatCode>
                <c:ptCount val="4"/>
                <c:pt idx="0">
                  <c:v>0.25925925925925924</c:v>
                </c:pt>
                <c:pt idx="1">
                  <c:v>0.30714285714285716</c:v>
                </c:pt>
                <c:pt idx="2">
                  <c:v>0.31034482758620691</c:v>
                </c:pt>
                <c:pt idx="3">
                  <c:v>0.27868852459016391</c:v>
                </c:pt>
              </c:numCache>
            </c:numRef>
          </c:val>
          <c:extLst>
            <c:ext xmlns:c16="http://schemas.microsoft.com/office/drawing/2014/chart" uri="{C3380CC4-5D6E-409C-BE32-E72D297353CC}">
              <c16:uniqueId val="{00000000-C6BA-4312-8C74-D7955DF2B348}"/>
            </c:ext>
          </c:extLst>
        </c:ser>
        <c:dLbls>
          <c:dLblPos val="outEnd"/>
          <c:showLegendKey val="0"/>
          <c:showVal val="1"/>
          <c:showCatName val="0"/>
          <c:showSerName val="0"/>
          <c:showPercent val="0"/>
          <c:showBubbleSize val="0"/>
        </c:dLbls>
        <c:gapWidth val="100"/>
        <c:overlap val="-24"/>
        <c:axId val="1092321168"/>
        <c:axId val="1092322608"/>
      </c:barChart>
      <c:catAx>
        <c:axId val="10923211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92322608"/>
        <c:crosses val="autoZero"/>
        <c:auto val="1"/>
        <c:lblAlgn val="ctr"/>
        <c:lblOffset val="100"/>
        <c:noMultiLvlLbl val="0"/>
      </c:catAx>
      <c:valAx>
        <c:axId val="1092322608"/>
        <c:scaling>
          <c:orientation val="minMax"/>
        </c:scaling>
        <c:delete val="1"/>
        <c:axPos val="l"/>
        <c:numFmt formatCode="0.00\ &quot;Times&quot;" sourceLinked="1"/>
        <c:majorTickMark val="none"/>
        <c:minorTickMark val="none"/>
        <c:tickLblPos val="nextTo"/>
        <c:crossAx val="1092321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2966519889976382E-4"/>
          <c:y val="0.17516780333870421"/>
          <c:w val="0.97617313030646247"/>
          <c:h val="0.66000101060028515"/>
        </c:manualLayout>
      </c:layout>
      <c:barChart>
        <c:barDir val="col"/>
        <c:grouping val="clustered"/>
        <c:varyColors val="0"/>
        <c:ser>
          <c:idx val="0"/>
          <c:order val="0"/>
          <c:tx>
            <c:strRef>
              <c:f>Ratios!$B$29:$C$29</c:f>
              <c:strCache>
                <c:ptCount val="2"/>
                <c:pt idx="0">
                  <c:v>PAT Growth (Month on Month)</c:v>
                </c:pt>
                <c:pt idx="1">
                  <c:v>-</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0"/>
          </c:trendline>
          <c:cat>
            <c:strRef>
              <c:f>Ratios!$D$5:$F$5</c:f>
              <c:strCache>
                <c:ptCount val="3"/>
                <c:pt idx="0">
                  <c:v>May-2025</c:v>
                </c:pt>
                <c:pt idx="1">
                  <c:v>Jun-2025</c:v>
                </c:pt>
                <c:pt idx="2">
                  <c:v>Jul-2025</c:v>
                </c:pt>
              </c:strCache>
            </c:strRef>
          </c:cat>
          <c:val>
            <c:numRef>
              <c:f>Ratios!$D$29:$F$29</c:f>
              <c:numCache>
                <c:formatCode>0.00%</c:formatCode>
                <c:ptCount val="3"/>
                <c:pt idx="0">
                  <c:v>-6.1224489795918366E-2</c:v>
                </c:pt>
                <c:pt idx="1">
                  <c:v>6.5217391304347824E-2</c:v>
                </c:pt>
                <c:pt idx="2">
                  <c:v>-0.12244897959183673</c:v>
                </c:pt>
              </c:numCache>
            </c:numRef>
          </c:val>
          <c:extLst>
            <c:ext xmlns:c16="http://schemas.microsoft.com/office/drawing/2014/chart" uri="{C3380CC4-5D6E-409C-BE32-E72D297353CC}">
              <c16:uniqueId val="{00000000-A645-4DD8-B2A0-7AE5BD4B0D32}"/>
            </c:ext>
          </c:extLst>
        </c:ser>
        <c:dLbls>
          <c:dLblPos val="outEnd"/>
          <c:showLegendKey val="0"/>
          <c:showVal val="1"/>
          <c:showCatName val="0"/>
          <c:showSerName val="0"/>
          <c:showPercent val="0"/>
          <c:showBubbleSize val="0"/>
        </c:dLbls>
        <c:gapWidth val="100"/>
        <c:overlap val="-24"/>
        <c:axId val="1092322608"/>
        <c:axId val="1092310128"/>
      </c:barChart>
      <c:catAx>
        <c:axId val="10923226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310128"/>
        <c:crosses val="autoZero"/>
        <c:auto val="1"/>
        <c:lblAlgn val="ctr"/>
        <c:lblOffset val="100"/>
        <c:noMultiLvlLbl val="0"/>
      </c:catAx>
      <c:valAx>
        <c:axId val="1092310128"/>
        <c:scaling>
          <c:orientation val="minMax"/>
        </c:scaling>
        <c:delete val="1"/>
        <c:axPos val="l"/>
        <c:numFmt formatCode="0.00%" sourceLinked="1"/>
        <c:majorTickMark val="none"/>
        <c:minorTickMark val="none"/>
        <c:tickLblPos val="nextTo"/>
        <c:crossAx val="1092322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Ratios!$B$30</c:f>
              <c:strCache>
                <c:ptCount val="1"/>
                <c:pt idx="0">
                  <c:v>Book Value per share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Ratios!$C$5:$F$5</c:f>
              <c:strCache>
                <c:ptCount val="4"/>
                <c:pt idx="0">
                  <c:v>Apr-2025</c:v>
                </c:pt>
                <c:pt idx="1">
                  <c:v>May-2025</c:v>
                </c:pt>
                <c:pt idx="2">
                  <c:v>Jun-2025</c:v>
                </c:pt>
                <c:pt idx="3">
                  <c:v>Jul-2025</c:v>
                </c:pt>
              </c:strCache>
            </c:strRef>
          </c:cat>
          <c:val>
            <c:numRef>
              <c:f>Ratios!$C$30:$F$30</c:f>
              <c:numCache>
                <c:formatCode>"₹"#,##0.00_);\("₹"#,##0.00\)</c:formatCode>
                <c:ptCount val="4"/>
                <c:pt idx="0">
                  <c:v>64.428571428571431</c:v>
                </c:pt>
                <c:pt idx="1">
                  <c:v>72.857142857142861</c:v>
                </c:pt>
                <c:pt idx="2">
                  <c:v>81.071428571428569</c:v>
                </c:pt>
                <c:pt idx="3">
                  <c:v>87.785714285714292</c:v>
                </c:pt>
              </c:numCache>
            </c:numRef>
          </c:val>
          <c:extLst>
            <c:ext xmlns:c16="http://schemas.microsoft.com/office/drawing/2014/chart" uri="{C3380CC4-5D6E-409C-BE32-E72D297353CC}">
              <c16:uniqueId val="{00000000-B756-44F9-B862-374EE32E452F}"/>
            </c:ext>
          </c:extLst>
        </c:ser>
        <c:dLbls>
          <c:dLblPos val="outEnd"/>
          <c:showLegendKey val="0"/>
          <c:showVal val="1"/>
          <c:showCatName val="0"/>
          <c:showSerName val="0"/>
          <c:showPercent val="0"/>
          <c:showBubbleSize val="0"/>
        </c:dLbls>
        <c:gapWidth val="100"/>
        <c:overlap val="-24"/>
        <c:axId val="1371286751"/>
        <c:axId val="1371287231"/>
      </c:barChart>
      <c:catAx>
        <c:axId val="137128675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371287231"/>
        <c:crosses val="autoZero"/>
        <c:auto val="1"/>
        <c:lblAlgn val="ctr"/>
        <c:lblOffset val="100"/>
        <c:noMultiLvlLbl val="0"/>
      </c:catAx>
      <c:valAx>
        <c:axId val="1371287231"/>
        <c:scaling>
          <c:orientation val="minMax"/>
        </c:scaling>
        <c:delete val="1"/>
        <c:axPos val="l"/>
        <c:majorGridlines>
          <c:spPr>
            <a:ln w="9525" cap="flat" cmpd="sng" algn="ctr">
              <a:solidFill>
                <a:schemeClr val="lt1">
                  <a:lumMod val="95000"/>
                  <a:alpha val="10000"/>
                </a:schemeClr>
              </a:solidFill>
              <a:round/>
            </a:ln>
            <a:effectLst/>
          </c:spPr>
        </c:majorGridlines>
        <c:numFmt formatCode="&quot;₹&quot;#,##0.00_);\(&quot;₹&quot;#,##0.00\)" sourceLinked="1"/>
        <c:majorTickMark val="none"/>
        <c:minorTickMark val="none"/>
        <c:tickLblPos val="nextTo"/>
        <c:crossAx val="1371286751"/>
        <c:crosses val="autoZero"/>
        <c:crossBetween val="between"/>
      </c:valAx>
      <c:spPr>
        <a:noFill/>
        <a:ln>
          <a:noFill/>
        </a:ln>
        <a:effectLst/>
      </c:spPr>
    </c:plotArea>
    <c:plotVisOnly val="1"/>
    <c:dispBlanksAs val="gap"/>
    <c:showDLblsOverMax val="0"/>
  </c:chart>
  <c:spPr>
    <a:noFill/>
    <a:ln>
      <a:noFill/>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solidFill>
                  <a:schemeClr val="dk1"/>
                </a:solidFill>
                <a:effectLst/>
              </a:rPr>
              <a:t>Price to Book Value per Share</a:t>
            </a:r>
            <a:endParaRPr lang="en-IN" sz="1800" b="1">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tx>
            <c:strRef>
              <c:f>Ratios!$B$31</c:f>
              <c:strCache>
                <c:ptCount val="1"/>
                <c:pt idx="0">
                  <c:v>Price to Book Value per Share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0"/>
          </c:trendline>
          <c:cat>
            <c:strRef>
              <c:f>Ratios!$C$5:$F$5</c:f>
              <c:strCache>
                <c:ptCount val="4"/>
                <c:pt idx="0">
                  <c:v>Apr-2025</c:v>
                </c:pt>
                <c:pt idx="1">
                  <c:v>May-2025</c:v>
                </c:pt>
                <c:pt idx="2">
                  <c:v>Jun-2025</c:v>
                </c:pt>
                <c:pt idx="3">
                  <c:v>Jul-2025</c:v>
                </c:pt>
              </c:strCache>
            </c:strRef>
          </c:cat>
          <c:val>
            <c:numRef>
              <c:f>Ratios!$C$31:$F$31</c:f>
              <c:numCache>
                <c:formatCode>#,##0.00\ "Times"</c:formatCode>
                <c:ptCount val="4"/>
                <c:pt idx="0">
                  <c:v>2.2505543237250554</c:v>
                </c:pt>
                <c:pt idx="1">
                  <c:v>1.9901960784313724</c:v>
                </c:pt>
                <c:pt idx="2">
                  <c:v>1.7885462555066081</c:v>
                </c:pt>
                <c:pt idx="3">
                  <c:v>1.6517493897477622</c:v>
                </c:pt>
              </c:numCache>
            </c:numRef>
          </c:val>
          <c:extLst>
            <c:ext xmlns:c16="http://schemas.microsoft.com/office/drawing/2014/chart" uri="{C3380CC4-5D6E-409C-BE32-E72D297353CC}">
              <c16:uniqueId val="{00000000-D1F7-4AD0-B872-BD6C0A711B2A}"/>
            </c:ext>
          </c:extLst>
        </c:ser>
        <c:dLbls>
          <c:dLblPos val="outEnd"/>
          <c:showLegendKey val="0"/>
          <c:showVal val="1"/>
          <c:showCatName val="0"/>
          <c:showSerName val="0"/>
          <c:showPercent val="0"/>
          <c:showBubbleSize val="0"/>
        </c:dLbls>
        <c:gapWidth val="219"/>
        <c:overlap val="-27"/>
        <c:axId val="1289853551"/>
        <c:axId val="1289855471"/>
      </c:barChart>
      <c:catAx>
        <c:axId val="1289853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89855471"/>
        <c:crosses val="autoZero"/>
        <c:auto val="1"/>
        <c:lblAlgn val="ctr"/>
        <c:lblOffset val="100"/>
        <c:noMultiLvlLbl val="0"/>
      </c:catAx>
      <c:valAx>
        <c:axId val="1289855471"/>
        <c:scaling>
          <c:orientation val="minMax"/>
        </c:scaling>
        <c:delete val="1"/>
        <c:axPos val="l"/>
        <c:numFmt formatCode="#,##0.00\ &quot;Times&quot;" sourceLinked="1"/>
        <c:majorTickMark val="none"/>
        <c:minorTickMark val="none"/>
        <c:tickLblPos val="nextTo"/>
        <c:crossAx val="1289853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Ratios!$B$28:$C$28</c:f>
              <c:strCache>
                <c:ptCount val="2"/>
                <c:pt idx="0">
                  <c:v>Revenue Growth (Month on Month)</c:v>
                </c:pt>
                <c:pt idx="1">
                  <c:v>-</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cat>
            <c:strRef>
              <c:f>Ratios!$D$5:$F$5</c:f>
              <c:strCache>
                <c:ptCount val="3"/>
                <c:pt idx="0">
                  <c:v>May-2025</c:v>
                </c:pt>
                <c:pt idx="1">
                  <c:v>Jun-2025</c:v>
                </c:pt>
                <c:pt idx="2">
                  <c:v>Jul-2025</c:v>
                </c:pt>
              </c:strCache>
            </c:strRef>
          </c:cat>
          <c:val>
            <c:numRef>
              <c:f>Ratios!$D$28:$F$28</c:f>
              <c:numCache>
                <c:formatCode>0.00%</c:formatCode>
                <c:ptCount val="3"/>
                <c:pt idx="0">
                  <c:v>7.1428571428571425E-2</c:v>
                </c:pt>
                <c:pt idx="1">
                  <c:v>6.6666666666666666E-2</c:v>
                </c:pt>
                <c:pt idx="2">
                  <c:v>4.1666666666666664E-2</c:v>
                </c:pt>
              </c:numCache>
            </c:numRef>
          </c:val>
          <c:extLst>
            <c:ext xmlns:c16="http://schemas.microsoft.com/office/drawing/2014/chart" uri="{C3380CC4-5D6E-409C-BE32-E72D297353CC}">
              <c16:uniqueId val="{00000001-A053-464A-A758-2C1D7BFC64CB}"/>
            </c:ext>
          </c:extLst>
        </c:ser>
        <c:dLbls>
          <c:dLblPos val="outEnd"/>
          <c:showLegendKey val="0"/>
          <c:showVal val="1"/>
          <c:showCatName val="0"/>
          <c:showSerName val="0"/>
          <c:showPercent val="0"/>
          <c:showBubbleSize val="0"/>
        </c:dLbls>
        <c:gapWidth val="100"/>
        <c:overlap val="-24"/>
        <c:axId val="1270374976"/>
        <c:axId val="1270371616"/>
      </c:barChart>
      <c:catAx>
        <c:axId val="12703749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70371616"/>
        <c:crosses val="autoZero"/>
        <c:auto val="1"/>
        <c:lblAlgn val="ctr"/>
        <c:lblOffset val="100"/>
        <c:noMultiLvlLbl val="0"/>
      </c:catAx>
      <c:valAx>
        <c:axId val="1270371616"/>
        <c:scaling>
          <c:orientation val="minMax"/>
        </c:scaling>
        <c:delete val="1"/>
        <c:axPos val="l"/>
        <c:numFmt formatCode="0.00%" sourceLinked="1"/>
        <c:majorTickMark val="none"/>
        <c:minorTickMark val="none"/>
        <c:tickLblPos val="nextTo"/>
        <c:crossAx val="1270374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Ratios!$B$26</c:f>
              <c:strCache>
                <c:ptCount val="1"/>
                <c:pt idx="0">
                  <c:v>Free Cash Flow</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exp"/>
            <c:dispRSqr val="0"/>
            <c:dispEq val="0"/>
          </c:trendline>
          <c:cat>
            <c:strRef>
              <c:f>Ratios!$C$5:$F$5</c:f>
              <c:strCache>
                <c:ptCount val="4"/>
                <c:pt idx="0">
                  <c:v>Apr-2025</c:v>
                </c:pt>
                <c:pt idx="1">
                  <c:v>May-2025</c:v>
                </c:pt>
                <c:pt idx="2">
                  <c:v>Jun-2025</c:v>
                </c:pt>
                <c:pt idx="3">
                  <c:v>Jul-2025</c:v>
                </c:pt>
              </c:strCache>
            </c:strRef>
          </c:cat>
          <c:val>
            <c:numRef>
              <c:f>Ratios!$C$26:$F$26</c:f>
              <c:numCache>
                <c:formatCode>"₹"\ #,##0</c:formatCode>
                <c:ptCount val="4"/>
                <c:pt idx="0">
                  <c:v>50000</c:v>
                </c:pt>
                <c:pt idx="1">
                  <c:v>61000</c:v>
                </c:pt>
                <c:pt idx="2">
                  <c:v>70000</c:v>
                </c:pt>
                <c:pt idx="3">
                  <c:v>70000</c:v>
                </c:pt>
              </c:numCache>
            </c:numRef>
          </c:val>
          <c:extLst>
            <c:ext xmlns:c16="http://schemas.microsoft.com/office/drawing/2014/chart" uri="{C3380CC4-5D6E-409C-BE32-E72D297353CC}">
              <c16:uniqueId val="{00000000-A6EE-429B-BE43-5F04E3B665B0}"/>
            </c:ext>
          </c:extLst>
        </c:ser>
        <c:dLbls>
          <c:showLegendKey val="0"/>
          <c:showVal val="1"/>
          <c:showCatName val="0"/>
          <c:showSerName val="0"/>
          <c:showPercent val="0"/>
          <c:showBubbleSize val="0"/>
        </c:dLbls>
        <c:gapWidth val="100"/>
        <c:overlap val="-24"/>
        <c:axId val="1702162975"/>
        <c:axId val="1702165375"/>
      </c:barChart>
      <c:catAx>
        <c:axId val="17021629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02165375"/>
        <c:crosses val="autoZero"/>
        <c:auto val="1"/>
        <c:lblAlgn val="ctr"/>
        <c:lblOffset val="100"/>
        <c:noMultiLvlLbl val="0"/>
      </c:catAx>
      <c:valAx>
        <c:axId val="1702165375"/>
        <c:scaling>
          <c:orientation val="minMax"/>
        </c:scaling>
        <c:delete val="1"/>
        <c:axPos val="l"/>
        <c:numFmt formatCode="&quot;₹&quot;\ #,##0" sourceLinked="1"/>
        <c:majorTickMark val="none"/>
        <c:minorTickMark val="none"/>
        <c:tickLblPos val="nextTo"/>
        <c:crossAx val="1702162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1.1382690412388574E-2"/>
          <c:y val="0.23394509244024816"/>
          <c:w val="0.9886173095876114"/>
          <c:h val="0.60760017178476056"/>
        </c:manualLayout>
      </c:layout>
      <c:areaChart>
        <c:grouping val="standard"/>
        <c:varyColors val="0"/>
        <c:ser>
          <c:idx val="0"/>
          <c:order val="0"/>
          <c:tx>
            <c:strRef>
              <c:f>'Cleaned Data'!$B$16</c:f>
              <c:strCache>
                <c:ptCount val="1"/>
                <c:pt idx="0">
                  <c:v>Total Expenses</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exp"/>
            <c:dispRSqr val="0"/>
            <c:dispEq val="0"/>
          </c:trendline>
          <c:trendline>
            <c:spPr>
              <a:ln w="28575" cap="rnd">
                <a:solidFill>
                  <a:schemeClr val="lt1">
                    <a:alpha val="50000"/>
                  </a:schemeClr>
                </a:solidFill>
                <a:round/>
              </a:ln>
              <a:effectLst/>
            </c:spPr>
            <c:trendlineType val="exp"/>
            <c:dispRSqr val="0"/>
            <c:dispEq val="0"/>
          </c:trendline>
          <c:cat>
            <c:strRef>
              <c:f>'Cleaned Data'!$C$5:$F$5</c:f>
              <c:strCache>
                <c:ptCount val="4"/>
                <c:pt idx="0">
                  <c:v>Apr-2025</c:v>
                </c:pt>
                <c:pt idx="1">
                  <c:v>May-2025</c:v>
                </c:pt>
                <c:pt idx="2">
                  <c:v>Jun-2025</c:v>
                </c:pt>
                <c:pt idx="3">
                  <c:v>Jul-2025</c:v>
                </c:pt>
              </c:strCache>
            </c:strRef>
          </c:cat>
          <c:val>
            <c:numRef>
              <c:f>'Cleaned Data'!$C$16:$F$16</c:f>
              <c:numCache>
                <c:formatCode>"₹"\ #,##0</c:formatCode>
                <c:ptCount val="4"/>
                <c:pt idx="0">
                  <c:v>375000</c:v>
                </c:pt>
                <c:pt idx="1">
                  <c:v>411000</c:v>
                </c:pt>
                <c:pt idx="2">
                  <c:v>444000</c:v>
                </c:pt>
                <c:pt idx="3">
                  <c:v>472000</c:v>
                </c:pt>
              </c:numCache>
            </c:numRef>
          </c:val>
          <c:extLst>
            <c:ext xmlns:c16="http://schemas.microsoft.com/office/drawing/2014/chart" uri="{C3380CC4-5D6E-409C-BE32-E72D297353CC}">
              <c16:uniqueId val="{00000000-7D2A-42E2-96B9-84ECFE5A55C8}"/>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496229536"/>
        <c:axId val="496228096"/>
      </c:areaChart>
      <c:catAx>
        <c:axId val="496229536"/>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496228096"/>
        <c:crosses val="autoZero"/>
        <c:auto val="1"/>
        <c:lblAlgn val="ctr"/>
        <c:lblOffset val="100"/>
        <c:noMultiLvlLbl val="0"/>
      </c:catAx>
      <c:valAx>
        <c:axId val="496228096"/>
        <c:scaling>
          <c:orientation val="minMax"/>
        </c:scaling>
        <c:delete val="1"/>
        <c:axPos val="l"/>
        <c:numFmt formatCode="&quot;₹&quot;\ #,##0" sourceLinked="1"/>
        <c:majorTickMark val="out"/>
        <c:minorTickMark val="none"/>
        <c:tickLblPos val="nextTo"/>
        <c:crossAx val="496229536"/>
        <c:crosses val="autoZero"/>
        <c:crossBetween val="midCat"/>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sz="1200"/>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'Cleaned Data'!$B$19</c:f>
              <c:strCache>
                <c:ptCount val="1"/>
                <c:pt idx="0">
                  <c:v>Profit After Tax</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cat>
            <c:strRef>
              <c:f>'Cleaned Data'!$C$5:$F$5</c:f>
              <c:strCache>
                <c:ptCount val="4"/>
                <c:pt idx="0">
                  <c:v>Apr-2025</c:v>
                </c:pt>
                <c:pt idx="1">
                  <c:v>May-2025</c:v>
                </c:pt>
                <c:pt idx="2">
                  <c:v>Jun-2025</c:v>
                </c:pt>
                <c:pt idx="3">
                  <c:v>Jul-2025</c:v>
                </c:pt>
              </c:strCache>
            </c:strRef>
          </c:cat>
          <c:val>
            <c:numRef>
              <c:f>'Cleaned Data'!$C$19:$F$19</c:f>
              <c:numCache>
                <c:formatCode>"₹"\ #,##0</c:formatCode>
                <c:ptCount val="4"/>
                <c:pt idx="0">
                  <c:v>49000</c:v>
                </c:pt>
                <c:pt idx="1">
                  <c:v>46000</c:v>
                </c:pt>
                <c:pt idx="2">
                  <c:v>49000</c:v>
                </c:pt>
                <c:pt idx="3">
                  <c:v>43000</c:v>
                </c:pt>
              </c:numCache>
            </c:numRef>
          </c:val>
          <c:extLst>
            <c:ext xmlns:c16="http://schemas.microsoft.com/office/drawing/2014/chart" uri="{C3380CC4-5D6E-409C-BE32-E72D297353CC}">
              <c16:uniqueId val="{00000000-B293-4F90-847F-E158AB27B194}"/>
            </c:ext>
          </c:extLst>
        </c:ser>
        <c:dLbls>
          <c:showLegendKey val="0"/>
          <c:showVal val="1"/>
          <c:showCatName val="0"/>
          <c:showSerName val="0"/>
          <c:showPercent val="0"/>
          <c:showBubbleSize val="0"/>
        </c:dLbls>
        <c:gapWidth val="355"/>
        <c:overlap val="-70"/>
        <c:axId val="918003120"/>
        <c:axId val="918014160"/>
      </c:barChart>
      <c:catAx>
        <c:axId val="91800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18014160"/>
        <c:crosses val="autoZero"/>
        <c:auto val="1"/>
        <c:lblAlgn val="ctr"/>
        <c:lblOffset val="100"/>
        <c:noMultiLvlLbl val="0"/>
      </c:catAx>
      <c:valAx>
        <c:axId val="918014160"/>
        <c:scaling>
          <c:orientation val="minMax"/>
        </c:scaling>
        <c:delete val="1"/>
        <c:axPos val="l"/>
        <c:numFmt formatCode="&quot;₹&quot;\ #,##0" sourceLinked="1"/>
        <c:majorTickMark val="none"/>
        <c:minorTickMark val="none"/>
        <c:tickLblPos val="nextTo"/>
        <c:crossAx val="918003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'Cleaned Data'!$B$28</c:f>
              <c:strCache>
                <c:ptCount val="1"/>
                <c:pt idx="0">
                  <c:v>Reserves &amp; Surplus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cat>
            <c:strRef>
              <c:f>'Cleaned Data'!$C$26:$F$26</c:f>
              <c:strCache>
                <c:ptCount val="4"/>
                <c:pt idx="0">
                  <c:v>Apr-2025</c:v>
                </c:pt>
                <c:pt idx="1">
                  <c:v>May-2025</c:v>
                </c:pt>
                <c:pt idx="2">
                  <c:v>Jun-2025</c:v>
                </c:pt>
                <c:pt idx="3">
                  <c:v>Jul-2025</c:v>
                </c:pt>
              </c:strCache>
            </c:strRef>
          </c:cat>
          <c:val>
            <c:numRef>
              <c:f>'Cleaned Data'!$C$28:$F$28</c:f>
              <c:numCache>
                <c:formatCode>"₹"\ #,##0</c:formatCode>
                <c:ptCount val="4"/>
                <c:pt idx="0">
                  <c:v>251000</c:v>
                </c:pt>
                <c:pt idx="1">
                  <c:v>310000</c:v>
                </c:pt>
                <c:pt idx="2">
                  <c:v>367500</c:v>
                </c:pt>
                <c:pt idx="3">
                  <c:v>414500</c:v>
                </c:pt>
              </c:numCache>
            </c:numRef>
          </c:val>
          <c:extLst>
            <c:ext xmlns:c16="http://schemas.microsoft.com/office/drawing/2014/chart" uri="{C3380CC4-5D6E-409C-BE32-E72D297353CC}">
              <c16:uniqueId val="{00000000-9F5E-4FFB-B7B8-F1E3E45081B2}"/>
            </c:ext>
          </c:extLst>
        </c:ser>
        <c:dLbls>
          <c:dLblPos val="outEnd"/>
          <c:showLegendKey val="0"/>
          <c:showVal val="1"/>
          <c:showCatName val="0"/>
          <c:showSerName val="0"/>
          <c:showPercent val="0"/>
          <c:showBubbleSize val="0"/>
        </c:dLbls>
        <c:gapWidth val="355"/>
        <c:overlap val="-70"/>
        <c:axId val="631415376"/>
        <c:axId val="631415856"/>
      </c:barChart>
      <c:catAx>
        <c:axId val="63141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31415856"/>
        <c:crosses val="autoZero"/>
        <c:auto val="1"/>
        <c:lblAlgn val="ctr"/>
        <c:lblOffset val="100"/>
        <c:noMultiLvlLbl val="0"/>
      </c:catAx>
      <c:valAx>
        <c:axId val="631415856"/>
        <c:scaling>
          <c:orientation val="minMax"/>
        </c:scaling>
        <c:delete val="1"/>
        <c:axPos val="l"/>
        <c:numFmt formatCode="&quot;₹&quot;\ #,##0" sourceLinked="1"/>
        <c:majorTickMark val="none"/>
        <c:minorTickMark val="none"/>
        <c:tickLblPos val="nextTo"/>
        <c:crossAx val="631415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100" normalizeH="0" baseline="0">
                <a:solidFill>
                  <a:schemeClr val="bg1"/>
                </a:solidFill>
                <a:latin typeface="+mn-lt"/>
                <a:ea typeface="+mn-ea"/>
                <a:cs typeface="+mn-cs"/>
              </a:defRPr>
            </a:pPr>
            <a:r>
              <a:rPr lang="en-US" sz="1400"/>
              <a:t>Current Assets</a:t>
            </a:r>
          </a:p>
        </c:rich>
      </c:tx>
      <c:overlay val="0"/>
      <c:spPr>
        <a:noFill/>
        <a:ln>
          <a:noFill/>
        </a:ln>
        <a:effectLst/>
      </c:spPr>
      <c:txPr>
        <a:bodyPr rot="0" spcFirstLastPara="1" vertOverflow="ellipsis" vert="horz" wrap="square" anchor="ctr" anchorCtr="1"/>
        <a:lstStyle/>
        <a:p>
          <a:pPr>
            <a:defRPr sz="1400" b="1" i="0" u="none" strike="noStrike" kern="1200" cap="all" spc="100" normalizeH="0" baseline="0">
              <a:solidFill>
                <a:schemeClr val="bg1"/>
              </a:solidFill>
              <a:latin typeface="+mn-lt"/>
              <a:ea typeface="+mn-ea"/>
              <a:cs typeface="+mn-cs"/>
            </a:defRPr>
          </a:pPr>
          <a:endParaRPr lang="en-US"/>
        </a:p>
      </c:txPr>
    </c:title>
    <c:autoTitleDeleted val="0"/>
    <c:plotArea>
      <c:layout/>
      <c:areaChart>
        <c:grouping val="stacked"/>
        <c:varyColors val="0"/>
        <c:ser>
          <c:idx val="0"/>
          <c:order val="0"/>
          <c:tx>
            <c:strRef>
              <c:f>'Cleaned Data'!$B$35</c:f>
              <c:strCache>
                <c:ptCount val="1"/>
                <c:pt idx="0">
                  <c:v>Current Assets</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'Cleaned Data'!$C$26:$F$26</c:f>
              <c:strCache>
                <c:ptCount val="4"/>
                <c:pt idx="0">
                  <c:v>Apr-2025</c:v>
                </c:pt>
                <c:pt idx="1">
                  <c:v>May-2025</c:v>
                </c:pt>
                <c:pt idx="2">
                  <c:v>Jun-2025</c:v>
                </c:pt>
                <c:pt idx="3">
                  <c:v>Jul-2025</c:v>
                </c:pt>
              </c:strCache>
            </c:strRef>
          </c:cat>
          <c:val>
            <c:numRef>
              <c:f>'Cleaned Data'!$C$35:$F$35</c:f>
              <c:numCache>
                <c:formatCode>"₹"\ #,##0</c:formatCode>
                <c:ptCount val="4"/>
                <c:pt idx="0">
                  <c:v>371000</c:v>
                </c:pt>
                <c:pt idx="1">
                  <c:v>435000</c:v>
                </c:pt>
                <c:pt idx="2">
                  <c:v>497500</c:v>
                </c:pt>
                <c:pt idx="3">
                  <c:v>557500</c:v>
                </c:pt>
              </c:numCache>
            </c:numRef>
          </c:val>
          <c:extLst>
            <c:ext xmlns:c16="http://schemas.microsoft.com/office/drawing/2014/chart" uri="{C3380CC4-5D6E-409C-BE32-E72D297353CC}">
              <c16:uniqueId val="{00000000-BB2B-43F5-A3B7-60E3E6E9A079}"/>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32765680"/>
        <c:axId val="932765200"/>
      </c:areaChart>
      <c:catAx>
        <c:axId val="932765680"/>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32765200"/>
        <c:crosses val="autoZero"/>
        <c:auto val="1"/>
        <c:lblAlgn val="ctr"/>
        <c:lblOffset val="100"/>
        <c:noMultiLvlLbl val="0"/>
      </c:catAx>
      <c:valAx>
        <c:axId val="932765200"/>
        <c:scaling>
          <c:orientation val="minMax"/>
        </c:scaling>
        <c:delete val="1"/>
        <c:axPos val="l"/>
        <c:numFmt formatCode="&quot;₹&quot;\ #,##0" sourceLinked="1"/>
        <c:majorTickMark val="out"/>
        <c:minorTickMark val="none"/>
        <c:tickLblPos val="nextTo"/>
        <c:crossAx val="932765680"/>
        <c:crosses val="autoZero"/>
        <c:crossBetween val="midCat"/>
      </c:valAx>
      <c:spPr>
        <a:noFill/>
        <a:ln>
          <a:noFill/>
        </a:ln>
        <a:effectLst/>
      </c:spPr>
    </c:plotArea>
    <c:plotVisOnly val="1"/>
    <c:dispBlanksAs val="zero"/>
    <c:showDLblsOverMax val="0"/>
  </c:chart>
  <c:spPr>
    <a:solidFill>
      <a:srgbClr val="002060"/>
    </a:solidFill>
    <a:ln w="9525" cap="flat" cmpd="sng" algn="ctr">
      <a:solidFill>
        <a:schemeClr val="accent1"/>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082458143905686E-2"/>
          <c:y val="0.19754811867141209"/>
          <c:w val="0.87953580233885076"/>
          <c:h val="0.69363676828728182"/>
        </c:manualLayout>
      </c:layout>
      <c:barChart>
        <c:barDir val="col"/>
        <c:grouping val="clustered"/>
        <c:varyColors val="0"/>
        <c:ser>
          <c:idx val="0"/>
          <c:order val="0"/>
          <c:tx>
            <c:strRef>
              <c:f>Analysis!$B$49</c:f>
              <c:strCache>
                <c:ptCount val="1"/>
                <c:pt idx="0">
                  <c:v>Net Cash Flow</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exp"/>
            <c:dispRSqr val="0"/>
            <c:dispEq val="0"/>
          </c:trendline>
          <c:cat>
            <c:strRef>
              <c:f>Analysis!$C$41:$F$41</c:f>
              <c:strCache>
                <c:ptCount val="4"/>
                <c:pt idx="0">
                  <c:v>Apr-2025</c:v>
                </c:pt>
                <c:pt idx="1">
                  <c:v>May-2025</c:v>
                </c:pt>
                <c:pt idx="2">
                  <c:v>Jun-2025</c:v>
                </c:pt>
                <c:pt idx="3">
                  <c:v>Jul-2025</c:v>
                </c:pt>
              </c:strCache>
            </c:strRef>
          </c:cat>
          <c:val>
            <c:numRef>
              <c:f>Analysis!$C$49:$F$49</c:f>
              <c:numCache>
                <c:formatCode>"₹"\ #,##0</c:formatCode>
                <c:ptCount val="4"/>
                <c:pt idx="0">
                  <c:v>60000</c:v>
                </c:pt>
                <c:pt idx="1">
                  <c:v>76000</c:v>
                </c:pt>
                <c:pt idx="2">
                  <c:v>80000</c:v>
                </c:pt>
                <c:pt idx="3">
                  <c:v>90000</c:v>
                </c:pt>
              </c:numCache>
            </c:numRef>
          </c:val>
          <c:extLst>
            <c:ext xmlns:c16="http://schemas.microsoft.com/office/drawing/2014/chart" uri="{C3380CC4-5D6E-409C-BE32-E72D297353CC}">
              <c16:uniqueId val="{00000002-F9FE-4A00-9BF6-1D0CE469489D}"/>
            </c:ext>
          </c:extLst>
        </c:ser>
        <c:dLbls>
          <c:showLegendKey val="0"/>
          <c:showVal val="1"/>
          <c:showCatName val="0"/>
          <c:showSerName val="0"/>
          <c:showPercent val="0"/>
          <c:showBubbleSize val="0"/>
        </c:dLbls>
        <c:gapWidth val="355"/>
        <c:overlap val="-70"/>
        <c:axId val="932836240"/>
        <c:axId val="932846800"/>
      </c:barChart>
      <c:catAx>
        <c:axId val="93283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846800"/>
        <c:crosses val="autoZero"/>
        <c:auto val="1"/>
        <c:lblAlgn val="ctr"/>
        <c:lblOffset val="100"/>
        <c:noMultiLvlLbl val="0"/>
      </c:catAx>
      <c:valAx>
        <c:axId val="932846800"/>
        <c:scaling>
          <c:orientation val="minMax"/>
        </c:scaling>
        <c:delete val="1"/>
        <c:axPos val="l"/>
        <c:numFmt formatCode="&quot;₹&quot;\ #,##0" sourceLinked="1"/>
        <c:majorTickMark val="none"/>
        <c:minorTickMark val="none"/>
        <c:tickLblPos val="nextTo"/>
        <c:crossAx val="932836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Highest cost Driver - Material Cost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Analysis!$B$61</c:f>
              <c:strCache>
                <c:ptCount val="1"/>
                <c:pt idx="0">
                  <c:v>Cost of Materials Consumed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Analysis!$C$60:$F$60</c:f>
              <c:strCache>
                <c:ptCount val="4"/>
                <c:pt idx="0">
                  <c:v>Apr-2025</c:v>
                </c:pt>
                <c:pt idx="1">
                  <c:v>May-2025</c:v>
                </c:pt>
                <c:pt idx="2">
                  <c:v>Jun-2025</c:v>
                </c:pt>
                <c:pt idx="3">
                  <c:v>Jul-2025</c:v>
                </c:pt>
              </c:strCache>
            </c:strRef>
          </c:cat>
          <c:val>
            <c:numRef>
              <c:f>Analysis!$C$61:$F$61</c:f>
              <c:numCache>
                <c:formatCode>0.00%</c:formatCode>
                <c:ptCount val="4"/>
                <c:pt idx="0">
                  <c:v>0.53333333333333333</c:v>
                </c:pt>
                <c:pt idx="1">
                  <c:v>0.53527980535279807</c:v>
                </c:pt>
                <c:pt idx="2">
                  <c:v>0.54054054054054057</c:v>
                </c:pt>
                <c:pt idx="3">
                  <c:v>0.52966101694915257</c:v>
                </c:pt>
              </c:numCache>
            </c:numRef>
          </c:val>
          <c:extLst>
            <c:ext xmlns:c16="http://schemas.microsoft.com/office/drawing/2014/chart" uri="{C3380CC4-5D6E-409C-BE32-E72D297353CC}">
              <c16:uniqueId val="{00000000-5C4E-46FA-839D-CC63DF0A789D}"/>
            </c:ext>
          </c:extLst>
        </c:ser>
        <c:ser>
          <c:idx val="1"/>
          <c:order val="1"/>
          <c:tx>
            <c:strRef>
              <c:f>Analysis!$B$68</c:f>
              <c:strCache>
                <c:ptCount val="1"/>
                <c:pt idx="0">
                  <c:v>Total 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Analysis!$C$60:$F$60</c:f>
              <c:strCache>
                <c:ptCount val="4"/>
                <c:pt idx="0">
                  <c:v>Apr-2025</c:v>
                </c:pt>
                <c:pt idx="1">
                  <c:v>May-2025</c:v>
                </c:pt>
                <c:pt idx="2">
                  <c:v>Jun-2025</c:v>
                </c:pt>
                <c:pt idx="3">
                  <c:v>Jul-2025</c:v>
                </c:pt>
              </c:strCache>
            </c:strRef>
          </c:cat>
          <c:val>
            <c:numRef>
              <c:f>Analysis!$C$68:$F$68</c:f>
              <c:numCache>
                <c:formatCode>0.00%</c:formatCode>
                <c:ptCount val="4"/>
                <c:pt idx="0">
                  <c:v>1</c:v>
                </c:pt>
                <c:pt idx="1">
                  <c:v>1</c:v>
                </c:pt>
                <c:pt idx="2">
                  <c:v>1</c:v>
                </c:pt>
                <c:pt idx="3">
                  <c:v>1</c:v>
                </c:pt>
              </c:numCache>
            </c:numRef>
          </c:val>
          <c:extLst>
            <c:ext xmlns:c16="http://schemas.microsoft.com/office/drawing/2014/chart" uri="{C3380CC4-5D6E-409C-BE32-E72D297353CC}">
              <c16:uniqueId val="{00000001-5C4E-46FA-839D-CC63DF0A789D}"/>
            </c:ext>
          </c:extLst>
        </c:ser>
        <c:dLbls>
          <c:dLblPos val="ctr"/>
          <c:showLegendKey val="0"/>
          <c:showVal val="1"/>
          <c:showCatName val="0"/>
          <c:showSerName val="0"/>
          <c:showPercent val="0"/>
          <c:showBubbleSize val="0"/>
        </c:dLbls>
        <c:gapWidth val="100"/>
        <c:overlap val="100"/>
        <c:axId val="932797360"/>
        <c:axId val="932786320"/>
      </c:barChart>
      <c:catAx>
        <c:axId val="9327973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786320"/>
        <c:crosses val="autoZero"/>
        <c:auto val="1"/>
        <c:lblAlgn val="ctr"/>
        <c:lblOffset val="100"/>
        <c:noMultiLvlLbl val="0"/>
      </c:catAx>
      <c:valAx>
        <c:axId val="932786320"/>
        <c:scaling>
          <c:orientation val="minMax"/>
        </c:scaling>
        <c:delete val="1"/>
        <c:axPos val="l"/>
        <c:numFmt formatCode="0%" sourceLinked="1"/>
        <c:majorTickMark val="none"/>
        <c:minorTickMark val="none"/>
        <c:tickLblPos val="nextTo"/>
        <c:crossAx val="932797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IN" sz="1400"/>
              <a:t>Lowest Income Contributor  - Other Income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344827586206897E-2"/>
          <c:y val="0.14840018527095877"/>
          <c:w val="0.93931034482758624"/>
          <c:h val="0.65102732746641967"/>
        </c:manualLayout>
      </c:layout>
      <c:barChart>
        <c:barDir val="col"/>
        <c:grouping val="percentStacked"/>
        <c:varyColors val="0"/>
        <c:ser>
          <c:idx val="0"/>
          <c:order val="0"/>
          <c:tx>
            <c:strRef>
              <c:f>Analysis!$B$75</c:f>
              <c:strCache>
                <c:ptCount val="1"/>
                <c:pt idx="0">
                  <c:v>Other 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9.6551724137931033E-2"/>
                  <c:y val="-0.1364705882352941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12F-43C4-B5A3-E44C45528835}"/>
                </c:ext>
              </c:extLst>
            </c:dLbl>
            <c:dLbl>
              <c:idx val="1"/>
              <c:layout>
                <c:manualLayout>
                  <c:x val="-0.12137931034482759"/>
                  <c:y val="-0.1270588235294118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2F-43C4-B5A3-E44C45528835}"/>
                </c:ext>
              </c:extLst>
            </c:dLbl>
            <c:dLbl>
              <c:idx val="2"/>
              <c:layout>
                <c:manualLayout>
                  <c:x val="-0.11586206896551725"/>
                  <c:y val="-0.1176470588235294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12F-43C4-B5A3-E44C45528835}"/>
                </c:ext>
              </c:extLst>
            </c:dLbl>
            <c:dLbl>
              <c:idx val="3"/>
              <c:layout>
                <c:manualLayout>
                  <c:x val="-0.10206896551724148"/>
                  <c:y val="-0.1035294117647058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12F-43C4-B5A3-E44C4552883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Analysis!$C$73:$F$73</c:f>
              <c:strCache>
                <c:ptCount val="4"/>
                <c:pt idx="0">
                  <c:v>Apr-2025</c:v>
                </c:pt>
                <c:pt idx="1">
                  <c:v>May-2025</c:v>
                </c:pt>
                <c:pt idx="2">
                  <c:v>Jun-2025</c:v>
                </c:pt>
                <c:pt idx="3">
                  <c:v>Jul-2025</c:v>
                </c:pt>
              </c:strCache>
            </c:strRef>
          </c:cat>
          <c:val>
            <c:numRef>
              <c:f>Analysis!$C$75:$F$75</c:f>
              <c:numCache>
                <c:formatCode>0.00%</c:formatCode>
                <c:ptCount val="4"/>
                <c:pt idx="0">
                  <c:v>4.5454545454545456E-2</c:v>
                </c:pt>
                <c:pt idx="1">
                  <c:v>5.2631578947368418E-2</c:v>
                </c:pt>
                <c:pt idx="2">
                  <c:v>5.8823529411764705E-2</c:v>
                </c:pt>
                <c:pt idx="3">
                  <c:v>5.6603773584905662E-2</c:v>
                </c:pt>
              </c:numCache>
            </c:numRef>
          </c:val>
          <c:extLst>
            <c:ext xmlns:c16="http://schemas.microsoft.com/office/drawing/2014/chart" uri="{C3380CC4-5D6E-409C-BE32-E72D297353CC}">
              <c16:uniqueId val="{00000000-012F-43C4-B5A3-E44C45528835}"/>
            </c:ext>
          </c:extLst>
        </c:ser>
        <c:ser>
          <c:idx val="1"/>
          <c:order val="1"/>
          <c:tx>
            <c:strRef>
              <c:f>Analysis!$B$76</c:f>
              <c:strCache>
                <c:ptCount val="1"/>
                <c:pt idx="0">
                  <c:v>Total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Analysis!$C$73:$F$73</c:f>
              <c:strCache>
                <c:ptCount val="4"/>
                <c:pt idx="0">
                  <c:v>Apr-2025</c:v>
                </c:pt>
                <c:pt idx="1">
                  <c:v>May-2025</c:v>
                </c:pt>
                <c:pt idx="2">
                  <c:v>Jun-2025</c:v>
                </c:pt>
                <c:pt idx="3">
                  <c:v>Jul-2025</c:v>
                </c:pt>
              </c:strCache>
            </c:strRef>
          </c:cat>
          <c:val>
            <c:numRef>
              <c:f>Analysis!$C$76:$F$76</c:f>
              <c:numCache>
                <c:formatCode>0.00%</c:formatCode>
                <c:ptCount val="4"/>
                <c:pt idx="0">
                  <c:v>1</c:v>
                </c:pt>
                <c:pt idx="1">
                  <c:v>1</c:v>
                </c:pt>
                <c:pt idx="2">
                  <c:v>1</c:v>
                </c:pt>
                <c:pt idx="3">
                  <c:v>1</c:v>
                </c:pt>
              </c:numCache>
            </c:numRef>
          </c:val>
          <c:extLst>
            <c:ext xmlns:c16="http://schemas.microsoft.com/office/drawing/2014/chart" uri="{C3380CC4-5D6E-409C-BE32-E72D297353CC}">
              <c16:uniqueId val="{00000001-012F-43C4-B5A3-E44C45528835}"/>
            </c:ext>
          </c:extLst>
        </c:ser>
        <c:dLbls>
          <c:dLblPos val="ctr"/>
          <c:showLegendKey val="0"/>
          <c:showVal val="1"/>
          <c:showCatName val="0"/>
          <c:showSerName val="0"/>
          <c:showPercent val="0"/>
          <c:showBubbleSize val="0"/>
        </c:dLbls>
        <c:gapWidth val="100"/>
        <c:overlap val="100"/>
        <c:axId val="99976912"/>
        <c:axId val="99986032"/>
      </c:barChart>
      <c:catAx>
        <c:axId val="99976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86032"/>
        <c:crosses val="autoZero"/>
        <c:auto val="1"/>
        <c:lblAlgn val="ctr"/>
        <c:lblOffset val="100"/>
        <c:noMultiLvlLbl val="0"/>
      </c:catAx>
      <c:valAx>
        <c:axId val="99986032"/>
        <c:scaling>
          <c:orientation val="minMax"/>
        </c:scaling>
        <c:delete val="1"/>
        <c:axPos val="l"/>
        <c:numFmt formatCode="0%" sourceLinked="1"/>
        <c:majorTickMark val="none"/>
        <c:minorTickMark val="none"/>
        <c:tickLblPos val="nextTo"/>
        <c:crossAx val="99976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7.6680664916885383E-2"/>
          <c:y val="0.14958333333333335"/>
          <c:w val="0.85038167104111984"/>
          <c:h val="0.79949074074074078"/>
        </c:manualLayout>
      </c:layout>
      <c:areaChart>
        <c:grouping val="stacked"/>
        <c:varyColors val="0"/>
        <c:ser>
          <c:idx val="0"/>
          <c:order val="0"/>
          <c:tx>
            <c:strRef>
              <c:f>Analysis!$B$63</c:f>
              <c:strCache>
                <c:ptCount val="1"/>
                <c:pt idx="0">
                  <c:v>Changes in Inventories</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dLbl>
              <c:idx val="0"/>
              <c:layout>
                <c:manualLayout>
                  <c:x val="-3.0422595197890921E-18"/>
                  <c:y val="7.03719369275353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B-402B-88CE-D607B7733CA9}"/>
                </c:ext>
              </c:extLst>
            </c:dLbl>
            <c:dLbl>
              <c:idx val="1"/>
              <c:layout>
                <c:manualLayout>
                  <c:x val="0"/>
                  <c:y val="5.16060870801926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47B-402B-88CE-D607B7733CA9}"/>
                </c:ext>
              </c:extLst>
            </c:dLbl>
            <c:dLbl>
              <c:idx val="2"/>
              <c:layout>
                <c:manualLayout>
                  <c:x val="2.6550935251466699E-3"/>
                  <c:y val="4.69146246183569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47B-402B-88CE-D607B7733CA9}"/>
                </c:ext>
              </c:extLst>
            </c:dLbl>
            <c:dLbl>
              <c:idx val="3"/>
              <c:layout>
                <c:manualLayout>
                  <c:x val="-1.0620374100587165E-2"/>
                  <c:y val="7.03719369275353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B-402B-88CE-D607B7733CA9}"/>
                </c:ext>
              </c:extLst>
            </c:dLbl>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Analysis!$C$60:$F$60</c:f>
              <c:strCache>
                <c:ptCount val="4"/>
                <c:pt idx="0">
                  <c:v>Apr-2025</c:v>
                </c:pt>
                <c:pt idx="1">
                  <c:v>May-2025</c:v>
                </c:pt>
                <c:pt idx="2">
                  <c:v>Jun-2025</c:v>
                </c:pt>
                <c:pt idx="3">
                  <c:v>Jul-2025</c:v>
                </c:pt>
              </c:strCache>
            </c:strRef>
          </c:cat>
          <c:val>
            <c:numRef>
              <c:f>Analysis!$C$63:$F$63</c:f>
              <c:numCache>
                <c:formatCode>0.00%</c:formatCode>
                <c:ptCount val="4"/>
                <c:pt idx="0">
                  <c:v>-5.3333333333333337E-2</c:v>
                </c:pt>
                <c:pt idx="1">
                  <c:v>-3.6496350364963501E-2</c:v>
                </c:pt>
                <c:pt idx="2">
                  <c:v>-2.2522522522522521E-2</c:v>
                </c:pt>
                <c:pt idx="3">
                  <c:v>-1.059322033898305E-2</c:v>
                </c:pt>
              </c:numCache>
            </c:numRef>
          </c:val>
          <c:extLst>
            <c:ext xmlns:c16="http://schemas.microsoft.com/office/drawing/2014/chart" uri="{C3380CC4-5D6E-409C-BE32-E72D297353CC}">
              <c16:uniqueId val="{00000004-B47B-402B-88CE-D607B7733CA9}"/>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36287728"/>
        <c:axId val="36288208"/>
      </c:areaChart>
      <c:catAx>
        <c:axId val="36287728"/>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36288208"/>
        <c:crosses val="autoZero"/>
        <c:auto val="1"/>
        <c:lblAlgn val="ctr"/>
        <c:lblOffset val="100"/>
        <c:noMultiLvlLbl val="0"/>
      </c:catAx>
      <c:valAx>
        <c:axId val="36288208"/>
        <c:scaling>
          <c:orientation val="minMax"/>
        </c:scaling>
        <c:delete val="1"/>
        <c:axPos val="l"/>
        <c:numFmt formatCode="0.00%" sourceLinked="1"/>
        <c:majorTickMark val="out"/>
        <c:minorTickMark val="none"/>
        <c:tickLblPos val="nextTo"/>
        <c:crossAx val="36287728"/>
        <c:crosses val="autoZero"/>
        <c:crossBetween val="midCat"/>
      </c:valAx>
      <c:spPr>
        <a:noFill/>
        <a:ln>
          <a:noFill/>
        </a:ln>
        <a:effectLst/>
      </c:spPr>
    </c:plotArea>
    <c:plotVisOnly val="1"/>
    <c:dispBlanksAs val="zero"/>
    <c:showDLblsOverMax val="0"/>
  </c:chart>
  <c:spPr>
    <a:solidFill>
      <a:schemeClr val="accent1"/>
    </a:solidFill>
    <a:ln w="9525" cap="flat" cmpd="sng" algn="ctr">
      <a:solidFill>
        <a:schemeClr val="accent1"/>
      </a:solidFill>
      <a:round/>
    </a:ln>
    <a:effectLst/>
  </c:spPr>
  <c:txPr>
    <a:bodyPr/>
    <a:lstStyle/>
    <a:p>
      <a:pPr>
        <a:defRPr sz="1200"/>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Ratios!$C$5:$F$5</c:f>
              <c:strCache>
                <c:ptCount val="4"/>
                <c:pt idx="0">
                  <c:v>Apr-2025</c:v>
                </c:pt>
                <c:pt idx="1">
                  <c:v>May-2025</c:v>
                </c:pt>
                <c:pt idx="2">
                  <c:v>Jun-2025</c:v>
                </c:pt>
                <c:pt idx="3">
                  <c:v>Jul-2025</c:v>
                </c:pt>
              </c:strCache>
            </c:strRef>
          </c:cat>
          <c:val>
            <c:numRef>
              <c:f>Ratios!$C$8:$F$8</c:f>
              <c:numCache>
                <c:formatCode>0.00%</c:formatCode>
                <c:ptCount val="4"/>
                <c:pt idx="0">
                  <c:v>0.11666666666666667</c:v>
                </c:pt>
                <c:pt idx="1">
                  <c:v>0.10222222222222223</c:v>
                </c:pt>
                <c:pt idx="2">
                  <c:v>0.10208333333333333</c:v>
                </c:pt>
                <c:pt idx="3">
                  <c:v>8.5999999999999993E-2</c:v>
                </c:pt>
              </c:numCache>
            </c:numRef>
          </c:val>
          <c:extLst>
            <c:ext xmlns:c16="http://schemas.microsoft.com/office/drawing/2014/chart" uri="{C3380CC4-5D6E-409C-BE32-E72D297353CC}">
              <c16:uniqueId val="{00000000-6BD5-4B81-8201-346B48EDC707}"/>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09262928"/>
        <c:axId val="109261488"/>
      </c:areaChart>
      <c:catAx>
        <c:axId val="109262928"/>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9261488"/>
        <c:crosses val="autoZero"/>
        <c:auto val="1"/>
        <c:lblAlgn val="ctr"/>
        <c:lblOffset val="100"/>
        <c:noMultiLvlLbl val="0"/>
      </c:catAx>
      <c:valAx>
        <c:axId val="109261488"/>
        <c:scaling>
          <c:orientation val="minMax"/>
        </c:scaling>
        <c:delete val="1"/>
        <c:axPos val="l"/>
        <c:numFmt formatCode="0.00%" sourceLinked="1"/>
        <c:majorTickMark val="out"/>
        <c:minorTickMark val="none"/>
        <c:tickLblPos val="nextTo"/>
        <c:crossAx val="10926292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Forecast!$C$9</c:f>
              <c:strCache>
                <c:ptCount val="1"/>
                <c:pt idx="0">
                  <c:v>Total 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44450" cap="rnd" cmpd="sng">
                <a:solidFill>
                  <a:schemeClr val="accent1"/>
                </a:solidFill>
                <a:prstDash val="solid"/>
                <a:tailEnd type="stealth" w="lg" len="lg"/>
              </a:ln>
              <a:effectLst/>
            </c:spPr>
            <c:trendlineType val="exp"/>
            <c:dispRSqr val="0"/>
            <c:dispEq val="0"/>
          </c:trendline>
          <c:cat>
            <c:numRef>
              <c:f>Forecast!$B$10:$B$29</c:f>
              <c:numCache>
                <c:formatCode>mmm/yyyy</c:formatCode>
                <c:ptCount val="20"/>
                <c:pt idx="0">
                  <c:v>45748</c:v>
                </c:pt>
                <c:pt idx="1">
                  <c:v>45778</c:v>
                </c:pt>
                <c:pt idx="2">
                  <c:v>45809</c:v>
                </c:pt>
                <c:pt idx="3">
                  <c:v>45839</c:v>
                </c:pt>
                <c:pt idx="4">
                  <c:v>45870</c:v>
                </c:pt>
                <c:pt idx="5">
                  <c:v>45901</c:v>
                </c:pt>
                <c:pt idx="6">
                  <c:v>45931</c:v>
                </c:pt>
                <c:pt idx="7">
                  <c:v>45962</c:v>
                </c:pt>
                <c:pt idx="8">
                  <c:v>45992</c:v>
                </c:pt>
                <c:pt idx="9">
                  <c:v>46023</c:v>
                </c:pt>
                <c:pt idx="10">
                  <c:v>46054</c:v>
                </c:pt>
                <c:pt idx="11">
                  <c:v>46082</c:v>
                </c:pt>
                <c:pt idx="12">
                  <c:v>46113</c:v>
                </c:pt>
                <c:pt idx="13">
                  <c:v>46143</c:v>
                </c:pt>
                <c:pt idx="14">
                  <c:v>46174</c:v>
                </c:pt>
                <c:pt idx="15">
                  <c:v>46204</c:v>
                </c:pt>
                <c:pt idx="16">
                  <c:v>46235</c:v>
                </c:pt>
                <c:pt idx="17">
                  <c:v>46266</c:v>
                </c:pt>
                <c:pt idx="18">
                  <c:v>46296</c:v>
                </c:pt>
                <c:pt idx="19">
                  <c:v>46327</c:v>
                </c:pt>
              </c:numCache>
            </c:numRef>
          </c:cat>
          <c:val>
            <c:numRef>
              <c:f>Forecast!$C$10:$C$29</c:f>
              <c:numCache>
                <c:formatCode>"₹"\ #,##0.00</c:formatCode>
                <c:ptCount val="20"/>
                <c:pt idx="0">
                  <c:v>440000</c:v>
                </c:pt>
                <c:pt idx="1">
                  <c:v>475000</c:v>
                </c:pt>
                <c:pt idx="2">
                  <c:v>510000</c:v>
                </c:pt>
                <c:pt idx="3">
                  <c:v>530000</c:v>
                </c:pt>
                <c:pt idx="4">
                  <c:v>563973</c:v>
                </c:pt>
                <c:pt idx="5">
                  <c:v>600123.66930000007</c:v>
                </c:pt>
                <c:pt idx="6">
                  <c:v>638591.59650213015</c:v>
                </c:pt>
                <c:pt idx="7">
                  <c:v>679525.31783791678</c:v>
                </c:pt>
                <c:pt idx="8">
                  <c:v>723082.89071132732</c:v>
                </c:pt>
                <c:pt idx="9">
                  <c:v>769432.5040059234</c:v>
                </c:pt>
                <c:pt idx="10">
                  <c:v>818753.12751270318</c:v>
                </c:pt>
                <c:pt idx="11">
                  <c:v>871235.20298626751</c:v>
                </c:pt>
                <c:pt idx="12">
                  <c:v>927081.37949768733</c:v>
                </c:pt>
                <c:pt idx="13">
                  <c:v>986507.29592348915</c:v>
                </c:pt>
                <c:pt idx="14">
                  <c:v>1049742.4135921849</c:v>
                </c:pt>
                <c:pt idx="15">
                  <c:v>1117030.902303444</c:v>
                </c:pt>
                <c:pt idx="16">
                  <c:v>1188632.5831410948</c:v>
                </c:pt>
                <c:pt idx="17">
                  <c:v>1264823.9317204391</c:v>
                </c:pt>
                <c:pt idx="18">
                  <c:v>1345899.1457437193</c:v>
                </c:pt>
                <c:pt idx="19">
                  <c:v>1432171.2809858918</c:v>
                </c:pt>
              </c:numCache>
            </c:numRef>
          </c:val>
          <c:extLst>
            <c:ext xmlns:c16="http://schemas.microsoft.com/office/drawing/2014/chart" uri="{C3380CC4-5D6E-409C-BE32-E72D297353CC}">
              <c16:uniqueId val="{00000000-EAC4-4B5A-842B-EBF2D1B85E55}"/>
            </c:ext>
          </c:extLst>
        </c:ser>
        <c:ser>
          <c:idx val="1"/>
          <c:order val="1"/>
          <c:tx>
            <c:strRef>
              <c:f>Forecast!$D$9</c:f>
              <c:strCache>
                <c:ptCount val="1"/>
                <c:pt idx="0">
                  <c:v>Total 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44450" cap="rnd" cmpd="sng">
                <a:solidFill>
                  <a:schemeClr val="accent2"/>
                </a:solidFill>
                <a:prstDash val="sysDash"/>
                <a:tailEnd type="stealth" w="lg" len="lg"/>
              </a:ln>
              <a:effectLst/>
            </c:spPr>
            <c:trendlineType val="exp"/>
            <c:dispRSqr val="0"/>
            <c:dispEq val="0"/>
          </c:trendline>
          <c:cat>
            <c:numRef>
              <c:f>Forecast!$B$10:$B$29</c:f>
              <c:numCache>
                <c:formatCode>mmm/yyyy</c:formatCode>
                <c:ptCount val="20"/>
                <c:pt idx="0">
                  <c:v>45748</c:v>
                </c:pt>
                <c:pt idx="1">
                  <c:v>45778</c:v>
                </c:pt>
                <c:pt idx="2">
                  <c:v>45809</c:v>
                </c:pt>
                <c:pt idx="3">
                  <c:v>45839</c:v>
                </c:pt>
                <c:pt idx="4">
                  <c:v>45870</c:v>
                </c:pt>
                <c:pt idx="5">
                  <c:v>45901</c:v>
                </c:pt>
                <c:pt idx="6">
                  <c:v>45931</c:v>
                </c:pt>
                <c:pt idx="7">
                  <c:v>45962</c:v>
                </c:pt>
                <c:pt idx="8">
                  <c:v>45992</c:v>
                </c:pt>
                <c:pt idx="9">
                  <c:v>46023</c:v>
                </c:pt>
                <c:pt idx="10">
                  <c:v>46054</c:v>
                </c:pt>
                <c:pt idx="11">
                  <c:v>46082</c:v>
                </c:pt>
                <c:pt idx="12">
                  <c:v>46113</c:v>
                </c:pt>
                <c:pt idx="13">
                  <c:v>46143</c:v>
                </c:pt>
                <c:pt idx="14">
                  <c:v>46174</c:v>
                </c:pt>
                <c:pt idx="15">
                  <c:v>46204</c:v>
                </c:pt>
                <c:pt idx="16">
                  <c:v>46235</c:v>
                </c:pt>
                <c:pt idx="17">
                  <c:v>46266</c:v>
                </c:pt>
                <c:pt idx="18">
                  <c:v>46296</c:v>
                </c:pt>
                <c:pt idx="19">
                  <c:v>46327</c:v>
                </c:pt>
              </c:numCache>
            </c:numRef>
          </c:cat>
          <c:val>
            <c:numRef>
              <c:f>Forecast!$D$10:$D$29</c:f>
              <c:numCache>
                <c:formatCode>"₹"\ #,##0.00</c:formatCode>
                <c:ptCount val="20"/>
                <c:pt idx="0">
                  <c:v>375000</c:v>
                </c:pt>
                <c:pt idx="1">
                  <c:v>411000</c:v>
                </c:pt>
                <c:pt idx="2">
                  <c:v>444000</c:v>
                </c:pt>
                <c:pt idx="3">
                  <c:v>472000</c:v>
                </c:pt>
                <c:pt idx="4">
                  <c:v>509665.60000000003</c:v>
                </c:pt>
                <c:pt idx="5">
                  <c:v>550336.91488000005</c:v>
                </c:pt>
                <c:pt idx="6">
                  <c:v>594253.80068742414</c:v>
                </c:pt>
                <c:pt idx="7">
                  <c:v>641675.25398228061</c:v>
                </c:pt>
                <c:pt idx="8">
                  <c:v>692880.93925006664</c:v>
                </c:pt>
                <c:pt idx="9">
                  <c:v>748172.83820222202</c:v>
                </c:pt>
                <c:pt idx="10">
                  <c:v>807877.03069075942</c:v>
                </c:pt>
                <c:pt idx="11">
                  <c:v>872345.61773988209</c:v>
                </c:pt>
                <c:pt idx="12">
                  <c:v>941958.79803552479</c:v>
                </c:pt>
                <c:pt idx="13">
                  <c:v>1017127.1101187598</c:v>
                </c:pt>
                <c:pt idx="14">
                  <c:v>1098293.853506237</c:v>
                </c:pt>
                <c:pt idx="15">
                  <c:v>1185937.7030160348</c:v>
                </c:pt>
                <c:pt idx="16">
                  <c:v>1280575.5317167144</c:v>
                </c:pt>
                <c:pt idx="17">
                  <c:v>1382765.4591477083</c:v>
                </c:pt>
                <c:pt idx="18">
                  <c:v>1493110.1427876954</c:v>
                </c:pt>
                <c:pt idx="19">
                  <c:v>1612260.3321821536</c:v>
                </c:pt>
              </c:numCache>
            </c:numRef>
          </c:val>
          <c:extLst>
            <c:ext xmlns:c16="http://schemas.microsoft.com/office/drawing/2014/chart" uri="{C3380CC4-5D6E-409C-BE32-E72D297353CC}">
              <c16:uniqueId val="{00000001-EAC4-4B5A-842B-EBF2D1B85E55}"/>
            </c:ext>
          </c:extLst>
        </c:ser>
        <c:dLbls>
          <c:showLegendKey val="0"/>
          <c:showVal val="0"/>
          <c:showCatName val="0"/>
          <c:showSerName val="0"/>
          <c:showPercent val="0"/>
          <c:showBubbleSize val="0"/>
        </c:dLbls>
        <c:gapWidth val="100"/>
        <c:overlap val="-24"/>
        <c:axId val="98519056"/>
        <c:axId val="98518096"/>
      </c:barChart>
      <c:dateAx>
        <c:axId val="98519056"/>
        <c:scaling>
          <c:orientation val="minMax"/>
        </c:scaling>
        <c:delete val="0"/>
        <c:axPos val="b"/>
        <c:numFmt formatCode="mmm/yyyy"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18096"/>
        <c:crosses val="autoZero"/>
        <c:auto val="1"/>
        <c:lblOffset val="100"/>
        <c:baseTimeUnit val="months"/>
      </c:dateAx>
      <c:valAx>
        <c:axId val="98518096"/>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19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Decline</a:t>
            </a:r>
            <a:r>
              <a:rPr lang="en-IN" baseline="0"/>
              <a:t> in Profit After Tax with Increase in Material Cost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1.2329921183424478E-4"/>
                  <c:y val="-6.356299463011430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A571-4E03-A072-57312A4299C8}"/>
                </c:ext>
              </c:extLst>
            </c:dLbl>
            <c:dLbl>
              <c:idx val="1"/>
              <c:layout>
                <c:manualLayout>
                  <c:x val="6.0330627037583793E-3"/>
                  <c:y val="-2.21149504776854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A571-4E03-A072-57312A4299C8}"/>
                </c:ext>
              </c:extLst>
            </c:dLbl>
            <c:dLbl>
              <c:idx val="10"/>
              <c:layout>
                <c:manualLayout>
                  <c:x val="1.9752185049936664E-2"/>
                  <c:y val="-8.635084896927405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A571-4E03-A072-57312A4299C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63500" cap="rnd" cmpd="sng">
                <a:solidFill>
                  <a:srgbClr val="FF0000"/>
                </a:solidFill>
                <a:headEnd type="none" w="lg" len="lg"/>
                <a:tailEnd type="stealth" w="lg" len="lg"/>
              </a:ln>
              <a:effectLst/>
            </c:spPr>
            <c:trendlineType val="exp"/>
            <c:dispRSqr val="0"/>
            <c:dispEq val="0"/>
          </c:trendline>
          <c:cat>
            <c:numRef>
              <c:f>Forecast!$B$50:$B$60</c:f>
              <c:numCache>
                <c:formatCode>0.00%</c:formatCode>
                <c:ptCount val="11"/>
                <c:pt idx="0">
                  <c:v>0.42170000000000002</c:v>
                </c:pt>
                <c:pt idx="1">
                  <c:v>0.43169999999999997</c:v>
                </c:pt>
                <c:pt idx="2">
                  <c:v>0.44169999999999998</c:v>
                </c:pt>
                <c:pt idx="3">
                  <c:v>0.45169999999999999</c:v>
                </c:pt>
                <c:pt idx="4">
                  <c:v>0.4617</c:v>
                </c:pt>
                <c:pt idx="5">
                  <c:v>0.47170000000000001</c:v>
                </c:pt>
                <c:pt idx="6">
                  <c:v>0.48170000000000002</c:v>
                </c:pt>
                <c:pt idx="7">
                  <c:v>0.49170000000000003</c:v>
                </c:pt>
                <c:pt idx="8">
                  <c:v>0.50170000000000003</c:v>
                </c:pt>
                <c:pt idx="9">
                  <c:v>0.51170000000000004</c:v>
                </c:pt>
                <c:pt idx="10">
                  <c:v>0.52169999999999905</c:v>
                </c:pt>
              </c:numCache>
            </c:numRef>
          </c:cat>
          <c:val>
            <c:numRef>
              <c:f>Forecast!$C$50:$C$60</c:f>
              <c:numCache>
                <c:formatCode>"₹"#,##0_);\("₹"#,##0\)</c:formatCode>
                <c:ptCount val="11"/>
                <c:pt idx="0">
                  <c:v>69499</c:v>
                </c:pt>
                <c:pt idx="1">
                  <c:v>64199</c:v>
                </c:pt>
                <c:pt idx="2">
                  <c:v>58899</c:v>
                </c:pt>
                <c:pt idx="3">
                  <c:v>53599</c:v>
                </c:pt>
                <c:pt idx="4">
                  <c:v>48299</c:v>
                </c:pt>
                <c:pt idx="5">
                  <c:v>42999</c:v>
                </c:pt>
                <c:pt idx="6">
                  <c:v>37699</c:v>
                </c:pt>
                <c:pt idx="7">
                  <c:v>32399</c:v>
                </c:pt>
                <c:pt idx="8">
                  <c:v>27099</c:v>
                </c:pt>
                <c:pt idx="9">
                  <c:v>21799</c:v>
                </c:pt>
                <c:pt idx="10">
                  <c:v>16499.000000000524</c:v>
                </c:pt>
              </c:numCache>
            </c:numRef>
          </c:val>
          <c:extLst>
            <c:ext xmlns:c16="http://schemas.microsoft.com/office/drawing/2014/chart" uri="{C3380CC4-5D6E-409C-BE32-E72D297353CC}">
              <c16:uniqueId val="{00000000-A571-4E03-A072-57312A4299C8}"/>
            </c:ext>
          </c:extLst>
        </c:ser>
        <c:dLbls>
          <c:dLblPos val="outEnd"/>
          <c:showLegendKey val="0"/>
          <c:showVal val="1"/>
          <c:showCatName val="0"/>
          <c:showSerName val="0"/>
          <c:showPercent val="0"/>
          <c:showBubbleSize val="0"/>
        </c:dLbls>
        <c:gapWidth val="100"/>
        <c:overlap val="-24"/>
        <c:axId val="321948944"/>
        <c:axId val="321941744"/>
      </c:barChart>
      <c:catAx>
        <c:axId val="321948944"/>
        <c:scaling>
          <c:orientation val="minMax"/>
        </c:scaling>
        <c:delete val="0"/>
        <c:axPos val="b"/>
        <c:numFmt formatCode="0.00%"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321941744"/>
        <c:crosses val="autoZero"/>
        <c:auto val="1"/>
        <c:lblAlgn val="ctr"/>
        <c:lblOffset val="100"/>
        <c:noMultiLvlLbl val="0"/>
      </c:catAx>
      <c:valAx>
        <c:axId val="321941744"/>
        <c:scaling>
          <c:orientation val="minMax"/>
        </c:scaling>
        <c:delete val="1"/>
        <c:axPos val="l"/>
        <c:numFmt formatCode="&quot;₹&quot;#,##0_);\(&quot;₹&quot;#,##0\)" sourceLinked="1"/>
        <c:majorTickMark val="none"/>
        <c:minorTickMark val="none"/>
        <c:tickLblPos val="nextTo"/>
        <c:crossAx val="32194894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Increase</a:t>
            </a:r>
            <a:r>
              <a:rPr lang="en-IN" baseline="0"/>
              <a:t> in Profit After Tax with Decline in Material Cost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10"/>
              <c:layout>
                <c:manualLayout>
                  <c:x val="1.2114636512732245E-2"/>
                  <c:y val="1.6190913284722686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1F-4A23-919C-4F9CA82CEB4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63500" cap="rnd">
                <a:solidFill>
                  <a:srgbClr val="00B050"/>
                </a:solidFill>
                <a:tailEnd type="stealth" w="lg" len="lg"/>
              </a:ln>
              <a:effectLst/>
            </c:spPr>
            <c:trendlineType val="exp"/>
            <c:dispRSqr val="0"/>
            <c:dispEq val="0"/>
          </c:trendline>
          <c:cat>
            <c:numRef>
              <c:f>Forecast!$B$62:$B$72</c:f>
              <c:numCache>
                <c:formatCode>0.00%</c:formatCode>
                <c:ptCount val="11"/>
                <c:pt idx="0">
                  <c:v>0.41170000000000001</c:v>
                </c:pt>
                <c:pt idx="1">
                  <c:v>0.4017</c:v>
                </c:pt>
                <c:pt idx="2">
                  <c:v>0.39169999999999999</c:v>
                </c:pt>
                <c:pt idx="3">
                  <c:v>0.38169999999999998</c:v>
                </c:pt>
                <c:pt idx="4">
                  <c:v>0.37169999999999997</c:v>
                </c:pt>
                <c:pt idx="5">
                  <c:v>0.36170000000000002</c:v>
                </c:pt>
                <c:pt idx="6">
                  <c:v>0.35170000000000001</c:v>
                </c:pt>
                <c:pt idx="7">
                  <c:v>0.3417</c:v>
                </c:pt>
                <c:pt idx="8">
                  <c:v>0.33169999999999999</c:v>
                </c:pt>
                <c:pt idx="9">
                  <c:v>0.32169999999999999</c:v>
                </c:pt>
                <c:pt idx="10">
                  <c:v>0.31169999999999998</c:v>
                </c:pt>
              </c:numCache>
            </c:numRef>
          </c:cat>
          <c:val>
            <c:numRef>
              <c:f>Forecast!$C$62:$C$72</c:f>
              <c:numCache>
                <c:formatCode>"₹"\ #,##0</c:formatCode>
                <c:ptCount val="11"/>
                <c:pt idx="0">
                  <c:v>74799</c:v>
                </c:pt>
                <c:pt idx="1">
                  <c:v>80099</c:v>
                </c:pt>
                <c:pt idx="2">
                  <c:v>85399</c:v>
                </c:pt>
                <c:pt idx="3">
                  <c:v>90699</c:v>
                </c:pt>
                <c:pt idx="4">
                  <c:v>95999</c:v>
                </c:pt>
                <c:pt idx="5">
                  <c:v>101299</c:v>
                </c:pt>
                <c:pt idx="6">
                  <c:v>106599</c:v>
                </c:pt>
                <c:pt idx="7">
                  <c:v>111899</c:v>
                </c:pt>
                <c:pt idx="8">
                  <c:v>117199</c:v>
                </c:pt>
                <c:pt idx="9">
                  <c:v>122499</c:v>
                </c:pt>
                <c:pt idx="10">
                  <c:v>127799</c:v>
                </c:pt>
              </c:numCache>
            </c:numRef>
          </c:val>
          <c:extLst>
            <c:ext xmlns:c16="http://schemas.microsoft.com/office/drawing/2014/chart" uri="{C3380CC4-5D6E-409C-BE32-E72D297353CC}">
              <c16:uniqueId val="{00000000-5A1F-4A23-919C-4F9CA82CEB4B}"/>
            </c:ext>
          </c:extLst>
        </c:ser>
        <c:dLbls>
          <c:dLblPos val="outEnd"/>
          <c:showLegendKey val="0"/>
          <c:showVal val="1"/>
          <c:showCatName val="0"/>
          <c:showSerName val="0"/>
          <c:showPercent val="0"/>
          <c:showBubbleSize val="0"/>
        </c:dLbls>
        <c:gapWidth val="100"/>
        <c:overlap val="-24"/>
        <c:axId val="270893664"/>
        <c:axId val="270896064"/>
      </c:barChart>
      <c:catAx>
        <c:axId val="270893664"/>
        <c:scaling>
          <c:orientation val="minMax"/>
        </c:scaling>
        <c:delete val="0"/>
        <c:axPos val="b"/>
        <c:numFmt formatCode="0.00%"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270896064"/>
        <c:crosses val="autoZero"/>
        <c:auto val="1"/>
        <c:lblAlgn val="ctr"/>
        <c:lblOffset val="100"/>
        <c:noMultiLvlLbl val="0"/>
      </c:catAx>
      <c:valAx>
        <c:axId val="270896064"/>
        <c:scaling>
          <c:orientation val="minMax"/>
        </c:scaling>
        <c:delete val="1"/>
        <c:axPos val="l"/>
        <c:numFmt formatCode="&quot;₹&quot;\ #,##0" sourceLinked="1"/>
        <c:majorTickMark val="none"/>
        <c:minorTickMark val="none"/>
        <c:tickLblPos val="nextTo"/>
        <c:crossAx val="2708936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2966519889976382E-4"/>
          <c:y val="0.17516780333870421"/>
          <c:w val="0.97617313030646247"/>
          <c:h val="0.66000101060028515"/>
        </c:manualLayout>
      </c:layout>
      <c:barChart>
        <c:barDir val="col"/>
        <c:grouping val="clustered"/>
        <c:varyColors val="0"/>
        <c:ser>
          <c:idx val="0"/>
          <c:order val="0"/>
          <c:tx>
            <c:strRef>
              <c:f>Ratios!$B$29:$C$29</c:f>
              <c:strCache>
                <c:ptCount val="2"/>
                <c:pt idx="0">
                  <c:v>PAT Growth (Month on Month)</c:v>
                </c:pt>
                <c:pt idx="1">
                  <c:v>-</c:v>
                </c:pt>
              </c:strCache>
            </c:strRef>
          </c:tx>
          <c:spPr>
            <a:solidFill>
              <a:srgbClr val="00B050"/>
            </a:solidFill>
            <a:ln>
              <a:noFill/>
            </a:ln>
            <a:effectLst>
              <a:outerShdw blurRad="57150" dist="19050" dir="5400000" algn="ctr" rotWithShape="0">
                <a:srgbClr val="000000">
                  <a:alpha val="63000"/>
                </a:srgbClr>
              </a:outerShdw>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0"/>
          </c:trendline>
          <c:cat>
            <c:strRef>
              <c:f>Ratios!$D$5:$F$5</c:f>
              <c:strCache>
                <c:ptCount val="3"/>
                <c:pt idx="0">
                  <c:v>May-2025</c:v>
                </c:pt>
                <c:pt idx="1">
                  <c:v>Jun-2025</c:v>
                </c:pt>
                <c:pt idx="2">
                  <c:v>Jul-2025</c:v>
                </c:pt>
              </c:strCache>
            </c:strRef>
          </c:cat>
          <c:val>
            <c:numRef>
              <c:f>Ratios!$D$29:$F$29</c:f>
              <c:numCache>
                <c:formatCode>0.00%</c:formatCode>
                <c:ptCount val="3"/>
                <c:pt idx="0">
                  <c:v>-6.1224489795918366E-2</c:v>
                </c:pt>
                <c:pt idx="1">
                  <c:v>6.5217391304347824E-2</c:v>
                </c:pt>
                <c:pt idx="2">
                  <c:v>-0.12244897959183673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a:outerShdw blurRad="57150" dist="19050" dir="5400000" algn="ctr" rotWithShape="0">
                      <a:srgbClr val="000000">
                        <a:alpha val="63000"/>
                      </a:srgbClr>
                    </a:outerShdw>
                  </a:effectLst>
                </c14:spPr>
              </c14:invertSolidFillFmt>
            </c:ext>
            <c:ext xmlns:c16="http://schemas.microsoft.com/office/drawing/2014/chart" uri="{C3380CC4-5D6E-409C-BE32-E72D297353CC}">
              <c16:uniqueId val="{00000002-4238-43AA-88AE-9F330BD45722}"/>
            </c:ext>
          </c:extLst>
        </c:ser>
        <c:dLbls>
          <c:dLblPos val="outEnd"/>
          <c:showLegendKey val="0"/>
          <c:showVal val="1"/>
          <c:showCatName val="0"/>
          <c:showSerName val="0"/>
          <c:showPercent val="0"/>
          <c:showBubbleSize val="0"/>
        </c:dLbls>
        <c:gapWidth val="100"/>
        <c:overlap val="-24"/>
        <c:axId val="1092322608"/>
        <c:axId val="1092310128"/>
      </c:barChart>
      <c:catAx>
        <c:axId val="109232260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92310128"/>
        <c:crosses val="autoZero"/>
        <c:auto val="1"/>
        <c:lblAlgn val="ctr"/>
        <c:lblOffset val="100"/>
        <c:noMultiLvlLbl val="0"/>
      </c:catAx>
      <c:valAx>
        <c:axId val="1092310128"/>
        <c:scaling>
          <c:orientation val="minMax"/>
        </c:scaling>
        <c:delete val="1"/>
        <c:axPos val="l"/>
        <c:numFmt formatCode="0.00%" sourceLinked="1"/>
        <c:majorTickMark val="out"/>
        <c:minorTickMark val="none"/>
        <c:tickLblPos val="nextTo"/>
        <c:crossAx val="1092322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'Cleaned Data'!$B$19</c:f>
              <c:strCache>
                <c:ptCount val="1"/>
                <c:pt idx="0">
                  <c:v>Profit After Tax</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0"/>
            <c:dispEq val="0"/>
          </c:trendline>
          <c:cat>
            <c:strRef>
              <c:f>'Cleaned Data'!$C$5:$F$5</c:f>
              <c:strCache>
                <c:ptCount val="4"/>
                <c:pt idx="0">
                  <c:v>Apr-2025</c:v>
                </c:pt>
                <c:pt idx="1">
                  <c:v>May-2025</c:v>
                </c:pt>
                <c:pt idx="2">
                  <c:v>Jun-2025</c:v>
                </c:pt>
                <c:pt idx="3">
                  <c:v>Jul-2025</c:v>
                </c:pt>
              </c:strCache>
            </c:strRef>
          </c:cat>
          <c:val>
            <c:numRef>
              <c:f>'Cleaned Data'!$C$19:$F$19</c:f>
              <c:numCache>
                <c:formatCode>"₹"\ #,##0</c:formatCode>
                <c:ptCount val="4"/>
                <c:pt idx="0">
                  <c:v>49000</c:v>
                </c:pt>
                <c:pt idx="1">
                  <c:v>46000</c:v>
                </c:pt>
                <c:pt idx="2">
                  <c:v>49000</c:v>
                </c:pt>
                <c:pt idx="3">
                  <c:v>43000</c:v>
                </c:pt>
              </c:numCache>
            </c:numRef>
          </c:val>
          <c:extLst>
            <c:ext xmlns:c16="http://schemas.microsoft.com/office/drawing/2014/chart" uri="{C3380CC4-5D6E-409C-BE32-E72D297353CC}">
              <c16:uniqueId val="{00000001-86E5-4A03-A9DE-66891FF7E4E9}"/>
            </c:ext>
          </c:extLst>
        </c:ser>
        <c:dLbls>
          <c:showLegendKey val="0"/>
          <c:showVal val="1"/>
          <c:showCatName val="0"/>
          <c:showSerName val="0"/>
          <c:showPercent val="0"/>
          <c:showBubbleSize val="0"/>
        </c:dLbls>
        <c:gapWidth val="355"/>
        <c:overlap val="-70"/>
        <c:axId val="918003120"/>
        <c:axId val="918014160"/>
      </c:barChart>
      <c:catAx>
        <c:axId val="91800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18014160"/>
        <c:crosses val="autoZero"/>
        <c:auto val="1"/>
        <c:lblAlgn val="ctr"/>
        <c:lblOffset val="100"/>
        <c:noMultiLvlLbl val="0"/>
      </c:catAx>
      <c:valAx>
        <c:axId val="918014160"/>
        <c:scaling>
          <c:orientation val="minMax"/>
        </c:scaling>
        <c:delete val="1"/>
        <c:axPos val="l"/>
        <c:numFmt formatCode="&quot;₹&quot;\ #,##0" sourceLinked="1"/>
        <c:majorTickMark val="none"/>
        <c:minorTickMark val="none"/>
        <c:tickLblPos val="nextTo"/>
        <c:crossAx val="918003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1.1382690412388574E-2"/>
          <c:y val="0.23394509244024816"/>
          <c:w val="0.9886173095876114"/>
          <c:h val="0.60760017178476056"/>
        </c:manualLayout>
      </c:layout>
      <c:areaChart>
        <c:grouping val="standard"/>
        <c:varyColors val="0"/>
        <c:ser>
          <c:idx val="0"/>
          <c:order val="0"/>
          <c:tx>
            <c:strRef>
              <c:f>'Cleaned Data'!$B$16</c:f>
              <c:strCache>
                <c:ptCount val="1"/>
                <c:pt idx="0">
                  <c:v>Total Expenses</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anchor="ctr" anchorCtr="1"/>
              <a:lstStyle/>
              <a:p>
                <a:pPr>
                  <a:defRPr sz="11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exp"/>
            <c:dispRSqr val="0"/>
            <c:dispEq val="0"/>
          </c:trendline>
          <c:trendline>
            <c:spPr>
              <a:ln w="28575" cap="rnd">
                <a:solidFill>
                  <a:schemeClr val="lt1">
                    <a:alpha val="50000"/>
                  </a:schemeClr>
                </a:solidFill>
                <a:round/>
              </a:ln>
              <a:effectLst/>
            </c:spPr>
            <c:trendlineType val="exp"/>
            <c:dispRSqr val="0"/>
            <c:dispEq val="0"/>
          </c:trendline>
          <c:cat>
            <c:strRef>
              <c:f>'Cleaned Data'!$C$5:$F$5</c:f>
              <c:strCache>
                <c:ptCount val="4"/>
                <c:pt idx="0">
                  <c:v>Apr-2025</c:v>
                </c:pt>
                <c:pt idx="1">
                  <c:v>May-2025</c:v>
                </c:pt>
                <c:pt idx="2">
                  <c:v>Jun-2025</c:v>
                </c:pt>
                <c:pt idx="3">
                  <c:v>Jul-2025</c:v>
                </c:pt>
              </c:strCache>
            </c:strRef>
          </c:cat>
          <c:val>
            <c:numRef>
              <c:f>'Cleaned Data'!$C$16:$F$16</c:f>
              <c:numCache>
                <c:formatCode>"₹"\ #,##0</c:formatCode>
                <c:ptCount val="4"/>
                <c:pt idx="0">
                  <c:v>375000</c:v>
                </c:pt>
                <c:pt idx="1">
                  <c:v>411000</c:v>
                </c:pt>
                <c:pt idx="2">
                  <c:v>444000</c:v>
                </c:pt>
                <c:pt idx="3">
                  <c:v>472000</c:v>
                </c:pt>
              </c:numCache>
            </c:numRef>
          </c:val>
          <c:extLst>
            <c:ext xmlns:c16="http://schemas.microsoft.com/office/drawing/2014/chart" uri="{C3380CC4-5D6E-409C-BE32-E72D297353CC}">
              <c16:uniqueId val="{00000002-5F5D-4833-9D16-B8C36D1EC78C}"/>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496229536"/>
        <c:axId val="496228096"/>
      </c:areaChart>
      <c:catAx>
        <c:axId val="496229536"/>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496228096"/>
        <c:crosses val="autoZero"/>
        <c:auto val="1"/>
        <c:lblAlgn val="ctr"/>
        <c:lblOffset val="100"/>
        <c:noMultiLvlLbl val="0"/>
      </c:catAx>
      <c:valAx>
        <c:axId val="496228096"/>
        <c:scaling>
          <c:orientation val="minMax"/>
        </c:scaling>
        <c:delete val="1"/>
        <c:axPos val="l"/>
        <c:numFmt formatCode="&quot;₹&quot;\ #,##0" sourceLinked="1"/>
        <c:majorTickMark val="out"/>
        <c:minorTickMark val="none"/>
        <c:tickLblPos val="nextTo"/>
        <c:crossAx val="496229536"/>
        <c:crosses val="autoZero"/>
        <c:crossBetween val="midCat"/>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sz="1200"/>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areaChart>
        <c:grouping val="stacked"/>
        <c:varyColors val="0"/>
        <c:ser>
          <c:idx val="0"/>
          <c:order val="0"/>
          <c:tx>
            <c:strRef>
              <c:f>'Cleaned Data'!$B$8</c:f>
              <c:strCache>
                <c:ptCount val="1"/>
                <c:pt idx="0">
                  <c:v>Total Income</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'Cleaned Data'!$C$5:$F$5</c:f>
              <c:strCache>
                <c:ptCount val="4"/>
                <c:pt idx="0">
                  <c:v>Apr-2025</c:v>
                </c:pt>
                <c:pt idx="1">
                  <c:v>May-2025</c:v>
                </c:pt>
                <c:pt idx="2">
                  <c:v>Jun-2025</c:v>
                </c:pt>
                <c:pt idx="3">
                  <c:v>Jul-2025</c:v>
                </c:pt>
              </c:strCache>
            </c:strRef>
          </c:cat>
          <c:val>
            <c:numRef>
              <c:f>'Cleaned Data'!$C$8:$F$8</c:f>
              <c:numCache>
                <c:formatCode>"₹"\ #,##0</c:formatCode>
                <c:ptCount val="4"/>
                <c:pt idx="0">
                  <c:v>440000</c:v>
                </c:pt>
                <c:pt idx="1">
                  <c:v>475000</c:v>
                </c:pt>
                <c:pt idx="2">
                  <c:v>510000</c:v>
                </c:pt>
                <c:pt idx="3">
                  <c:v>530000</c:v>
                </c:pt>
              </c:numCache>
            </c:numRef>
          </c:val>
          <c:extLst>
            <c:ext xmlns:c16="http://schemas.microsoft.com/office/drawing/2014/chart" uri="{C3380CC4-5D6E-409C-BE32-E72D297353CC}">
              <c16:uniqueId val="{00000000-BCCC-4F02-9702-8CB532A6073F}"/>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8612656"/>
        <c:axId val="98630896"/>
      </c:areaChart>
      <c:catAx>
        <c:axId val="98612656"/>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98630896"/>
        <c:crosses val="autoZero"/>
        <c:auto val="1"/>
        <c:lblAlgn val="ctr"/>
        <c:lblOffset val="100"/>
        <c:noMultiLvlLbl val="0"/>
      </c:catAx>
      <c:valAx>
        <c:axId val="98630896"/>
        <c:scaling>
          <c:orientation val="minMax"/>
        </c:scaling>
        <c:delete val="1"/>
        <c:axPos val="l"/>
        <c:numFmt formatCode="&quot;₹&quot;\ #,##0" sourceLinked="1"/>
        <c:majorTickMark val="out"/>
        <c:minorTickMark val="none"/>
        <c:tickLblPos val="nextTo"/>
        <c:crossAx val="98612656"/>
        <c:crosses val="autoZero"/>
        <c:crossBetween val="midCat"/>
      </c:valAx>
      <c:spPr>
        <a:noFill/>
        <a:ln>
          <a:noFill/>
        </a:ln>
        <a:effectLst/>
      </c:spPr>
    </c:plotArea>
    <c:plotVisOnly val="1"/>
    <c:dispBlanksAs val="zero"/>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Forecast!$C$9</c:f>
              <c:strCache>
                <c:ptCount val="1"/>
                <c:pt idx="0">
                  <c:v>Total 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50800" cap="rnd">
                <a:solidFill>
                  <a:schemeClr val="accent1"/>
                </a:solidFill>
              </a:ln>
              <a:effectLst/>
            </c:spPr>
            <c:trendlineType val="exp"/>
            <c:dispRSqr val="0"/>
            <c:dispEq val="0"/>
          </c:trendline>
          <c:cat>
            <c:numRef>
              <c:f>Forecast!$B$10:$B$29</c:f>
              <c:numCache>
                <c:formatCode>mmm/yyyy</c:formatCode>
                <c:ptCount val="20"/>
                <c:pt idx="0">
                  <c:v>45748</c:v>
                </c:pt>
                <c:pt idx="1">
                  <c:v>45778</c:v>
                </c:pt>
                <c:pt idx="2">
                  <c:v>45809</c:v>
                </c:pt>
                <c:pt idx="3">
                  <c:v>45839</c:v>
                </c:pt>
                <c:pt idx="4">
                  <c:v>45870</c:v>
                </c:pt>
                <c:pt idx="5">
                  <c:v>45901</c:v>
                </c:pt>
                <c:pt idx="6">
                  <c:v>45931</c:v>
                </c:pt>
                <c:pt idx="7">
                  <c:v>45962</c:v>
                </c:pt>
                <c:pt idx="8">
                  <c:v>45992</c:v>
                </c:pt>
                <c:pt idx="9">
                  <c:v>46023</c:v>
                </c:pt>
                <c:pt idx="10">
                  <c:v>46054</c:v>
                </c:pt>
                <c:pt idx="11">
                  <c:v>46082</c:v>
                </c:pt>
                <c:pt idx="12">
                  <c:v>46113</c:v>
                </c:pt>
                <c:pt idx="13">
                  <c:v>46143</c:v>
                </c:pt>
                <c:pt idx="14">
                  <c:v>46174</c:v>
                </c:pt>
                <c:pt idx="15">
                  <c:v>46204</c:v>
                </c:pt>
                <c:pt idx="16">
                  <c:v>46235</c:v>
                </c:pt>
                <c:pt idx="17">
                  <c:v>46266</c:v>
                </c:pt>
                <c:pt idx="18">
                  <c:v>46296</c:v>
                </c:pt>
                <c:pt idx="19">
                  <c:v>46327</c:v>
                </c:pt>
              </c:numCache>
            </c:numRef>
          </c:cat>
          <c:val>
            <c:numRef>
              <c:f>Forecast!$C$10:$C$29</c:f>
              <c:numCache>
                <c:formatCode>"₹"\ #,##0.00</c:formatCode>
                <c:ptCount val="20"/>
                <c:pt idx="0">
                  <c:v>440000</c:v>
                </c:pt>
                <c:pt idx="1">
                  <c:v>475000</c:v>
                </c:pt>
                <c:pt idx="2">
                  <c:v>510000</c:v>
                </c:pt>
                <c:pt idx="3">
                  <c:v>530000</c:v>
                </c:pt>
                <c:pt idx="4">
                  <c:v>563973</c:v>
                </c:pt>
                <c:pt idx="5">
                  <c:v>600123.66930000007</c:v>
                </c:pt>
                <c:pt idx="6">
                  <c:v>638591.59650213015</c:v>
                </c:pt>
                <c:pt idx="7">
                  <c:v>679525.31783791678</c:v>
                </c:pt>
                <c:pt idx="8">
                  <c:v>723082.89071132732</c:v>
                </c:pt>
                <c:pt idx="9">
                  <c:v>769432.5040059234</c:v>
                </c:pt>
                <c:pt idx="10">
                  <c:v>818753.12751270318</c:v>
                </c:pt>
                <c:pt idx="11">
                  <c:v>871235.20298626751</c:v>
                </c:pt>
                <c:pt idx="12">
                  <c:v>927081.37949768733</c:v>
                </c:pt>
                <c:pt idx="13">
                  <c:v>986507.29592348915</c:v>
                </c:pt>
                <c:pt idx="14">
                  <c:v>1049742.4135921849</c:v>
                </c:pt>
                <c:pt idx="15">
                  <c:v>1117030.902303444</c:v>
                </c:pt>
                <c:pt idx="16">
                  <c:v>1188632.5831410948</c:v>
                </c:pt>
                <c:pt idx="17">
                  <c:v>1264823.9317204391</c:v>
                </c:pt>
                <c:pt idx="18">
                  <c:v>1345899.1457437193</c:v>
                </c:pt>
                <c:pt idx="19">
                  <c:v>1432171.2809858918</c:v>
                </c:pt>
              </c:numCache>
            </c:numRef>
          </c:val>
          <c:extLst>
            <c:ext xmlns:c16="http://schemas.microsoft.com/office/drawing/2014/chart" uri="{C3380CC4-5D6E-409C-BE32-E72D297353CC}">
              <c16:uniqueId val="{00000001-0E15-4082-BC9F-F186134B4D06}"/>
            </c:ext>
          </c:extLst>
        </c:ser>
        <c:ser>
          <c:idx val="1"/>
          <c:order val="1"/>
          <c:tx>
            <c:strRef>
              <c:f>Forecast!$D$9</c:f>
              <c:strCache>
                <c:ptCount val="1"/>
                <c:pt idx="0">
                  <c:v>Total 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50800" cap="rnd" cmpd="sng">
                <a:solidFill>
                  <a:schemeClr val="accent2"/>
                </a:solidFill>
              </a:ln>
              <a:effectLst/>
            </c:spPr>
            <c:trendlineType val="exp"/>
            <c:dispRSqr val="0"/>
            <c:dispEq val="0"/>
          </c:trendline>
          <c:cat>
            <c:numRef>
              <c:f>Forecast!$B$10:$B$29</c:f>
              <c:numCache>
                <c:formatCode>mmm/yyyy</c:formatCode>
                <c:ptCount val="20"/>
                <c:pt idx="0">
                  <c:v>45748</c:v>
                </c:pt>
                <c:pt idx="1">
                  <c:v>45778</c:v>
                </c:pt>
                <c:pt idx="2">
                  <c:v>45809</c:v>
                </c:pt>
                <c:pt idx="3">
                  <c:v>45839</c:v>
                </c:pt>
                <c:pt idx="4">
                  <c:v>45870</c:v>
                </c:pt>
                <c:pt idx="5">
                  <c:v>45901</c:v>
                </c:pt>
                <c:pt idx="6">
                  <c:v>45931</c:v>
                </c:pt>
                <c:pt idx="7">
                  <c:v>45962</c:v>
                </c:pt>
                <c:pt idx="8">
                  <c:v>45992</c:v>
                </c:pt>
                <c:pt idx="9">
                  <c:v>46023</c:v>
                </c:pt>
                <c:pt idx="10">
                  <c:v>46054</c:v>
                </c:pt>
                <c:pt idx="11">
                  <c:v>46082</c:v>
                </c:pt>
                <c:pt idx="12">
                  <c:v>46113</c:v>
                </c:pt>
                <c:pt idx="13">
                  <c:v>46143</c:v>
                </c:pt>
                <c:pt idx="14">
                  <c:v>46174</c:v>
                </c:pt>
                <c:pt idx="15">
                  <c:v>46204</c:v>
                </c:pt>
                <c:pt idx="16">
                  <c:v>46235</c:v>
                </c:pt>
                <c:pt idx="17">
                  <c:v>46266</c:v>
                </c:pt>
                <c:pt idx="18">
                  <c:v>46296</c:v>
                </c:pt>
                <c:pt idx="19">
                  <c:v>46327</c:v>
                </c:pt>
              </c:numCache>
            </c:numRef>
          </c:cat>
          <c:val>
            <c:numRef>
              <c:f>Forecast!$D$10:$D$29</c:f>
              <c:numCache>
                <c:formatCode>"₹"\ #,##0.00</c:formatCode>
                <c:ptCount val="20"/>
                <c:pt idx="0">
                  <c:v>375000</c:v>
                </c:pt>
                <c:pt idx="1">
                  <c:v>411000</c:v>
                </c:pt>
                <c:pt idx="2">
                  <c:v>444000</c:v>
                </c:pt>
                <c:pt idx="3">
                  <c:v>472000</c:v>
                </c:pt>
                <c:pt idx="4">
                  <c:v>509665.60000000003</c:v>
                </c:pt>
                <c:pt idx="5">
                  <c:v>550336.91488000005</c:v>
                </c:pt>
                <c:pt idx="6">
                  <c:v>594253.80068742414</c:v>
                </c:pt>
                <c:pt idx="7">
                  <c:v>641675.25398228061</c:v>
                </c:pt>
                <c:pt idx="8">
                  <c:v>692880.93925006664</c:v>
                </c:pt>
                <c:pt idx="9">
                  <c:v>748172.83820222202</c:v>
                </c:pt>
                <c:pt idx="10">
                  <c:v>807877.03069075942</c:v>
                </c:pt>
                <c:pt idx="11">
                  <c:v>872345.61773988209</c:v>
                </c:pt>
                <c:pt idx="12">
                  <c:v>941958.79803552479</c:v>
                </c:pt>
                <c:pt idx="13">
                  <c:v>1017127.1101187598</c:v>
                </c:pt>
                <c:pt idx="14">
                  <c:v>1098293.853506237</c:v>
                </c:pt>
                <c:pt idx="15">
                  <c:v>1185937.7030160348</c:v>
                </c:pt>
                <c:pt idx="16">
                  <c:v>1280575.5317167144</c:v>
                </c:pt>
                <c:pt idx="17">
                  <c:v>1382765.4591477083</c:v>
                </c:pt>
                <c:pt idx="18">
                  <c:v>1493110.1427876954</c:v>
                </c:pt>
                <c:pt idx="19">
                  <c:v>1612260.3321821536</c:v>
                </c:pt>
              </c:numCache>
            </c:numRef>
          </c:val>
          <c:extLst>
            <c:ext xmlns:c16="http://schemas.microsoft.com/office/drawing/2014/chart" uri="{C3380CC4-5D6E-409C-BE32-E72D297353CC}">
              <c16:uniqueId val="{00000003-0E15-4082-BC9F-F186134B4D06}"/>
            </c:ext>
          </c:extLst>
        </c:ser>
        <c:dLbls>
          <c:showLegendKey val="0"/>
          <c:showVal val="0"/>
          <c:showCatName val="0"/>
          <c:showSerName val="0"/>
          <c:showPercent val="0"/>
          <c:showBubbleSize val="0"/>
        </c:dLbls>
        <c:gapWidth val="315"/>
        <c:overlap val="-40"/>
        <c:axId val="98519056"/>
        <c:axId val="98518096"/>
      </c:barChart>
      <c:dateAx>
        <c:axId val="98519056"/>
        <c:scaling>
          <c:orientation val="minMax"/>
        </c:scaling>
        <c:delete val="0"/>
        <c:axPos val="b"/>
        <c:numFmt formatCode="mmm/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18096"/>
        <c:crosses val="autoZero"/>
        <c:auto val="1"/>
        <c:lblOffset val="100"/>
        <c:baseTimeUnit val="months"/>
      </c:dateAx>
      <c:valAx>
        <c:axId val="98518096"/>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19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Analysis!$B$19</c:f>
              <c:strCache>
                <c:ptCount val="1"/>
                <c:pt idx="0">
                  <c:v>Profit After Tax</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exp"/>
            <c:dispRSqr val="0"/>
            <c:dispEq val="0"/>
          </c:trendline>
          <c:cat>
            <c:strRef>
              <c:f>Analysis!$C$5:$F$5</c:f>
              <c:strCache>
                <c:ptCount val="4"/>
                <c:pt idx="0">
                  <c:v>Apr-2025</c:v>
                </c:pt>
                <c:pt idx="1">
                  <c:v>May-2025</c:v>
                </c:pt>
                <c:pt idx="2">
                  <c:v>Jun-25</c:v>
                </c:pt>
                <c:pt idx="3">
                  <c:v>Jul-2025</c:v>
                </c:pt>
              </c:strCache>
            </c:strRef>
          </c:cat>
          <c:val>
            <c:numRef>
              <c:f>Analysis!$C$19:$F$19</c:f>
              <c:numCache>
                <c:formatCode>0.00%</c:formatCode>
                <c:ptCount val="4"/>
                <c:pt idx="0">
                  <c:v>0.11136363636363636</c:v>
                </c:pt>
                <c:pt idx="1">
                  <c:v>9.6842105263157896E-2</c:v>
                </c:pt>
                <c:pt idx="2">
                  <c:v>9.6078431372549025E-2</c:v>
                </c:pt>
                <c:pt idx="3">
                  <c:v>8.1132075471698109E-2</c:v>
                </c:pt>
              </c:numCache>
            </c:numRef>
          </c:val>
          <c:extLst>
            <c:ext xmlns:c16="http://schemas.microsoft.com/office/drawing/2014/chart" uri="{C3380CC4-5D6E-409C-BE32-E72D297353CC}">
              <c16:uniqueId val="{00000002-98DD-4F70-9895-95273139B8BB}"/>
            </c:ext>
          </c:extLst>
        </c:ser>
        <c:dLbls>
          <c:dLblPos val="outEnd"/>
          <c:showLegendKey val="0"/>
          <c:showVal val="1"/>
          <c:showCatName val="0"/>
          <c:showSerName val="0"/>
          <c:showPercent val="0"/>
          <c:showBubbleSize val="0"/>
        </c:dLbls>
        <c:gapWidth val="355"/>
        <c:overlap val="-70"/>
        <c:axId val="1072507808"/>
        <c:axId val="1196255072"/>
      </c:barChart>
      <c:catAx>
        <c:axId val="107250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96255072"/>
        <c:crosses val="autoZero"/>
        <c:auto val="1"/>
        <c:lblAlgn val="ctr"/>
        <c:lblOffset val="100"/>
        <c:noMultiLvlLbl val="0"/>
      </c:catAx>
      <c:valAx>
        <c:axId val="1196255072"/>
        <c:scaling>
          <c:orientation val="minMax"/>
        </c:scaling>
        <c:delete val="1"/>
        <c:axPos val="l"/>
        <c:numFmt formatCode="0.00%" sourceLinked="1"/>
        <c:majorTickMark val="none"/>
        <c:minorTickMark val="none"/>
        <c:tickLblPos val="nextTo"/>
        <c:crossAx val="1072507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areaChart>
        <c:grouping val="standard"/>
        <c:varyColors val="0"/>
        <c:ser>
          <c:idx val="0"/>
          <c:order val="0"/>
          <c:tx>
            <c:strRef>
              <c:f>Analysis!$B$63</c:f>
              <c:strCache>
                <c:ptCount val="1"/>
                <c:pt idx="0">
                  <c:v>Changes in Inventories</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dLbl>
              <c:idx val="0"/>
              <c:layout>
                <c:manualLayout>
                  <c:x val="4.4610913796610061E-3"/>
                  <c:y val="0.188941439776543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731-4554-BC0C-30DFC1E55699}"/>
                </c:ext>
              </c:extLst>
            </c:dLbl>
            <c:dLbl>
              <c:idx val="1"/>
              <c:layout>
                <c:manualLayout>
                  <c:x val="4.467352622212914E-3"/>
                  <c:y val="0.165178681044479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731-4554-BC0C-30DFC1E55699}"/>
                </c:ext>
              </c:extLst>
            </c:dLbl>
            <c:dLbl>
              <c:idx val="2"/>
              <c:layout>
                <c:manualLayout>
                  <c:x val="-8.1785730498047356E-17"/>
                  <c:y val="0.135801659839390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731-4554-BC0C-30DFC1E55699}"/>
                </c:ext>
              </c:extLst>
            </c:dLbl>
            <c:dLbl>
              <c:idx val="3"/>
              <c:layout>
                <c:manualLayout>
                  <c:x val="0"/>
                  <c:y val="0.118088399860339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731-4554-BC0C-30DFC1E55699}"/>
                </c:ext>
              </c:extLst>
            </c:dLbl>
            <c:spPr>
              <a:solidFill>
                <a:sysClr val="window" lastClr="FFFFFF"/>
              </a:solidFill>
              <a:ln>
                <a:solidFill>
                  <a:srgbClr val="156082"/>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trendline>
            <c:spPr>
              <a:ln w="28575" cap="rnd">
                <a:solidFill>
                  <a:schemeClr val="lt1">
                    <a:alpha val="50000"/>
                  </a:schemeClr>
                </a:solidFill>
                <a:round/>
              </a:ln>
              <a:effectLst/>
            </c:spPr>
            <c:trendlineType val="linear"/>
            <c:dispRSqr val="0"/>
            <c:dispEq val="0"/>
          </c:trendline>
          <c:trendline>
            <c:spPr>
              <a:ln w="28575" cap="rnd">
                <a:solidFill>
                  <a:schemeClr val="lt1">
                    <a:alpha val="50000"/>
                  </a:schemeClr>
                </a:solidFill>
                <a:round/>
              </a:ln>
              <a:effectLst/>
            </c:spPr>
            <c:trendlineType val="linear"/>
            <c:dispRSqr val="0"/>
            <c:dispEq val="0"/>
          </c:trendline>
          <c:cat>
            <c:strRef>
              <c:f>Analysis!$C$60:$F$60</c:f>
              <c:strCache>
                <c:ptCount val="4"/>
                <c:pt idx="0">
                  <c:v>Apr-2025</c:v>
                </c:pt>
                <c:pt idx="1">
                  <c:v>May-2025</c:v>
                </c:pt>
                <c:pt idx="2">
                  <c:v>Jun-2025</c:v>
                </c:pt>
                <c:pt idx="3">
                  <c:v>Jul-2025</c:v>
                </c:pt>
              </c:strCache>
            </c:strRef>
          </c:cat>
          <c:val>
            <c:numRef>
              <c:f>Analysis!$C$63:$F$63</c:f>
              <c:numCache>
                <c:formatCode>0.00%</c:formatCode>
                <c:ptCount val="4"/>
                <c:pt idx="0">
                  <c:v>-5.3333333333333337E-2</c:v>
                </c:pt>
                <c:pt idx="1">
                  <c:v>-3.6496350364963501E-2</c:v>
                </c:pt>
                <c:pt idx="2">
                  <c:v>-2.2522522522522521E-2</c:v>
                </c:pt>
                <c:pt idx="3">
                  <c:v>-1.059322033898305E-2</c:v>
                </c:pt>
              </c:numCache>
            </c:numRef>
          </c:val>
          <c:extLst>
            <c:ext xmlns:c16="http://schemas.microsoft.com/office/drawing/2014/chart" uri="{C3380CC4-5D6E-409C-BE32-E72D297353CC}">
              <c16:uniqueId val="{00000006-6731-4554-BC0C-30DFC1E55699}"/>
            </c:ext>
          </c:extLst>
        </c:ser>
        <c:dLbls>
          <c:showLegendKey val="0"/>
          <c:showVal val="0"/>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244439376"/>
        <c:axId val="1244443696"/>
      </c:areaChart>
      <c:catAx>
        <c:axId val="1244439376"/>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44443696"/>
        <c:crosses val="autoZero"/>
        <c:auto val="1"/>
        <c:lblAlgn val="ctr"/>
        <c:lblOffset val="100"/>
        <c:noMultiLvlLbl val="0"/>
      </c:catAx>
      <c:valAx>
        <c:axId val="1244443696"/>
        <c:scaling>
          <c:orientation val="minMax"/>
        </c:scaling>
        <c:delete val="1"/>
        <c:axPos val="l"/>
        <c:numFmt formatCode="0.00%" sourceLinked="1"/>
        <c:majorTickMark val="out"/>
        <c:minorTickMark val="none"/>
        <c:tickLblPos val="nextTo"/>
        <c:crossAx val="1244439376"/>
        <c:crosses val="autoZero"/>
        <c:crossBetween val="midCat"/>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_xlchart.v2.2</cx:f>
      </cx:strDim>
      <cx:numDim type="val">
        <cx:f dir="row">_xlchart.v2.1</cx:f>
      </cx:numDim>
    </cx:data>
  </cx:chartData>
  <cx:chart>
    <cx:title pos="t" align="ctr" overlay="0">
      <cx:tx>
        <cx:txData>
          <cx:v>Current Ratio</cx:v>
        </cx:txData>
      </cx:tx>
      <cx:txPr>
        <a:bodyPr spcFirstLastPara="1" vertOverflow="ellipsis" horzOverflow="overflow" wrap="square" lIns="0" tIns="0" rIns="0" bIns="0" anchor="ctr" anchorCtr="1"/>
        <a:lstStyle/>
        <a:p>
          <a:pPr algn="ctr" rtl="0">
            <a:defRPr sz="2400"/>
          </a:pPr>
          <a:r>
            <a:rPr lang="en-US" sz="2400" b="0" i="0" u="none" strike="noStrike" baseline="0">
              <a:solidFill>
                <a:sysClr val="windowText" lastClr="000000">
                  <a:lumMod val="65000"/>
                  <a:lumOff val="35000"/>
                </a:sysClr>
              </a:solidFill>
              <a:latin typeface="Aptos Narrow" panose="02110004020202020204"/>
            </a:rPr>
            <a:t>Current Ratio</a:t>
          </a:r>
        </a:p>
      </cx:txPr>
    </cx:title>
    <cx:plotArea>
      <cx:plotAreaRegion>
        <cx:series layoutId="funnel" uniqueId="{08AB2DB6-EB68-4AE6-A428-9CA838EADA3E}">
          <cx:tx>
            <cx:txData>
              <cx:f>_xlchart.v2.0</cx:f>
              <cx:v>Current Ratio</cx:v>
            </cx:txData>
          </cx:tx>
          <cx:dataLabels>
            <cx:txPr>
              <a:bodyPr spcFirstLastPara="1" vertOverflow="ellipsis" horzOverflow="overflow" wrap="square" lIns="0" tIns="0" rIns="0" bIns="0" anchor="ctr" anchorCtr="1"/>
              <a:lstStyle/>
              <a:p>
                <a:pPr algn="ctr" rtl="0">
                  <a:defRPr sz="2400"/>
                </a:pPr>
                <a:endParaRPr lang="en-US" sz="2400" b="0" i="0" u="none" strike="noStrike" baseline="0">
                  <a:solidFill>
                    <a:sysClr val="window" lastClr="FFFFFF">
                      <a:lumMod val="95000"/>
                    </a:sysClr>
                  </a:solidFill>
                  <a:latin typeface="Aptos Narrow" panose="02110004020202020204"/>
                </a:endParaRPr>
              </a:p>
            </cx:txPr>
            <cx:visibility seriesName="0" categoryName="0" value="1"/>
            <cx:dataLabel idx="0">
              <cx:txPr>
                <a:bodyPr spcFirstLastPara="1" vertOverflow="ellipsis" horzOverflow="overflow" wrap="square" lIns="0" tIns="0" rIns="0" bIns="0" anchor="ctr" anchorCtr="1"/>
                <a:lstStyle/>
                <a:p>
                  <a:pPr algn="ctr" rtl="0">
                    <a:defRPr sz="1800"/>
                  </a:pPr>
                  <a:r>
                    <a:rPr lang="en-US" sz="1800" b="0" i="0" u="none" strike="noStrike" baseline="0">
                      <a:solidFill>
                        <a:sysClr val="window" lastClr="FFFFFF">
                          <a:lumMod val="95000"/>
                        </a:sysClr>
                      </a:solidFill>
                      <a:latin typeface="Aptos Narrow" panose="02110004020202020204"/>
                    </a:rPr>
                    <a:t>3.09 Times</a:t>
                  </a:r>
                </a:p>
              </cx:txPr>
              <cx:visibility seriesName="0" categoryName="0" value="1"/>
            </cx:dataLabel>
            <cx:dataLabel idx="1">
              <cx:txPr>
                <a:bodyPr spcFirstLastPara="1" vertOverflow="ellipsis" horzOverflow="overflow" wrap="square" lIns="0" tIns="0" rIns="0" bIns="0" anchor="ctr" anchorCtr="1"/>
                <a:lstStyle/>
                <a:p>
                  <a:pPr algn="ctr" rtl="0">
                    <a:defRPr sz="2000"/>
                  </a:pPr>
                  <a:r>
                    <a:rPr lang="en-US" sz="2000" b="0" i="0" u="none" strike="noStrike" baseline="0">
                      <a:solidFill>
                        <a:sysClr val="window" lastClr="FFFFFF">
                          <a:lumMod val="95000"/>
                        </a:sysClr>
                      </a:solidFill>
                      <a:latin typeface="Aptos Narrow" panose="02110004020202020204"/>
                    </a:rPr>
                    <a:t>3.35 Times</a:t>
                  </a:r>
                </a:p>
              </cx:txPr>
              <cx:visibility seriesName="0" categoryName="0" value="1"/>
            </cx:dataLabel>
            <cx:dataLabel idx="2">
              <cx:txPr>
                <a:bodyPr spcFirstLastPara="1" vertOverflow="ellipsis" horzOverflow="overflow" wrap="square" lIns="0" tIns="0" rIns="0" bIns="0" anchor="ctr" anchorCtr="1"/>
                <a:lstStyle/>
                <a:p>
                  <a:pPr algn="ctr" rtl="0">
                    <a:defRPr sz="2400"/>
                  </a:pPr>
                  <a:r>
                    <a:rPr lang="en-US" sz="2400" b="0" i="0" u="none" strike="noStrike" baseline="0">
                      <a:solidFill>
                        <a:sysClr val="window" lastClr="FFFFFF">
                          <a:lumMod val="95000"/>
                        </a:sysClr>
                      </a:solidFill>
                      <a:latin typeface="Aptos Narrow" panose="02110004020202020204"/>
                    </a:rPr>
                    <a:t>3.55 Times</a:t>
                  </a:r>
                </a:p>
              </cx:txPr>
              <cx:visibility seriesName="0" categoryName="0" value="1"/>
            </cx:dataLabel>
            <cx:dataLabel idx="3">
              <cx:txPr>
                <a:bodyPr spcFirstLastPara="1" vertOverflow="ellipsis" horzOverflow="overflow" wrap="square" lIns="0" tIns="0" rIns="0" bIns="0" anchor="ctr" anchorCtr="1"/>
                <a:lstStyle/>
                <a:p>
                  <a:pPr algn="ctr" rtl="0">
                    <a:defRPr sz="2800"/>
                  </a:pPr>
                  <a:r>
                    <a:rPr lang="en-US" sz="2800" b="0" i="0" u="none" strike="noStrike" baseline="0">
                      <a:solidFill>
                        <a:sysClr val="window" lastClr="FFFFFF">
                          <a:lumMod val="95000"/>
                        </a:sysClr>
                      </a:solidFill>
                      <a:latin typeface="Aptos Narrow" panose="02110004020202020204"/>
                    </a:rPr>
                    <a:t>3.84 Times</a:t>
                  </a:r>
                </a:p>
              </cx:txPr>
              <cx:visibility seriesName="0" categoryName="0" value="1"/>
            </cx:dataLabel>
          </cx:dataLabels>
          <cx:dataId val="0"/>
        </cx:series>
      </cx:plotAreaRegion>
      <cx:axis id="0">
        <cx:catScaling gapWidth="0.0599999987"/>
        <cx:tickLabels/>
        <cx:txPr>
          <a:bodyPr vertOverflow="overflow" horzOverflow="overflow" wrap="square" lIns="0" tIns="0" rIns="0" bIns="0"/>
          <a:lstStyle/>
          <a:p>
            <a:pPr algn="ctr" rtl="0">
              <a:defRPr sz="2400" b="0" i="0">
                <a:solidFill>
                  <a:srgbClr val="F2F2F2"/>
                </a:solidFill>
                <a:latin typeface="Aptos Narrow" panose="020B0004020202020204" pitchFamily="34" charset="0"/>
                <a:ea typeface="Aptos Narrow" panose="020B0004020202020204" pitchFamily="34" charset="0"/>
                <a:cs typeface="Aptos Narrow" panose="020B0004020202020204" pitchFamily="34" charset="0"/>
              </a:defRPr>
            </a:pPr>
            <a:endParaRPr lang="en-IN" sz="2400"/>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3.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4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5.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6.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4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51.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5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7.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5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5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1.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5.xml"/><Relationship Id="rId39" Type="http://schemas.openxmlformats.org/officeDocument/2006/relationships/chart" Target="../charts/chart38.xml"/><Relationship Id="rId21" Type="http://schemas.openxmlformats.org/officeDocument/2006/relationships/chart" Target="../charts/chart21.xml"/><Relationship Id="rId34" Type="http://schemas.openxmlformats.org/officeDocument/2006/relationships/chart" Target="../charts/chart33.xml"/><Relationship Id="rId42" Type="http://schemas.openxmlformats.org/officeDocument/2006/relationships/chart" Target="../charts/chart41.xml"/><Relationship Id="rId47" Type="http://schemas.openxmlformats.org/officeDocument/2006/relationships/chart" Target="../charts/chart46.xml"/><Relationship Id="rId50" Type="http://schemas.openxmlformats.org/officeDocument/2006/relationships/chart" Target="../charts/chart49.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8.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1.xml"/><Relationship Id="rId37" Type="http://schemas.openxmlformats.org/officeDocument/2006/relationships/chart" Target="../charts/chart36.xml"/><Relationship Id="rId40" Type="http://schemas.openxmlformats.org/officeDocument/2006/relationships/chart" Target="../charts/chart39.xml"/><Relationship Id="rId45" Type="http://schemas.openxmlformats.org/officeDocument/2006/relationships/chart" Target="../charts/chart4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7.xml"/><Relationship Id="rId36" Type="http://schemas.openxmlformats.org/officeDocument/2006/relationships/chart" Target="../charts/chart35.xml"/><Relationship Id="rId49" Type="http://schemas.openxmlformats.org/officeDocument/2006/relationships/chart" Target="../charts/chart4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0.xml"/><Relationship Id="rId44" Type="http://schemas.openxmlformats.org/officeDocument/2006/relationships/chart" Target="../charts/chart43.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6.xml"/><Relationship Id="rId30" Type="http://schemas.openxmlformats.org/officeDocument/2006/relationships/chart" Target="../charts/chart29.xml"/><Relationship Id="rId35" Type="http://schemas.openxmlformats.org/officeDocument/2006/relationships/chart" Target="../charts/chart34.xml"/><Relationship Id="rId43" Type="http://schemas.openxmlformats.org/officeDocument/2006/relationships/chart" Target="../charts/chart42.xml"/><Relationship Id="rId48" Type="http://schemas.openxmlformats.org/officeDocument/2006/relationships/chart" Target="../charts/chart47.xml"/><Relationship Id="rId8" Type="http://schemas.openxmlformats.org/officeDocument/2006/relationships/chart" Target="../charts/chart8.xml"/><Relationship Id="rId51" Type="http://schemas.openxmlformats.org/officeDocument/2006/relationships/chart" Target="../charts/chart50.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microsoft.com/office/2014/relationships/chartEx" Target="../charts/chartEx1.xml"/><Relationship Id="rId33" Type="http://schemas.openxmlformats.org/officeDocument/2006/relationships/chart" Target="../charts/chart32.xml"/><Relationship Id="rId38" Type="http://schemas.openxmlformats.org/officeDocument/2006/relationships/chart" Target="../charts/chart37.xml"/><Relationship Id="rId46" Type="http://schemas.openxmlformats.org/officeDocument/2006/relationships/chart" Target="../charts/chart45.xml"/><Relationship Id="rId20" Type="http://schemas.openxmlformats.org/officeDocument/2006/relationships/chart" Target="../charts/chart20.xml"/><Relationship Id="rId41" Type="http://schemas.openxmlformats.org/officeDocument/2006/relationships/chart" Target="../charts/chart40.xml"/><Relationship Id="rId1" Type="http://schemas.openxmlformats.org/officeDocument/2006/relationships/chart" Target="../charts/chart1.xml"/><Relationship Id="rId6"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3.xml"/><Relationship Id="rId2" Type="http://schemas.openxmlformats.org/officeDocument/2006/relationships/chart" Target="../charts/chart52.xml"/><Relationship Id="rId1" Type="http://schemas.openxmlformats.org/officeDocument/2006/relationships/chart" Target="../charts/chart5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6.xml"/><Relationship Id="rId7" Type="http://schemas.openxmlformats.org/officeDocument/2006/relationships/chart" Target="../charts/chart60.xml"/><Relationship Id="rId2" Type="http://schemas.openxmlformats.org/officeDocument/2006/relationships/chart" Target="../charts/chart55.xml"/><Relationship Id="rId1" Type="http://schemas.openxmlformats.org/officeDocument/2006/relationships/chart" Target="../charts/chart54.xml"/><Relationship Id="rId6" Type="http://schemas.openxmlformats.org/officeDocument/2006/relationships/chart" Target="../charts/chart59.xml"/><Relationship Id="rId5" Type="http://schemas.openxmlformats.org/officeDocument/2006/relationships/chart" Target="../charts/chart58.xml"/><Relationship Id="rId4" Type="http://schemas.openxmlformats.org/officeDocument/2006/relationships/chart" Target="../charts/chart57.xml"/></Relationships>
</file>

<file path=xl/drawings/drawing1.xml><?xml version="1.0" encoding="utf-8"?>
<xdr:wsDr xmlns:xdr="http://schemas.openxmlformats.org/drawingml/2006/spreadsheetDrawing" xmlns:a="http://schemas.openxmlformats.org/drawingml/2006/main">
  <xdr:twoCellAnchor>
    <xdr:from>
      <xdr:col>7</xdr:col>
      <xdr:colOff>9769</xdr:colOff>
      <xdr:row>5</xdr:row>
      <xdr:rowOff>19539</xdr:rowOff>
    </xdr:from>
    <xdr:to>
      <xdr:col>18</xdr:col>
      <xdr:colOff>586740</xdr:colOff>
      <xdr:row>18</xdr:row>
      <xdr:rowOff>38100</xdr:rowOff>
    </xdr:to>
    <xdr:sp macro="" textlink="">
      <xdr:nvSpPr>
        <xdr:cNvPr id="2" name="Rectangle 1">
          <a:extLst>
            <a:ext uri="{FF2B5EF4-FFF2-40B4-BE49-F238E27FC236}">
              <a16:creationId xmlns:a16="http://schemas.microsoft.com/office/drawing/2014/main" id="{D03F998E-366F-2107-164F-7DFC8F14DBEC}"/>
            </a:ext>
          </a:extLst>
        </xdr:cNvPr>
        <xdr:cNvSpPr/>
      </xdr:nvSpPr>
      <xdr:spPr>
        <a:xfrm>
          <a:off x="9123289" y="1147299"/>
          <a:ext cx="7282571" cy="2594121"/>
        </a:xfrm>
        <a:prstGeom prst="rect">
          <a:avLst/>
        </a:prstGeom>
        <a:ln>
          <a:solidFill>
            <a:schemeClr val="tx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19539</xdr:colOff>
      <xdr:row>5</xdr:row>
      <xdr:rowOff>29307</xdr:rowOff>
    </xdr:from>
    <xdr:to>
      <xdr:col>18</xdr:col>
      <xdr:colOff>563880</xdr:colOff>
      <xdr:row>18</xdr:row>
      <xdr:rowOff>0</xdr:rowOff>
    </xdr:to>
    <xdr:sp macro="" textlink="">
      <xdr:nvSpPr>
        <xdr:cNvPr id="3" name="TextBox 2">
          <a:extLst>
            <a:ext uri="{FF2B5EF4-FFF2-40B4-BE49-F238E27FC236}">
              <a16:creationId xmlns:a16="http://schemas.microsoft.com/office/drawing/2014/main" id="{A617D452-623E-0077-982E-70E489C3931A}"/>
            </a:ext>
          </a:extLst>
        </xdr:cNvPr>
        <xdr:cNvSpPr txBox="1"/>
      </xdr:nvSpPr>
      <xdr:spPr>
        <a:xfrm>
          <a:off x="9133059" y="1157067"/>
          <a:ext cx="7249941" cy="2546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200" b="1" u="sng"/>
            <a:t>Insights :</a:t>
          </a:r>
        </a:p>
        <a:p>
          <a:pPr algn="just"/>
          <a:r>
            <a:rPr lang="en-IN" sz="1200"/>
            <a:t>* Other income remains below 6% consistently,</a:t>
          </a:r>
          <a:r>
            <a:rPr lang="en-IN" sz="1200" baseline="0"/>
            <a:t> Majority of</a:t>
          </a:r>
          <a:r>
            <a:rPr lang="en-IN" sz="1200"/>
            <a:t> company's</a:t>
          </a:r>
          <a:r>
            <a:rPr lang="en-IN" sz="1200" baseline="0"/>
            <a:t> revenue has been generated from its core Business (Revenue from Operations). Its an Healthy point for good Business.</a:t>
          </a:r>
        </a:p>
        <a:p>
          <a:pPr algn="just"/>
          <a:r>
            <a:rPr lang="en-IN" sz="1200" baseline="0"/>
            <a:t>* Revenue From Operations has increased from </a:t>
          </a:r>
          <a:r>
            <a:rPr lang="en-IN" sz="1100" b="0" i="0" u="none" strike="noStrike">
              <a:solidFill>
                <a:schemeClr val="dk1"/>
              </a:solidFill>
              <a:effectLst/>
              <a:latin typeface="+mn-lt"/>
              <a:ea typeface="+mn-ea"/>
              <a:cs typeface="+mn-cs"/>
            </a:rPr>
            <a:t>₹ 4,20,000</a:t>
          </a:r>
          <a:r>
            <a:rPr lang="en-IN" sz="1200"/>
            <a:t>  in April 2025, to </a:t>
          </a:r>
          <a:r>
            <a:rPr lang="en-IN" sz="1100" b="0" i="0" u="none" strike="noStrike">
              <a:solidFill>
                <a:schemeClr val="dk1"/>
              </a:solidFill>
              <a:effectLst/>
              <a:latin typeface="+mn-lt"/>
              <a:ea typeface="+mn-ea"/>
              <a:cs typeface="+mn-cs"/>
            </a:rPr>
            <a:t>₹ 5,00,000</a:t>
          </a:r>
          <a:r>
            <a:rPr lang="en-IN" sz="1200"/>
            <a:t>  in July 2025.</a:t>
          </a:r>
          <a:r>
            <a:rPr lang="en-IN" sz="1200" baseline="0"/>
            <a:t> which is an increase of 19.05% from April. However Profit Before Tax has been fallen sharply from 14.77% in April to the level of 10.94% for July month.</a:t>
          </a:r>
        </a:p>
        <a:p>
          <a:pPr algn="just"/>
          <a:r>
            <a:rPr lang="en-IN" sz="1200" baseline="0"/>
            <a:t>* The lowered Profit Before Tax is mainly due to the continuous rise in Total Expenses, which resulted in reduced Margins.</a:t>
          </a:r>
        </a:p>
        <a:p>
          <a:pPr algn="just"/>
          <a:r>
            <a:rPr lang="en-IN" sz="1200" baseline="0"/>
            <a:t>* Lowered PBT  also dragged down the PAT numbers from 11.14% in April, to 8.11% in July.</a:t>
          </a:r>
          <a:endParaRPr lang="en-IN" sz="1200" b="1" u="sng" baseline="0"/>
        </a:p>
        <a:p>
          <a:pPr algn="just"/>
          <a:r>
            <a:rPr lang="en-IN" sz="1200" b="1" u="sng" baseline="0"/>
            <a:t>Outcome :</a:t>
          </a:r>
        </a:p>
        <a:p>
          <a:pPr algn="just"/>
          <a:r>
            <a:rPr lang="en-IN" sz="1200" b="0" u="none" baseline="0"/>
            <a:t>Sales are steadily growing, However rise in expenses brings the Margin down, Hence slowdown in Profit growth. Management can bring this expenses down, by increasing the operational efficiency, and utilising the Resources optimally.</a:t>
          </a:r>
          <a:endParaRPr lang="en-IN" sz="1200" b="0" u="none"/>
        </a:p>
      </xdr:txBody>
    </xdr:sp>
    <xdr:clientData/>
  </xdr:twoCellAnchor>
  <xdr:oneCellAnchor>
    <xdr:from>
      <xdr:col>6</xdr:col>
      <xdr:colOff>420077</xdr:colOff>
      <xdr:row>14</xdr:row>
      <xdr:rowOff>19538</xdr:rowOff>
    </xdr:from>
    <xdr:ext cx="184731" cy="264560"/>
    <xdr:sp macro="" textlink="">
      <xdr:nvSpPr>
        <xdr:cNvPr id="4" name="TextBox 3">
          <a:extLst>
            <a:ext uri="{FF2B5EF4-FFF2-40B4-BE49-F238E27FC236}">
              <a16:creationId xmlns:a16="http://schemas.microsoft.com/office/drawing/2014/main" id="{0A0B221B-FD75-8FBE-3278-54B740F2A2BD}"/>
            </a:ext>
          </a:extLst>
        </xdr:cNvPr>
        <xdr:cNvSpPr txBox="1"/>
      </xdr:nvSpPr>
      <xdr:spPr>
        <a:xfrm>
          <a:off x="7795846" y="31945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oneCell">
    <xdr:from>
      <xdr:col>8</xdr:col>
      <xdr:colOff>429846</xdr:colOff>
      <xdr:row>3</xdr:row>
      <xdr:rowOff>0</xdr:rowOff>
    </xdr:from>
    <xdr:to>
      <xdr:col>9</xdr:col>
      <xdr:colOff>273535</xdr:colOff>
      <xdr:row>5</xdr:row>
      <xdr:rowOff>67548</xdr:rowOff>
    </xdr:to>
    <xdr:pic>
      <xdr:nvPicPr>
        <xdr:cNvPr id="6" name="Graphic 5" descr="Lightbulb and gear with solid fill">
          <a:extLst>
            <a:ext uri="{FF2B5EF4-FFF2-40B4-BE49-F238E27FC236}">
              <a16:creationId xmlns:a16="http://schemas.microsoft.com/office/drawing/2014/main" id="{812E0C10-6347-8136-FDEC-EF0BD151D4E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017000" y="742462"/>
          <a:ext cx="449383" cy="449383"/>
        </a:xfrm>
        <a:prstGeom prst="rect">
          <a:avLst/>
        </a:prstGeom>
      </xdr:spPr>
    </xdr:pic>
    <xdr:clientData/>
  </xdr:twoCellAnchor>
  <xdr:twoCellAnchor>
    <xdr:from>
      <xdr:col>7</xdr:col>
      <xdr:colOff>34954</xdr:colOff>
      <xdr:row>24</xdr:row>
      <xdr:rowOff>111853</xdr:rowOff>
    </xdr:from>
    <xdr:to>
      <xdr:col>18</xdr:col>
      <xdr:colOff>601980</xdr:colOff>
      <xdr:row>35</xdr:row>
      <xdr:rowOff>186612</xdr:rowOff>
    </xdr:to>
    <xdr:sp macro="" textlink="">
      <xdr:nvSpPr>
        <xdr:cNvPr id="7" name="Rectangle 6">
          <a:extLst>
            <a:ext uri="{FF2B5EF4-FFF2-40B4-BE49-F238E27FC236}">
              <a16:creationId xmlns:a16="http://schemas.microsoft.com/office/drawing/2014/main" id="{8C71D2B4-6BC2-4E78-D975-F36DB7DFCC8F}"/>
            </a:ext>
          </a:extLst>
        </xdr:cNvPr>
        <xdr:cNvSpPr/>
      </xdr:nvSpPr>
      <xdr:spPr>
        <a:xfrm>
          <a:off x="7763811" y="4987098"/>
          <a:ext cx="7238414" cy="220524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46653</xdr:colOff>
      <xdr:row>24</xdr:row>
      <xdr:rowOff>132184</xdr:rowOff>
    </xdr:from>
    <xdr:to>
      <xdr:col>18</xdr:col>
      <xdr:colOff>586740</xdr:colOff>
      <xdr:row>35</xdr:row>
      <xdr:rowOff>155510</xdr:rowOff>
    </xdr:to>
    <xdr:sp macro="" textlink="">
      <xdr:nvSpPr>
        <xdr:cNvPr id="8" name="TextBox 7">
          <a:extLst>
            <a:ext uri="{FF2B5EF4-FFF2-40B4-BE49-F238E27FC236}">
              <a16:creationId xmlns:a16="http://schemas.microsoft.com/office/drawing/2014/main" id="{A943F9CA-0E35-6D56-6204-CD4678CF4F7C}"/>
            </a:ext>
          </a:extLst>
        </xdr:cNvPr>
        <xdr:cNvSpPr txBox="1"/>
      </xdr:nvSpPr>
      <xdr:spPr>
        <a:xfrm>
          <a:off x="7775510" y="5007429"/>
          <a:ext cx="7211475" cy="21538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200" b="1" u="sng"/>
            <a:t>Insights :</a:t>
          </a:r>
        </a:p>
        <a:p>
          <a:pPr algn="just"/>
          <a:r>
            <a:rPr lang="en-IN" sz="1200" b="0" u="none"/>
            <a:t>*</a:t>
          </a:r>
          <a:r>
            <a:rPr lang="en-IN" sz="1200" b="0" u="none" baseline="0"/>
            <a:t> In Equity part, Share Capital is consistent with </a:t>
          </a:r>
          <a:r>
            <a:rPr lang="en-IN" sz="1100" b="0" i="0" u="none" strike="noStrike">
              <a:solidFill>
                <a:schemeClr val="dk1"/>
              </a:solidFill>
              <a:effectLst/>
              <a:latin typeface="+mn-lt"/>
              <a:ea typeface="+mn-ea"/>
              <a:cs typeface="+mn-cs"/>
            </a:rPr>
            <a:t>₹ 2,00,000</a:t>
          </a:r>
          <a:r>
            <a:rPr lang="en-IN" sz="1200" b="0" i="0" u="none" strike="noStrike">
              <a:solidFill>
                <a:schemeClr val="dk1"/>
              </a:solidFill>
              <a:effectLst/>
              <a:latin typeface="+mn-lt"/>
              <a:ea typeface="+mn-ea"/>
              <a:cs typeface="+mn-cs"/>
            </a:rPr>
            <a:t>,</a:t>
          </a:r>
          <a:r>
            <a:rPr lang="en-IN" sz="1200" b="0" i="0" u="none" strike="noStrike" baseline="0">
              <a:solidFill>
                <a:schemeClr val="dk1"/>
              </a:solidFill>
              <a:effectLst/>
              <a:latin typeface="+mn-lt"/>
              <a:ea typeface="+mn-ea"/>
              <a:cs typeface="+mn-cs"/>
            </a:rPr>
            <a:t> However Reserves &amp; Surplus has Significantly increased from 34.81% in April, to 45.08% in July, (from </a:t>
          </a:r>
          <a:r>
            <a:rPr lang="en-IN" sz="1100" b="0" i="0" u="none" strike="noStrike">
              <a:solidFill>
                <a:schemeClr val="dk1"/>
              </a:solidFill>
              <a:effectLst/>
              <a:latin typeface="+mn-lt"/>
              <a:ea typeface="+mn-ea"/>
              <a:cs typeface="+mn-cs"/>
            </a:rPr>
            <a:t>₹ 2,51,000</a:t>
          </a:r>
          <a:r>
            <a:rPr lang="en-IN" sz="1200"/>
            <a:t>  to </a:t>
          </a:r>
          <a:r>
            <a:rPr lang="en-IN" sz="1100" b="0" i="0" u="none" strike="noStrike">
              <a:solidFill>
                <a:schemeClr val="dk1"/>
              </a:solidFill>
              <a:effectLst/>
              <a:latin typeface="+mn-lt"/>
              <a:ea typeface="+mn-ea"/>
              <a:cs typeface="+mn-cs"/>
            </a:rPr>
            <a:t>₹ 4,14,500</a:t>
          </a:r>
          <a:r>
            <a:rPr lang="en-IN" sz="1200" b="0" i="0" u="none" strike="noStrike">
              <a:solidFill>
                <a:schemeClr val="dk1"/>
              </a:solidFill>
              <a:effectLst/>
              <a:latin typeface="+mn-lt"/>
              <a:ea typeface="+mn-ea"/>
              <a:cs typeface="+mn-cs"/>
            </a:rPr>
            <a:t>). It conveys the company is Retaining most of the profits earned by them for future Expansion purpose.</a:t>
          </a:r>
        </a:p>
        <a:p>
          <a:pPr algn="just"/>
          <a:r>
            <a:rPr lang="en-IN" sz="1200" b="0" i="0" u="none" strike="noStrike">
              <a:solidFill>
                <a:schemeClr val="dk1"/>
              </a:solidFill>
              <a:effectLst/>
              <a:latin typeface="+mn-lt"/>
              <a:ea typeface="+mn-ea"/>
              <a:cs typeface="+mn-cs"/>
            </a:rPr>
            <a:t>* Increased Retained</a:t>
          </a:r>
          <a:r>
            <a:rPr lang="en-IN" sz="1200" b="0" i="0" u="none" strike="noStrike" baseline="0">
              <a:solidFill>
                <a:schemeClr val="dk1"/>
              </a:solidFill>
              <a:effectLst/>
              <a:latin typeface="+mn-lt"/>
              <a:ea typeface="+mn-ea"/>
              <a:cs typeface="+mn-cs"/>
            </a:rPr>
            <a:t> Earnings along with consistent Share Capital will increase the Book Value of the Equity shares.</a:t>
          </a:r>
        </a:p>
        <a:p>
          <a:pPr algn="just"/>
          <a:r>
            <a:rPr lang="en-IN" sz="1200" b="0" i="0" u="none" strike="noStrike" baseline="0">
              <a:solidFill>
                <a:schemeClr val="dk1"/>
              </a:solidFill>
              <a:effectLst/>
              <a:latin typeface="+mn-lt"/>
              <a:ea typeface="+mn-ea"/>
              <a:cs typeface="+mn-cs"/>
            </a:rPr>
            <a:t>* Fixed Assets are Being stable, while current Assets have spiked out almost vertically, from 51.46% in April, to 60.63% (</a:t>
          </a:r>
          <a:r>
            <a:rPr lang="en-IN" sz="1100" b="0" i="0" u="none" strike="noStrike">
              <a:solidFill>
                <a:schemeClr val="dk1"/>
              </a:solidFill>
              <a:effectLst/>
              <a:latin typeface="+mn-lt"/>
              <a:ea typeface="+mn-ea"/>
              <a:cs typeface="+mn-cs"/>
            </a:rPr>
            <a:t>₹ 3,71,000</a:t>
          </a:r>
          <a:r>
            <a:rPr lang="en-IN" sz="1200"/>
            <a:t>  to </a:t>
          </a:r>
          <a:r>
            <a:rPr lang="en-IN" sz="1100" b="0" i="0" u="none" strike="noStrike">
              <a:solidFill>
                <a:schemeClr val="dk1"/>
              </a:solidFill>
              <a:effectLst/>
              <a:latin typeface="+mn-lt"/>
              <a:ea typeface="+mn-ea"/>
              <a:cs typeface="+mn-cs"/>
            </a:rPr>
            <a:t>₹ 5,57,500)</a:t>
          </a:r>
          <a:r>
            <a:rPr lang="en-IN" sz="1200"/>
            <a:t> over</a:t>
          </a:r>
          <a:r>
            <a:rPr lang="en-IN" sz="1200" baseline="0"/>
            <a:t> this 4 months.</a:t>
          </a:r>
        </a:p>
        <a:p>
          <a:pPr algn="just"/>
          <a:r>
            <a:rPr lang="en-IN" sz="1200" b="1" i="0" u="sng" strike="noStrike" baseline="0">
              <a:solidFill>
                <a:schemeClr val="dk1"/>
              </a:solidFill>
              <a:effectLst/>
              <a:latin typeface="+mn-lt"/>
              <a:ea typeface="+mn-ea"/>
              <a:cs typeface="+mn-cs"/>
            </a:rPr>
            <a:t>Outcome :</a:t>
          </a:r>
        </a:p>
        <a:p>
          <a:pPr algn="just"/>
          <a:r>
            <a:rPr lang="en-IN" sz="1200" b="0" i="0" u="none" strike="noStrike">
              <a:solidFill>
                <a:schemeClr val="dk1"/>
              </a:solidFill>
              <a:effectLst/>
              <a:latin typeface="+mn-lt"/>
              <a:ea typeface="+mn-ea"/>
              <a:cs typeface="+mn-cs"/>
            </a:rPr>
            <a:t>As the Retained</a:t>
          </a:r>
          <a:r>
            <a:rPr lang="en-IN" sz="1200" b="0" i="0" u="none" strike="noStrike" baseline="0">
              <a:solidFill>
                <a:schemeClr val="dk1"/>
              </a:solidFill>
              <a:effectLst/>
              <a:latin typeface="+mn-lt"/>
              <a:ea typeface="+mn-ea"/>
              <a:cs typeface="+mn-cs"/>
            </a:rPr>
            <a:t> Earnings are progressing well, along with increased current assets, the company can easily meet out its short and medium term financial needs. Progressing on the right track as per the Balance Sheet is concerned.</a:t>
          </a:r>
          <a:endParaRPr lang="en-IN" sz="1200" b="0" i="0" u="none" strike="noStrike">
            <a:solidFill>
              <a:schemeClr val="dk1"/>
            </a:solidFill>
            <a:effectLst/>
            <a:latin typeface="+mn-lt"/>
            <a:ea typeface="+mn-ea"/>
            <a:cs typeface="+mn-cs"/>
          </a:endParaRPr>
        </a:p>
      </xdr:txBody>
    </xdr:sp>
    <xdr:clientData/>
  </xdr:twoCellAnchor>
  <xdr:twoCellAnchor editAs="oneCell">
    <xdr:from>
      <xdr:col>8</xdr:col>
      <xdr:colOff>510329</xdr:colOff>
      <xdr:row>22</xdr:row>
      <xdr:rowOff>146808</xdr:rowOff>
    </xdr:from>
    <xdr:to>
      <xdr:col>9</xdr:col>
      <xdr:colOff>354018</xdr:colOff>
      <xdr:row>24</xdr:row>
      <xdr:rowOff>148922</xdr:rowOff>
    </xdr:to>
    <xdr:pic>
      <xdr:nvPicPr>
        <xdr:cNvPr id="9" name="Graphic 8" descr="Lightbulb and gear with solid fill">
          <a:extLst>
            <a:ext uri="{FF2B5EF4-FFF2-40B4-BE49-F238E27FC236}">
              <a16:creationId xmlns:a16="http://schemas.microsoft.com/office/drawing/2014/main" id="{E3F6527A-77A0-4055-BAEC-F1EB3D168B7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227577" y="4620936"/>
          <a:ext cx="451892" cy="449527"/>
        </a:xfrm>
        <a:prstGeom prst="rect">
          <a:avLst/>
        </a:prstGeom>
      </xdr:spPr>
    </xdr:pic>
    <xdr:clientData/>
  </xdr:twoCellAnchor>
  <xdr:twoCellAnchor>
    <xdr:from>
      <xdr:col>7</xdr:col>
      <xdr:colOff>20972</xdr:colOff>
      <xdr:row>39</xdr:row>
      <xdr:rowOff>24064</xdr:rowOff>
    </xdr:from>
    <xdr:to>
      <xdr:col>19</xdr:col>
      <xdr:colOff>0</xdr:colOff>
      <xdr:row>52</xdr:row>
      <xdr:rowOff>83820</xdr:rowOff>
    </xdr:to>
    <xdr:sp macro="" textlink="">
      <xdr:nvSpPr>
        <xdr:cNvPr id="5" name="Rectangle 4">
          <a:extLst>
            <a:ext uri="{FF2B5EF4-FFF2-40B4-BE49-F238E27FC236}">
              <a16:creationId xmlns:a16="http://schemas.microsoft.com/office/drawing/2014/main" id="{56CACAC1-4149-0C72-F60D-0B307AEE8739}"/>
            </a:ext>
          </a:extLst>
        </xdr:cNvPr>
        <xdr:cNvSpPr/>
      </xdr:nvSpPr>
      <xdr:spPr>
        <a:xfrm>
          <a:off x="9134492" y="7948864"/>
          <a:ext cx="7294228" cy="258959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41945</xdr:colOff>
      <xdr:row>39</xdr:row>
      <xdr:rowOff>56147</xdr:rowOff>
    </xdr:from>
    <xdr:ext cx="7258015" cy="2542273"/>
    <xdr:sp macro="" textlink="">
      <xdr:nvSpPr>
        <xdr:cNvPr id="10" name="TextBox 9">
          <a:extLst>
            <a:ext uri="{FF2B5EF4-FFF2-40B4-BE49-F238E27FC236}">
              <a16:creationId xmlns:a16="http://schemas.microsoft.com/office/drawing/2014/main" id="{AEEA5E90-7E05-9062-540E-0E46EB5A4436}"/>
            </a:ext>
          </a:extLst>
        </xdr:cNvPr>
        <xdr:cNvSpPr txBox="1"/>
      </xdr:nvSpPr>
      <xdr:spPr>
        <a:xfrm>
          <a:off x="9155465" y="7980947"/>
          <a:ext cx="7258015" cy="2542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en-IN" sz="1200" b="1" u="sng"/>
            <a:t>Insights :</a:t>
          </a:r>
        </a:p>
        <a:p>
          <a:pPr algn="just"/>
          <a:r>
            <a:rPr lang="en-IN" sz="1200" b="0" u="none"/>
            <a:t>*</a:t>
          </a:r>
          <a:r>
            <a:rPr lang="en-IN" sz="1200" b="0" u="none" baseline="0"/>
            <a:t> Company is able to generate Positive Cash Flow from Operating Activities consistently.</a:t>
          </a:r>
        </a:p>
        <a:p>
          <a:pPr algn="just"/>
          <a:r>
            <a:rPr lang="en-IN" sz="1200" b="0" u="none" baseline="0"/>
            <a:t>* Investing Cash Flow is Negative for past 4 Months, as the Company is investing Heavily on Capital Expenditure, with the view to expand the Business.</a:t>
          </a:r>
        </a:p>
        <a:p>
          <a:pPr algn="just"/>
          <a:r>
            <a:rPr lang="en-IN" sz="1200" b="0" u="none" baseline="0"/>
            <a:t>* Despite incurring Capital Expenditure, the company is able to generate consistent positive Net Cash Flows, at  a growing rate. </a:t>
          </a:r>
        </a:p>
        <a:p>
          <a:pPr algn="just"/>
          <a:r>
            <a:rPr lang="en-IN" sz="1200" b="0" u="none" baseline="0"/>
            <a:t>* Net Cash Flow has gone up from </a:t>
          </a:r>
          <a:r>
            <a:rPr lang="en-IN" sz="1100" b="0" i="0" u="none" strike="noStrike">
              <a:solidFill>
                <a:schemeClr val="tx1"/>
              </a:solidFill>
              <a:effectLst/>
              <a:latin typeface="+mn-lt"/>
              <a:ea typeface="+mn-ea"/>
              <a:cs typeface="+mn-cs"/>
            </a:rPr>
            <a:t>₹ 60,000</a:t>
          </a:r>
          <a:r>
            <a:rPr lang="en-IN" sz="1200"/>
            <a:t> in</a:t>
          </a:r>
          <a:r>
            <a:rPr lang="en-IN" sz="1200" baseline="0"/>
            <a:t> April, to </a:t>
          </a:r>
          <a:r>
            <a:rPr lang="en-IN" sz="1100" b="0" i="0" u="none" strike="noStrike">
              <a:solidFill>
                <a:schemeClr val="tx1"/>
              </a:solidFill>
              <a:effectLst/>
              <a:latin typeface="+mn-lt"/>
              <a:ea typeface="+mn-ea"/>
              <a:cs typeface="+mn-cs"/>
            </a:rPr>
            <a:t>₹ 90,000</a:t>
          </a:r>
          <a:r>
            <a:rPr lang="en-IN" sz="1200"/>
            <a:t>  in July,</a:t>
          </a:r>
          <a:r>
            <a:rPr lang="en-IN" sz="1200" baseline="0"/>
            <a:t> an increase of 50% within 4 months.</a:t>
          </a:r>
        </a:p>
        <a:p>
          <a:pPr algn="just"/>
          <a:r>
            <a:rPr lang="en-IN" sz="1200" b="0" u="none" baseline="0"/>
            <a:t>* Net cash flow is positive because of both </a:t>
          </a:r>
          <a:r>
            <a:rPr lang="en-IN" sz="1100" b="0" i="0" u="none" strike="noStrike">
              <a:solidFill>
                <a:schemeClr val="tx1"/>
              </a:solidFill>
              <a:effectLst/>
              <a:latin typeface="+mn-lt"/>
              <a:ea typeface="+mn-ea"/>
              <a:cs typeface="+mn-cs"/>
            </a:rPr>
            <a:t>Cash Flow from Operating Activities</a:t>
          </a:r>
          <a:r>
            <a:rPr lang="en-IN" sz="1200"/>
            <a:t> and </a:t>
          </a:r>
          <a:r>
            <a:rPr lang="en-IN" sz="1100" b="0" i="0" u="none" strike="noStrike">
              <a:solidFill>
                <a:schemeClr val="tx1"/>
              </a:solidFill>
              <a:effectLst/>
              <a:latin typeface="+mn-lt"/>
              <a:ea typeface="+mn-ea"/>
              <a:cs typeface="+mn-cs"/>
            </a:rPr>
            <a:t>Financing Activities</a:t>
          </a:r>
          <a:r>
            <a:rPr lang="en-IN" sz="1200" b="0" i="0" u="none" strike="noStrike">
              <a:solidFill>
                <a:schemeClr val="tx1"/>
              </a:solidFill>
              <a:effectLst/>
              <a:latin typeface="+mn-lt"/>
              <a:ea typeface="+mn-ea"/>
              <a:cs typeface="+mn-cs"/>
            </a:rPr>
            <a:t>,</a:t>
          </a:r>
          <a:r>
            <a:rPr lang="en-IN" sz="1200" b="0" i="0" u="none" strike="noStrike" baseline="0">
              <a:solidFill>
                <a:schemeClr val="tx1"/>
              </a:solidFill>
              <a:effectLst/>
              <a:latin typeface="+mn-lt"/>
              <a:ea typeface="+mn-ea"/>
              <a:cs typeface="+mn-cs"/>
            </a:rPr>
            <a:t> However </a:t>
          </a:r>
          <a:r>
            <a:rPr lang="en-IN" sz="1100" b="0" i="0" u="none" strike="noStrike">
              <a:solidFill>
                <a:schemeClr val="tx1"/>
              </a:solidFill>
              <a:effectLst/>
              <a:latin typeface="+mn-lt"/>
              <a:ea typeface="+mn-ea"/>
              <a:cs typeface="+mn-cs"/>
            </a:rPr>
            <a:t>Cash Flow from Operating Activities</a:t>
          </a:r>
          <a:r>
            <a:rPr lang="en-IN" sz="1200"/>
            <a:t> contributing</a:t>
          </a:r>
          <a:r>
            <a:rPr lang="en-IN" sz="1200" baseline="0"/>
            <a:t> approximately by 90% -  95%</a:t>
          </a:r>
        </a:p>
        <a:p>
          <a:pPr algn="just"/>
          <a:r>
            <a:rPr lang="en-IN" sz="1200" b="1" u="sng" baseline="0"/>
            <a:t>Outcome :</a:t>
          </a:r>
        </a:p>
        <a:p>
          <a:pPr algn="just"/>
          <a:r>
            <a:rPr lang="en-IN" sz="1200" b="0" u="none" baseline="0"/>
            <a:t>Company is able to generate Positive Cash Flows, even after spending for Investment, with major contribution comes from its core Business (Operating Activities). The Surplus Cash Flow can be distributed as Dividends or can be Retained for future Expansion plans.</a:t>
          </a:r>
        </a:p>
      </xdr:txBody>
    </xdr:sp>
    <xdr:clientData/>
  </xdr:oneCellAnchor>
  <xdr:twoCellAnchor editAs="oneCell">
    <xdr:from>
      <xdr:col>8</xdr:col>
      <xdr:colOff>516070</xdr:colOff>
      <xdr:row>37</xdr:row>
      <xdr:rowOff>44005</xdr:rowOff>
    </xdr:from>
    <xdr:to>
      <xdr:col>9</xdr:col>
      <xdr:colOff>359759</xdr:colOff>
      <xdr:row>39</xdr:row>
      <xdr:rowOff>46119</xdr:rowOff>
    </xdr:to>
    <xdr:pic>
      <xdr:nvPicPr>
        <xdr:cNvPr id="11" name="Graphic 10" descr="Lightbulb and gear with solid fill">
          <a:extLst>
            <a:ext uri="{FF2B5EF4-FFF2-40B4-BE49-F238E27FC236}">
              <a16:creationId xmlns:a16="http://schemas.microsoft.com/office/drawing/2014/main" id="{FCB35E67-4462-4EC2-9898-37884BBE7C2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237586" y="7976826"/>
          <a:ext cx="453290" cy="451293"/>
        </a:xfrm>
        <a:prstGeom prst="rect">
          <a:avLst/>
        </a:prstGeom>
      </xdr:spPr>
    </xdr:pic>
    <xdr:clientData/>
  </xdr:twoCellAnchor>
  <xdr:twoCellAnchor>
    <xdr:from>
      <xdr:col>0</xdr:col>
      <xdr:colOff>0</xdr:colOff>
      <xdr:row>54</xdr:row>
      <xdr:rowOff>147484</xdr:rowOff>
    </xdr:from>
    <xdr:to>
      <xdr:col>20</xdr:col>
      <xdr:colOff>0</xdr:colOff>
      <xdr:row>54</xdr:row>
      <xdr:rowOff>155510</xdr:rowOff>
    </xdr:to>
    <xdr:cxnSp macro="">
      <xdr:nvCxnSpPr>
        <xdr:cNvPr id="13" name="Straight Connector 12">
          <a:extLst>
            <a:ext uri="{FF2B5EF4-FFF2-40B4-BE49-F238E27FC236}">
              <a16:creationId xmlns:a16="http://schemas.microsoft.com/office/drawing/2014/main" id="{CC9EB69F-7DB6-D5BA-241D-87CA2CEE9604}"/>
            </a:ext>
          </a:extLst>
        </xdr:cNvPr>
        <xdr:cNvCxnSpPr/>
      </xdr:nvCxnSpPr>
      <xdr:spPr>
        <a:xfrm>
          <a:off x="0" y="10862137"/>
          <a:ext cx="15613224" cy="8026"/>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598128</xdr:colOff>
      <xdr:row>57</xdr:row>
      <xdr:rowOff>62345</xdr:rowOff>
    </xdr:from>
    <xdr:to>
      <xdr:col>18</xdr:col>
      <xdr:colOff>606489</xdr:colOff>
      <xdr:row>70</xdr:row>
      <xdr:rowOff>27709</xdr:rowOff>
    </xdr:to>
    <xdr:sp macro="" textlink="">
      <xdr:nvSpPr>
        <xdr:cNvPr id="16" name="Rectangle 15">
          <a:extLst>
            <a:ext uri="{FF2B5EF4-FFF2-40B4-BE49-F238E27FC236}">
              <a16:creationId xmlns:a16="http://schemas.microsoft.com/office/drawing/2014/main" id="{94D44F34-E315-AD40-256F-83AE59F0FD71}"/>
            </a:ext>
          </a:extLst>
        </xdr:cNvPr>
        <xdr:cNvSpPr/>
      </xdr:nvSpPr>
      <xdr:spPr>
        <a:xfrm>
          <a:off x="7733219" y="11506200"/>
          <a:ext cx="7323561" cy="258387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542882</xdr:colOff>
      <xdr:row>54</xdr:row>
      <xdr:rowOff>172831</xdr:rowOff>
    </xdr:from>
    <xdr:to>
      <xdr:col>9</xdr:col>
      <xdr:colOff>386571</xdr:colOff>
      <xdr:row>57</xdr:row>
      <xdr:rowOff>84890</xdr:rowOff>
    </xdr:to>
    <xdr:pic>
      <xdr:nvPicPr>
        <xdr:cNvPr id="17" name="Graphic 16" descr="Lightbulb and gear with solid fill">
          <a:extLst>
            <a:ext uri="{FF2B5EF4-FFF2-40B4-BE49-F238E27FC236}">
              <a16:creationId xmlns:a16="http://schemas.microsoft.com/office/drawing/2014/main" id="{88A34295-62FB-4DE4-BC93-399C659A2EA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97173" y="11076358"/>
          <a:ext cx="453290" cy="452387"/>
        </a:xfrm>
        <a:prstGeom prst="rect">
          <a:avLst/>
        </a:prstGeom>
      </xdr:spPr>
    </xdr:pic>
    <xdr:clientData/>
  </xdr:twoCellAnchor>
  <xdr:twoCellAnchor>
    <xdr:from>
      <xdr:col>7</xdr:col>
      <xdr:colOff>8019</xdr:colOff>
      <xdr:row>57</xdr:row>
      <xdr:rowOff>83126</xdr:rowOff>
    </xdr:from>
    <xdr:to>
      <xdr:col>18</xdr:col>
      <xdr:colOff>602673</xdr:colOff>
      <xdr:row>70</xdr:row>
      <xdr:rowOff>20780</xdr:rowOff>
    </xdr:to>
    <xdr:sp macro="" textlink="">
      <xdr:nvSpPr>
        <xdr:cNvPr id="18" name="TextBox 17">
          <a:extLst>
            <a:ext uri="{FF2B5EF4-FFF2-40B4-BE49-F238E27FC236}">
              <a16:creationId xmlns:a16="http://schemas.microsoft.com/office/drawing/2014/main" id="{4CB9055A-8BBC-B895-DF59-1A27F2F5E5B3}"/>
            </a:ext>
          </a:extLst>
        </xdr:cNvPr>
        <xdr:cNvSpPr txBox="1"/>
      </xdr:nvSpPr>
      <xdr:spPr>
        <a:xfrm>
          <a:off x="7752710" y="11526981"/>
          <a:ext cx="7300254" cy="2556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200" b="1" u="sng"/>
            <a:t>Insights</a:t>
          </a:r>
          <a:r>
            <a:rPr lang="en-IN" sz="1200"/>
            <a:t> :</a:t>
          </a:r>
        </a:p>
        <a:p>
          <a:pPr algn="just"/>
          <a:r>
            <a:rPr lang="en-IN" sz="1200"/>
            <a:t>* Raw material cost is the biggest cost driver,</a:t>
          </a:r>
          <a:r>
            <a:rPr lang="en-IN" sz="1200" baseline="0"/>
            <a:t> consistently above 50% of Total Expenses. Even small reductions here can significantly improve profitability.</a:t>
          </a:r>
        </a:p>
        <a:p>
          <a:pPr algn="just"/>
          <a:r>
            <a:rPr lang="en-IN" sz="1200" baseline="0"/>
            <a:t>* stock in trade is the Third largest expense driver, but declining steadily from 13.33% in April to 11.86% in July. This decreasing trend indicates better procurement efficiency, or Shifting towards In-house Production.</a:t>
          </a:r>
        </a:p>
        <a:p>
          <a:pPr algn="just"/>
          <a:r>
            <a:rPr lang="en-IN" sz="1200" baseline="0"/>
            <a:t>* Inventory changes were -5.33% in April, it shows inventories sold faster than the production, if it had continued, the company might have faced Stock-out issues. But Management handled inventories really well in further months, in July inventories changed was -1.06%, it may be due to saturated sales, the production is moreover in line with the sales.</a:t>
          </a:r>
        </a:p>
        <a:p>
          <a:pPr algn="just"/>
          <a:r>
            <a:rPr lang="en-IN" sz="1200" baseline="0"/>
            <a:t>* Employee expense is slightly in decreasing trend, reflecting cost efficiency or controlled hiring</a:t>
          </a:r>
        </a:p>
        <a:p>
          <a:pPr algn="just"/>
          <a:r>
            <a:rPr lang="en-IN" sz="1200" baseline="0"/>
            <a:t>* Interest cost is increasing gradually, though it is least cost driver, reflects increase in Borrowings. Need attention if this trend continuous.</a:t>
          </a:r>
        </a:p>
        <a:p>
          <a:pPr algn="just"/>
          <a:r>
            <a:rPr lang="en-IN" sz="1200" b="1" u="sng" baseline="0"/>
            <a:t>Outcome :</a:t>
          </a:r>
        </a:p>
        <a:p>
          <a:pPr marL="0" marR="0" lvl="0" indent="0" algn="just" defTabSz="914400" eaLnBrk="1" fontAlgn="auto" latinLnBrk="0" hangingPunct="1">
            <a:lnSpc>
              <a:spcPct val="100000"/>
            </a:lnSpc>
            <a:spcBef>
              <a:spcPts val="0"/>
            </a:spcBef>
            <a:spcAft>
              <a:spcPts val="0"/>
            </a:spcAft>
            <a:buClrTx/>
            <a:buSzTx/>
            <a:buFontTx/>
            <a:buNone/>
            <a:tabLst/>
            <a:defRPr/>
          </a:pPr>
          <a:r>
            <a:rPr lang="en-IN" sz="1400" b="0" u="none" baseline="0"/>
            <a:t>* </a:t>
          </a:r>
          <a:r>
            <a:rPr lang="en-IN" sz="1200">
              <a:solidFill>
                <a:schemeClr val="dk1"/>
              </a:solidFill>
              <a:effectLst/>
              <a:latin typeface="+mn-lt"/>
              <a:ea typeface="+mn-ea"/>
              <a:cs typeface="+mn-cs"/>
            </a:rPr>
            <a:t>material cost is the biggest cost driver, </a:t>
          </a:r>
          <a:r>
            <a:rPr lang="en-IN" sz="1200" baseline="0">
              <a:solidFill>
                <a:schemeClr val="dk1"/>
              </a:solidFill>
              <a:effectLst/>
              <a:latin typeface="+mn-lt"/>
              <a:ea typeface="+mn-ea"/>
              <a:cs typeface="+mn-cs"/>
            </a:rPr>
            <a:t>Even small reductions here can significantly improve profitability.</a:t>
          </a:r>
          <a:endParaRPr lang="en-IN" sz="1400">
            <a:effectLst/>
          </a:endParaRPr>
        </a:p>
      </xdr:txBody>
    </xdr:sp>
    <xdr:clientData/>
  </xdr:twoCellAnchor>
  <xdr:twoCellAnchor>
    <xdr:from>
      <xdr:col>6</xdr:col>
      <xdr:colOff>601578</xdr:colOff>
      <xdr:row>72</xdr:row>
      <xdr:rowOff>32085</xdr:rowOff>
    </xdr:from>
    <xdr:to>
      <xdr:col>18</xdr:col>
      <xdr:colOff>606489</xdr:colOff>
      <xdr:row>76</xdr:row>
      <xdr:rowOff>72189</xdr:rowOff>
    </xdr:to>
    <xdr:sp macro="" textlink="">
      <xdr:nvSpPr>
        <xdr:cNvPr id="19" name="Rectangle 18">
          <a:extLst>
            <a:ext uri="{FF2B5EF4-FFF2-40B4-BE49-F238E27FC236}">
              <a16:creationId xmlns:a16="http://schemas.microsoft.com/office/drawing/2014/main" id="{4C882FDA-0FE3-BE2D-7AAC-09E84236F144}"/>
            </a:ext>
          </a:extLst>
        </xdr:cNvPr>
        <xdr:cNvSpPr/>
      </xdr:nvSpPr>
      <xdr:spPr>
        <a:xfrm>
          <a:off x="7723945" y="14331248"/>
          <a:ext cx="7282789" cy="81765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577516</xdr:colOff>
      <xdr:row>70</xdr:row>
      <xdr:rowOff>48126</xdr:rowOff>
    </xdr:from>
    <xdr:to>
      <xdr:col>9</xdr:col>
      <xdr:colOff>421205</xdr:colOff>
      <xdr:row>72</xdr:row>
      <xdr:rowOff>50240</xdr:rowOff>
    </xdr:to>
    <xdr:pic>
      <xdr:nvPicPr>
        <xdr:cNvPr id="20" name="Graphic 19" descr="Lightbulb and gear with solid fill">
          <a:extLst>
            <a:ext uri="{FF2B5EF4-FFF2-40B4-BE49-F238E27FC236}">
              <a16:creationId xmlns:a16="http://schemas.microsoft.com/office/drawing/2014/main" id="{12FAB3E4-D4F5-4A2B-8335-66DAA40AB26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299032" y="14887073"/>
          <a:ext cx="453290" cy="451293"/>
        </a:xfrm>
        <a:prstGeom prst="rect">
          <a:avLst/>
        </a:prstGeom>
      </xdr:spPr>
    </xdr:pic>
    <xdr:clientData/>
  </xdr:twoCellAnchor>
  <xdr:twoCellAnchor>
    <xdr:from>
      <xdr:col>7</xdr:col>
      <xdr:colOff>15239</xdr:colOff>
      <xdr:row>72</xdr:row>
      <xdr:rowOff>45720</xdr:rowOff>
    </xdr:from>
    <xdr:to>
      <xdr:col>18</xdr:col>
      <xdr:colOff>590938</xdr:colOff>
      <xdr:row>76</xdr:row>
      <xdr:rowOff>45720</xdr:rowOff>
    </xdr:to>
    <xdr:sp macro="" textlink="">
      <xdr:nvSpPr>
        <xdr:cNvPr id="21" name="TextBox 20">
          <a:extLst>
            <a:ext uri="{FF2B5EF4-FFF2-40B4-BE49-F238E27FC236}">
              <a16:creationId xmlns:a16="http://schemas.microsoft.com/office/drawing/2014/main" id="{3D68D375-9AD9-39FA-3B4B-E4668E506D71}"/>
            </a:ext>
          </a:extLst>
        </xdr:cNvPr>
        <xdr:cNvSpPr txBox="1"/>
      </xdr:nvSpPr>
      <xdr:spPr>
        <a:xfrm>
          <a:off x="7744096" y="14344883"/>
          <a:ext cx="7247087" cy="777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t>Insights</a:t>
          </a:r>
          <a:r>
            <a:rPr lang="en-IN" sz="1200" b="1" u="sng" baseline="0"/>
            <a:t> :</a:t>
          </a:r>
        </a:p>
        <a:p>
          <a:r>
            <a:rPr lang="en-IN" sz="1200" baseline="0"/>
            <a:t>* The Company is Generating around 94 % - 96% of its Total income from its Business Operations (Core Business). </a:t>
          </a:r>
          <a:endParaRPr lang="en-IN"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7620</xdr:rowOff>
    </xdr:from>
    <xdr:to>
      <xdr:col>18</xdr:col>
      <xdr:colOff>327660</xdr:colOff>
      <xdr:row>2</xdr:row>
      <xdr:rowOff>160020</xdr:rowOff>
    </xdr:to>
    <xdr:sp macro="" textlink="">
      <xdr:nvSpPr>
        <xdr:cNvPr id="3" name="Rectangle: Rounded Corners 2">
          <a:extLst>
            <a:ext uri="{FF2B5EF4-FFF2-40B4-BE49-F238E27FC236}">
              <a16:creationId xmlns:a16="http://schemas.microsoft.com/office/drawing/2014/main" id="{6E1512AB-6425-7B77-E30B-22B5DF4353F5}"/>
            </a:ext>
          </a:extLst>
        </xdr:cNvPr>
        <xdr:cNvSpPr/>
      </xdr:nvSpPr>
      <xdr:spPr>
        <a:xfrm>
          <a:off x="1196340" y="190500"/>
          <a:ext cx="11323320" cy="3352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563880</xdr:colOff>
      <xdr:row>3</xdr:row>
      <xdr:rowOff>175260</xdr:rowOff>
    </xdr:from>
    <xdr:to>
      <xdr:col>13</xdr:col>
      <xdr:colOff>68580</xdr:colOff>
      <xdr:row>18</xdr:row>
      <xdr:rowOff>175260</xdr:rowOff>
    </xdr:to>
    <xdr:graphicFrame macro="">
      <xdr:nvGraphicFramePr>
        <xdr:cNvPr id="4" name="Chart 3">
          <a:extLst>
            <a:ext uri="{FF2B5EF4-FFF2-40B4-BE49-F238E27FC236}">
              <a16:creationId xmlns:a16="http://schemas.microsoft.com/office/drawing/2014/main" id="{D8C23929-43E9-4E15-89CE-C78D1D7F9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220980</xdr:colOff>
      <xdr:row>3</xdr:row>
      <xdr:rowOff>175260</xdr:rowOff>
    </xdr:from>
    <xdr:to>
      <xdr:col>18</xdr:col>
      <xdr:colOff>220980</xdr:colOff>
      <xdr:row>18</xdr:row>
      <xdr:rowOff>175260</xdr:rowOff>
    </xdr:to>
    <xdr:graphicFrame macro="">
      <xdr:nvGraphicFramePr>
        <xdr:cNvPr id="5" name="Chart 4">
          <a:extLst>
            <a:ext uri="{FF2B5EF4-FFF2-40B4-BE49-F238E27FC236}">
              <a16:creationId xmlns:a16="http://schemas.microsoft.com/office/drawing/2014/main" id="{F17F98F2-CA2B-4EF5-8BB1-8605541710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91440</xdr:colOff>
      <xdr:row>3</xdr:row>
      <xdr:rowOff>175260</xdr:rowOff>
    </xdr:from>
    <xdr:to>
      <xdr:col>7</xdr:col>
      <xdr:colOff>396240</xdr:colOff>
      <xdr:row>18</xdr:row>
      <xdr:rowOff>175260</xdr:rowOff>
    </xdr:to>
    <xdr:graphicFrame macro="">
      <xdr:nvGraphicFramePr>
        <xdr:cNvPr id="9" name="Chart 8">
          <a:extLst>
            <a:ext uri="{FF2B5EF4-FFF2-40B4-BE49-F238E27FC236}">
              <a16:creationId xmlns:a16="http://schemas.microsoft.com/office/drawing/2014/main" id="{0B34D52E-DFBB-4F59-8144-90EB6B26B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20</xdr:row>
      <xdr:rowOff>0</xdr:rowOff>
    </xdr:from>
    <xdr:to>
      <xdr:col>18</xdr:col>
      <xdr:colOff>327660</xdr:colOff>
      <xdr:row>21</xdr:row>
      <xdr:rowOff>152399</xdr:rowOff>
    </xdr:to>
    <xdr:sp macro="" textlink="">
      <xdr:nvSpPr>
        <xdr:cNvPr id="7" name="Rectangle: Rounded Corners 6">
          <a:extLst>
            <a:ext uri="{FF2B5EF4-FFF2-40B4-BE49-F238E27FC236}">
              <a16:creationId xmlns:a16="http://schemas.microsoft.com/office/drawing/2014/main" id="{030BA998-396F-48DC-B26A-DB3AFBC35FF9}"/>
            </a:ext>
          </a:extLst>
        </xdr:cNvPr>
        <xdr:cNvSpPr/>
      </xdr:nvSpPr>
      <xdr:spPr>
        <a:xfrm>
          <a:off x="0" y="3725333"/>
          <a:ext cx="11300460" cy="33866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245534</xdr:colOff>
      <xdr:row>22</xdr:row>
      <xdr:rowOff>135465</xdr:rowOff>
    </xdr:from>
    <xdr:to>
      <xdr:col>4</xdr:col>
      <xdr:colOff>327134</xdr:colOff>
      <xdr:row>32</xdr:row>
      <xdr:rowOff>126998</xdr:rowOff>
    </xdr:to>
    <xdr:graphicFrame macro="">
      <xdr:nvGraphicFramePr>
        <xdr:cNvPr id="8" name="Chart 7">
          <a:extLst>
            <a:ext uri="{FF2B5EF4-FFF2-40B4-BE49-F238E27FC236}">
              <a16:creationId xmlns:a16="http://schemas.microsoft.com/office/drawing/2014/main" id="{D115AB51-D15D-46A9-9316-491D7E3777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592667</xdr:colOff>
      <xdr:row>22</xdr:row>
      <xdr:rowOff>135467</xdr:rowOff>
    </xdr:from>
    <xdr:to>
      <xdr:col>9</xdr:col>
      <xdr:colOff>64667</xdr:colOff>
      <xdr:row>32</xdr:row>
      <xdr:rowOff>126801</xdr:rowOff>
    </xdr:to>
    <xdr:graphicFrame macro="">
      <xdr:nvGraphicFramePr>
        <xdr:cNvPr id="10" name="Chart 9">
          <a:extLst>
            <a:ext uri="{FF2B5EF4-FFF2-40B4-BE49-F238E27FC236}">
              <a16:creationId xmlns:a16="http://schemas.microsoft.com/office/drawing/2014/main" id="{CA4C631A-FA6C-428C-B012-17A0D7BF86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338667</xdr:colOff>
      <xdr:row>22</xdr:row>
      <xdr:rowOff>127000</xdr:rowOff>
    </xdr:from>
    <xdr:to>
      <xdr:col>13</xdr:col>
      <xdr:colOff>420267</xdr:colOff>
      <xdr:row>32</xdr:row>
      <xdr:rowOff>118334</xdr:rowOff>
    </xdr:to>
    <xdr:graphicFrame macro="">
      <xdr:nvGraphicFramePr>
        <xdr:cNvPr id="11" name="Chart 10">
          <a:extLst>
            <a:ext uri="{FF2B5EF4-FFF2-40B4-BE49-F238E27FC236}">
              <a16:creationId xmlns:a16="http://schemas.microsoft.com/office/drawing/2014/main" id="{477E456E-B529-4C7F-990E-CF7534E7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50800</xdr:colOff>
      <xdr:row>22</xdr:row>
      <xdr:rowOff>127000</xdr:rowOff>
    </xdr:from>
    <xdr:to>
      <xdr:col>18</xdr:col>
      <xdr:colOff>168400</xdr:colOff>
      <xdr:row>32</xdr:row>
      <xdr:rowOff>118334</xdr:rowOff>
    </xdr:to>
    <xdr:graphicFrame macro="">
      <xdr:nvGraphicFramePr>
        <xdr:cNvPr id="13" name="Chart 12">
          <a:extLst>
            <a:ext uri="{FF2B5EF4-FFF2-40B4-BE49-F238E27FC236}">
              <a16:creationId xmlns:a16="http://schemas.microsoft.com/office/drawing/2014/main" id="{A324238C-60B8-4582-A8CE-887529068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47204</xdr:colOff>
      <xdr:row>20</xdr:row>
      <xdr:rowOff>8467</xdr:rowOff>
    </xdr:from>
    <xdr:to>
      <xdr:col>18</xdr:col>
      <xdr:colOff>303451</xdr:colOff>
      <xdr:row>21</xdr:row>
      <xdr:rowOff>127000</xdr:rowOff>
    </xdr:to>
    <xdr:sp macro="" textlink="">
      <xdr:nvSpPr>
        <xdr:cNvPr id="14" name="TextBox 13">
          <a:extLst>
            <a:ext uri="{FF2B5EF4-FFF2-40B4-BE49-F238E27FC236}">
              <a16:creationId xmlns:a16="http://schemas.microsoft.com/office/drawing/2014/main" id="{FA305E04-8C13-1B3E-F5A4-23E001A340FC}"/>
            </a:ext>
          </a:extLst>
        </xdr:cNvPr>
        <xdr:cNvSpPr txBox="1"/>
      </xdr:nvSpPr>
      <xdr:spPr>
        <a:xfrm>
          <a:off x="47204" y="3649883"/>
          <a:ext cx="11180495" cy="30060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mn-lt"/>
            </a:rPr>
            <a:t>Month Wise Total</a:t>
          </a:r>
          <a:r>
            <a:rPr lang="en-IN" sz="1600" b="1" baseline="0">
              <a:solidFill>
                <a:schemeClr val="bg1"/>
              </a:solidFill>
              <a:latin typeface="+mn-lt"/>
            </a:rPr>
            <a:t> Income Split - Up</a:t>
          </a:r>
          <a:endParaRPr lang="en-IN" sz="1600" b="1">
            <a:solidFill>
              <a:schemeClr val="bg1"/>
            </a:solidFill>
            <a:latin typeface="+mn-lt"/>
          </a:endParaRPr>
        </a:p>
      </xdr:txBody>
    </xdr:sp>
    <xdr:clientData/>
  </xdr:twoCellAnchor>
  <xdr:twoCellAnchor>
    <xdr:from>
      <xdr:col>0</xdr:col>
      <xdr:colOff>0</xdr:colOff>
      <xdr:row>34</xdr:row>
      <xdr:rowOff>0</xdr:rowOff>
    </xdr:from>
    <xdr:to>
      <xdr:col>18</xdr:col>
      <xdr:colOff>327660</xdr:colOff>
      <xdr:row>35</xdr:row>
      <xdr:rowOff>152400</xdr:rowOff>
    </xdr:to>
    <xdr:sp macro="" textlink="">
      <xdr:nvSpPr>
        <xdr:cNvPr id="15" name="Rectangle: Rounded Corners 14">
          <a:extLst>
            <a:ext uri="{FF2B5EF4-FFF2-40B4-BE49-F238E27FC236}">
              <a16:creationId xmlns:a16="http://schemas.microsoft.com/office/drawing/2014/main" id="{B32145EF-B4EB-4560-AA38-E5819E3DF836}"/>
            </a:ext>
          </a:extLst>
        </xdr:cNvPr>
        <xdr:cNvSpPr/>
      </xdr:nvSpPr>
      <xdr:spPr>
        <a:xfrm>
          <a:off x="0" y="6333067"/>
          <a:ext cx="11300460" cy="33866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53947</xdr:colOff>
      <xdr:row>34</xdr:row>
      <xdr:rowOff>25400</xdr:rowOff>
    </xdr:from>
    <xdr:to>
      <xdr:col>18</xdr:col>
      <xdr:colOff>283221</xdr:colOff>
      <xdr:row>35</xdr:row>
      <xdr:rowOff>127000</xdr:rowOff>
    </xdr:to>
    <xdr:sp macro="" textlink="">
      <xdr:nvSpPr>
        <xdr:cNvPr id="17" name="TextBox 16">
          <a:extLst>
            <a:ext uri="{FF2B5EF4-FFF2-40B4-BE49-F238E27FC236}">
              <a16:creationId xmlns:a16="http://schemas.microsoft.com/office/drawing/2014/main" id="{AA0442BB-6FD0-E074-29B6-5AFA4033D553}"/>
            </a:ext>
          </a:extLst>
        </xdr:cNvPr>
        <xdr:cNvSpPr txBox="1"/>
      </xdr:nvSpPr>
      <xdr:spPr>
        <a:xfrm>
          <a:off x="53947" y="6215807"/>
          <a:ext cx="11153522" cy="2836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Month</a:t>
          </a:r>
          <a:r>
            <a:rPr lang="en-IN" sz="1600" b="1" baseline="0">
              <a:solidFill>
                <a:schemeClr val="bg1"/>
              </a:solidFill>
            </a:rPr>
            <a:t> Wise Total Expenses Split - Up</a:t>
          </a:r>
          <a:endParaRPr lang="en-IN" sz="1600" b="1">
            <a:solidFill>
              <a:schemeClr val="bg1"/>
            </a:solidFill>
          </a:endParaRPr>
        </a:p>
      </xdr:txBody>
    </xdr:sp>
    <xdr:clientData/>
  </xdr:twoCellAnchor>
  <xdr:twoCellAnchor>
    <xdr:from>
      <xdr:col>0</xdr:col>
      <xdr:colOff>195670</xdr:colOff>
      <xdr:row>37</xdr:row>
      <xdr:rowOff>1</xdr:rowOff>
    </xdr:from>
    <xdr:to>
      <xdr:col>9</xdr:col>
      <xdr:colOff>7855</xdr:colOff>
      <xdr:row>50</xdr:row>
      <xdr:rowOff>10438</xdr:rowOff>
    </xdr:to>
    <xdr:graphicFrame macro="">
      <xdr:nvGraphicFramePr>
        <xdr:cNvPr id="18" name="Chart 17">
          <a:extLst>
            <a:ext uri="{FF2B5EF4-FFF2-40B4-BE49-F238E27FC236}">
              <a16:creationId xmlns:a16="http://schemas.microsoft.com/office/drawing/2014/main" id="{E55547E5-3A6D-4E60-9DBB-AC3AED59FD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377072</xdr:colOff>
      <xdr:row>37</xdr:row>
      <xdr:rowOff>0</xdr:rowOff>
    </xdr:from>
    <xdr:to>
      <xdr:col>18</xdr:col>
      <xdr:colOff>189256</xdr:colOff>
      <xdr:row>50</xdr:row>
      <xdr:rowOff>31315</xdr:rowOff>
    </xdr:to>
    <xdr:graphicFrame macro="">
      <xdr:nvGraphicFramePr>
        <xdr:cNvPr id="22" name="Chart 21">
          <a:extLst>
            <a:ext uri="{FF2B5EF4-FFF2-40B4-BE49-F238E27FC236}">
              <a16:creationId xmlns:a16="http://schemas.microsoft.com/office/drawing/2014/main" id="{2D5B1CAE-5561-428A-BD64-67575DAD4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198244</xdr:colOff>
      <xdr:row>51</xdr:row>
      <xdr:rowOff>134340</xdr:rowOff>
    </xdr:from>
    <xdr:to>
      <xdr:col>8</xdr:col>
      <xdr:colOff>594987</xdr:colOff>
      <xdr:row>65</xdr:row>
      <xdr:rowOff>125260</xdr:rowOff>
    </xdr:to>
    <xdr:graphicFrame macro="">
      <xdr:nvGraphicFramePr>
        <xdr:cNvPr id="23" name="Chart 22">
          <a:extLst>
            <a:ext uri="{FF2B5EF4-FFF2-40B4-BE49-F238E27FC236}">
              <a16:creationId xmlns:a16="http://schemas.microsoft.com/office/drawing/2014/main" id="{E120E036-A3C6-4910-9598-13ECC644D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398779</xdr:colOff>
      <xdr:row>51</xdr:row>
      <xdr:rowOff>134339</xdr:rowOff>
    </xdr:from>
    <xdr:to>
      <xdr:col>18</xdr:col>
      <xdr:colOff>187890</xdr:colOff>
      <xdr:row>65</xdr:row>
      <xdr:rowOff>135698</xdr:rowOff>
    </xdr:to>
    <xdr:graphicFrame macro="">
      <xdr:nvGraphicFramePr>
        <xdr:cNvPr id="24" name="Chart 23">
          <a:extLst>
            <a:ext uri="{FF2B5EF4-FFF2-40B4-BE49-F238E27FC236}">
              <a16:creationId xmlns:a16="http://schemas.microsoft.com/office/drawing/2014/main" id="{2EC92C7B-CB46-4638-9A1A-F50A9EFF2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31315</xdr:colOff>
      <xdr:row>67</xdr:row>
      <xdr:rowOff>31315</xdr:rowOff>
    </xdr:from>
    <xdr:to>
      <xdr:col>18</xdr:col>
      <xdr:colOff>358975</xdr:colOff>
      <xdr:row>68</xdr:row>
      <xdr:rowOff>183714</xdr:rowOff>
    </xdr:to>
    <xdr:sp macro="" textlink="">
      <xdr:nvSpPr>
        <xdr:cNvPr id="25" name="Rectangle: Rounded Corners 24">
          <a:extLst>
            <a:ext uri="{FF2B5EF4-FFF2-40B4-BE49-F238E27FC236}">
              <a16:creationId xmlns:a16="http://schemas.microsoft.com/office/drawing/2014/main" id="{05C23792-0904-47DC-A097-6E1DCBC38DA9}"/>
            </a:ext>
          </a:extLst>
        </xdr:cNvPr>
        <xdr:cNvSpPr/>
      </xdr:nvSpPr>
      <xdr:spPr>
        <a:xfrm>
          <a:off x="31315" y="12619973"/>
          <a:ext cx="11225304" cy="3402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86412</xdr:colOff>
      <xdr:row>67</xdr:row>
      <xdr:rowOff>62736</xdr:rowOff>
    </xdr:from>
    <xdr:to>
      <xdr:col>18</xdr:col>
      <xdr:colOff>267093</xdr:colOff>
      <xdr:row>68</xdr:row>
      <xdr:rowOff>149149</xdr:rowOff>
    </xdr:to>
    <xdr:sp macro="" textlink="">
      <xdr:nvSpPr>
        <xdr:cNvPr id="26" name="TextBox 25">
          <a:extLst>
            <a:ext uri="{FF2B5EF4-FFF2-40B4-BE49-F238E27FC236}">
              <a16:creationId xmlns:a16="http://schemas.microsoft.com/office/drawing/2014/main" id="{7C8DCBC6-0FD1-9987-2171-04734F82610A}"/>
            </a:ext>
          </a:extLst>
        </xdr:cNvPr>
        <xdr:cNvSpPr txBox="1"/>
      </xdr:nvSpPr>
      <xdr:spPr>
        <a:xfrm>
          <a:off x="86412" y="12651394"/>
          <a:ext cx="11078325" cy="27430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Month wise Profitability Comparison</a:t>
          </a:r>
        </a:p>
      </xdr:txBody>
    </xdr:sp>
    <xdr:clientData/>
  </xdr:twoCellAnchor>
  <xdr:twoCellAnchor>
    <xdr:from>
      <xdr:col>3</xdr:col>
      <xdr:colOff>350399</xdr:colOff>
      <xdr:row>70</xdr:row>
      <xdr:rowOff>20585</xdr:rowOff>
    </xdr:from>
    <xdr:to>
      <xdr:col>6</xdr:col>
      <xdr:colOff>557362</xdr:colOff>
      <xdr:row>71</xdr:row>
      <xdr:rowOff>105251</xdr:rowOff>
    </xdr:to>
    <xdr:sp macro="" textlink="">
      <xdr:nvSpPr>
        <xdr:cNvPr id="33" name="TextBox 32">
          <a:extLst>
            <a:ext uri="{FF2B5EF4-FFF2-40B4-BE49-F238E27FC236}">
              <a16:creationId xmlns:a16="http://schemas.microsoft.com/office/drawing/2014/main" id="{C5B2E9F5-675F-6912-F7C7-0DD046A1E2A0}"/>
            </a:ext>
          </a:extLst>
        </xdr:cNvPr>
        <xdr:cNvSpPr txBox="1"/>
      </xdr:nvSpPr>
      <xdr:spPr>
        <a:xfrm>
          <a:off x="2179199" y="12571173"/>
          <a:ext cx="2035763" cy="263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Return</a:t>
          </a:r>
          <a:r>
            <a:rPr lang="en-IN" sz="1400" b="1" baseline="0"/>
            <a:t> On Assets</a:t>
          </a:r>
          <a:endParaRPr lang="en-IN" sz="1400" b="1"/>
        </a:p>
      </xdr:txBody>
    </xdr:sp>
    <xdr:clientData/>
  </xdr:twoCellAnchor>
  <xdr:twoCellAnchor>
    <xdr:from>
      <xdr:col>12</xdr:col>
      <xdr:colOff>220796</xdr:colOff>
      <xdr:row>70</xdr:row>
      <xdr:rowOff>20587</xdr:rowOff>
    </xdr:from>
    <xdr:to>
      <xdr:col>16</xdr:col>
      <xdr:colOff>404622</xdr:colOff>
      <xdr:row>71</xdr:row>
      <xdr:rowOff>118601</xdr:rowOff>
    </xdr:to>
    <xdr:sp macro="" textlink="">
      <xdr:nvSpPr>
        <xdr:cNvPr id="34" name="TextBox 33">
          <a:extLst>
            <a:ext uri="{FF2B5EF4-FFF2-40B4-BE49-F238E27FC236}">
              <a16:creationId xmlns:a16="http://schemas.microsoft.com/office/drawing/2014/main" id="{80DE5F03-29A3-A1B6-E612-B2F7244631EE}"/>
            </a:ext>
          </a:extLst>
        </xdr:cNvPr>
        <xdr:cNvSpPr txBox="1"/>
      </xdr:nvSpPr>
      <xdr:spPr>
        <a:xfrm>
          <a:off x="7535996" y="12571175"/>
          <a:ext cx="2622226" cy="2773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Return On Capital Employed</a:t>
          </a:r>
        </a:p>
      </xdr:txBody>
    </xdr:sp>
    <xdr:clientData/>
  </xdr:twoCellAnchor>
  <xdr:twoCellAnchor>
    <xdr:from>
      <xdr:col>0</xdr:col>
      <xdr:colOff>242958</xdr:colOff>
      <xdr:row>71</xdr:row>
      <xdr:rowOff>165652</xdr:rowOff>
    </xdr:from>
    <xdr:to>
      <xdr:col>9</xdr:col>
      <xdr:colOff>11043</xdr:colOff>
      <xdr:row>86</xdr:row>
      <xdr:rowOff>10160</xdr:rowOff>
    </xdr:to>
    <xdr:graphicFrame macro="">
      <xdr:nvGraphicFramePr>
        <xdr:cNvPr id="2" name="Chart 1">
          <a:extLst>
            <a:ext uri="{FF2B5EF4-FFF2-40B4-BE49-F238E27FC236}">
              <a16:creationId xmlns:a16="http://schemas.microsoft.com/office/drawing/2014/main" id="{0DED84C0-2CBE-400A-8E78-2A9B09204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430694</xdr:colOff>
      <xdr:row>71</xdr:row>
      <xdr:rowOff>165651</xdr:rowOff>
    </xdr:from>
    <xdr:to>
      <xdr:col>18</xdr:col>
      <xdr:colOff>198782</xdr:colOff>
      <xdr:row>86</xdr:row>
      <xdr:rowOff>11043</xdr:rowOff>
    </xdr:to>
    <xdr:graphicFrame macro="">
      <xdr:nvGraphicFramePr>
        <xdr:cNvPr id="19" name="Chart 18">
          <a:extLst>
            <a:ext uri="{FF2B5EF4-FFF2-40B4-BE49-F238E27FC236}">
              <a16:creationId xmlns:a16="http://schemas.microsoft.com/office/drawing/2014/main" id="{0FF707B4-8FB0-4C26-9DA5-B9C74E1ED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242958</xdr:colOff>
      <xdr:row>88</xdr:row>
      <xdr:rowOff>78566</xdr:rowOff>
    </xdr:from>
    <xdr:to>
      <xdr:col>9</xdr:col>
      <xdr:colOff>11043</xdr:colOff>
      <xdr:row>102</xdr:row>
      <xdr:rowOff>108131</xdr:rowOff>
    </xdr:to>
    <xdr:graphicFrame macro="">
      <xdr:nvGraphicFramePr>
        <xdr:cNvPr id="6" name="Chart 5">
          <a:extLst>
            <a:ext uri="{FF2B5EF4-FFF2-40B4-BE49-F238E27FC236}">
              <a16:creationId xmlns:a16="http://schemas.microsoft.com/office/drawing/2014/main" id="{35590331-FBA8-BF93-BDC9-6D29D627FC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350399</xdr:colOff>
      <xdr:row>86</xdr:row>
      <xdr:rowOff>75013</xdr:rowOff>
    </xdr:from>
    <xdr:to>
      <xdr:col>6</xdr:col>
      <xdr:colOff>557362</xdr:colOff>
      <xdr:row>87</xdr:row>
      <xdr:rowOff>159679</xdr:rowOff>
    </xdr:to>
    <xdr:sp macro="" textlink="">
      <xdr:nvSpPr>
        <xdr:cNvPr id="12" name="TextBox 11">
          <a:extLst>
            <a:ext uri="{FF2B5EF4-FFF2-40B4-BE49-F238E27FC236}">
              <a16:creationId xmlns:a16="http://schemas.microsoft.com/office/drawing/2014/main" id="{43906549-C745-B7B9-5B97-02F158E2C88E}"/>
            </a:ext>
          </a:extLst>
        </xdr:cNvPr>
        <xdr:cNvSpPr txBox="1"/>
      </xdr:nvSpPr>
      <xdr:spPr>
        <a:xfrm>
          <a:off x="2179199" y="15989927"/>
          <a:ext cx="2035763" cy="269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Return</a:t>
          </a:r>
          <a:r>
            <a:rPr lang="en-IN" sz="1400" b="1" baseline="0"/>
            <a:t> on Equity</a:t>
          </a:r>
          <a:endParaRPr lang="en-IN" sz="1400" b="1"/>
        </a:p>
      </xdr:txBody>
    </xdr:sp>
    <xdr:clientData/>
  </xdr:twoCellAnchor>
  <xdr:twoCellAnchor>
    <xdr:from>
      <xdr:col>9</xdr:col>
      <xdr:colOff>449787</xdr:colOff>
      <xdr:row>88</xdr:row>
      <xdr:rowOff>78566</xdr:rowOff>
    </xdr:from>
    <xdr:to>
      <xdr:col>18</xdr:col>
      <xdr:colOff>217872</xdr:colOff>
      <xdr:row>102</xdr:row>
      <xdr:rowOff>108131</xdr:rowOff>
    </xdr:to>
    <xdr:graphicFrame macro="">
      <xdr:nvGraphicFramePr>
        <xdr:cNvPr id="16" name="Chart 15">
          <a:extLst>
            <a:ext uri="{FF2B5EF4-FFF2-40B4-BE49-F238E27FC236}">
              <a16:creationId xmlns:a16="http://schemas.microsoft.com/office/drawing/2014/main" id="{787EE7D0-835F-3733-574D-7E8B1EA00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242958</xdr:colOff>
      <xdr:row>105</xdr:row>
      <xdr:rowOff>78566</xdr:rowOff>
    </xdr:from>
    <xdr:to>
      <xdr:col>9</xdr:col>
      <xdr:colOff>11043</xdr:colOff>
      <xdr:row>119</xdr:row>
      <xdr:rowOff>108131</xdr:rowOff>
    </xdr:to>
    <xdr:graphicFrame macro="">
      <xdr:nvGraphicFramePr>
        <xdr:cNvPr id="20" name="Chart 19">
          <a:extLst>
            <a:ext uri="{FF2B5EF4-FFF2-40B4-BE49-F238E27FC236}">
              <a16:creationId xmlns:a16="http://schemas.microsoft.com/office/drawing/2014/main" id="{F9C14057-B65D-0AD8-DE18-BD97B5F51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339514</xdr:colOff>
      <xdr:row>86</xdr:row>
      <xdr:rowOff>75013</xdr:rowOff>
    </xdr:from>
    <xdr:to>
      <xdr:col>15</xdr:col>
      <xdr:colOff>546477</xdr:colOff>
      <xdr:row>87</xdr:row>
      <xdr:rowOff>159679</xdr:rowOff>
    </xdr:to>
    <xdr:sp macro="" textlink="">
      <xdr:nvSpPr>
        <xdr:cNvPr id="21" name="TextBox 20">
          <a:extLst>
            <a:ext uri="{FF2B5EF4-FFF2-40B4-BE49-F238E27FC236}">
              <a16:creationId xmlns:a16="http://schemas.microsoft.com/office/drawing/2014/main" id="{5053D567-1F5A-D0D3-23AB-607A98CA7024}"/>
            </a:ext>
          </a:extLst>
        </xdr:cNvPr>
        <xdr:cNvSpPr txBox="1"/>
      </xdr:nvSpPr>
      <xdr:spPr>
        <a:xfrm>
          <a:off x="7654714" y="15989927"/>
          <a:ext cx="2035763" cy="269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EBIT</a:t>
          </a:r>
        </a:p>
      </xdr:txBody>
    </xdr:sp>
    <xdr:clientData/>
  </xdr:twoCellAnchor>
  <xdr:twoCellAnchor>
    <xdr:from>
      <xdr:col>3</xdr:col>
      <xdr:colOff>350399</xdr:colOff>
      <xdr:row>103</xdr:row>
      <xdr:rowOff>96783</xdr:rowOff>
    </xdr:from>
    <xdr:to>
      <xdr:col>6</xdr:col>
      <xdr:colOff>557362</xdr:colOff>
      <xdr:row>104</xdr:row>
      <xdr:rowOff>181449</xdr:rowOff>
    </xdr:to>
    <xdr:sp macro="" textlink="">
      <xdr:nvSpPr>
        <xdr:cNvPr id="27" name="TextBox 26">
          <a:extLst>
            <a:ext uri="{FF2B5EF4-FFF2-40B4-BE49-F238E27FC236}">
              <a16:creationId xmlns:a16="http://schemas.microsoft.com/office/drawing/2014/main" id="{78041DE1-29EB-9FCC-2A7B-A25CCD1C560B}"/>
            </a:ext>
          </a:extLst>
        </xdr:cNvPr>
        <xdr:cNvSpPr txBox="1"/>
      </xdr:nvSpPr>
      <xdr:spPr>
        <a:xfrm>
          <a:off x="2179199" y="19157669"/>
          <a:ext cx="2035763" cy="269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EBITDA</a:t>
          </a:r>
        </a:p>
      </xdr:txBody>
    </xdr:sp>
    <xdr:clientData/>
  </xdr:twoCellAnchor>
  <xdr:twoCellAnchor>
    <xdr:from>
      <xdr:col>9</xdr:col>
      <xdr:colOff>449787</xdr:colOff>
      <xdr:row>105</xdr:row>
      <xdr:rowOff>78566</xdr:rowOff>
    </xdr:from>
    <xdr:to>
      <xdr:col>18</xdr:col>
      <xdr:colOff>217872</xdr:colOff>
      <xdr:row>119</xdr:row>
      <xdr:rowOff>108131</xdr:rowOff>
    </xdr:to>
    <xdr:graphicFrame macro="">
      <xdr:nvGraphicFramePr>
        <xdr:cNvPr id="28" name="Chart 27">
          <a:extLst>
            <a:ext uri="{FF2B5EF4-FFF2-40B4-BE49-F238E27FC236}">
              <a16:creationId xmlns:a16="http://schemas.microsoft.com/office/drawing/2014/main" id="{26AAA08C-DB88-35A3-ABCE-73F0C92C0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481028</xdr:colOff>
      <xdr:row>103</xdr:row>
      <xdr:rowOff>96783</xdr:rowOff>
    </xdr:from>
    <xdr:to>
      <xdr:col>16</xdr:col>
      <xdr:colOff>78391</xdr:colOff>
      <xdr:row>104</xdr:row>
      <xdr:rowOff>181449</xdr:rowOff>
    </xdr:to>
    <xdr:sp macro="" textlink="">
      <xdr:nvSpPr>
        <xdr:cNvPr id="29" name="TextBox 28">
          <a:extLst>
            <a:ext uri="{FF2B5EF4-FFF2-40B4-BE49-F238E27FC236}">
              <a16:creationId xmlns:a16="http://schemas.microsoft.com/office/drawing/2014/main" id="{BADE13DA-6149-D2C9-85D7-4C2D794E2ACD}"/>
            </a:ext>
          </a:extLst>
        </xdr:cNvPr>
        <xdr:cNvSpPr txBox="1"/>
      </xdr:nvSpPr>
      <xdr:spPr>
        <a:xfrm>
          <a:off x="7796228" y="19157669"/>
          <a:ext cx="2035763" cy="269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Gross Margin</a:t>
          </a:r>
        </a:p>
      </xdr:txBody>
    </xdr:sp>
    <xdr:clientData/>
  </xdr:twoCellAnchor>
  <xdr:twoCellAnchor>
    <xdr:from>
      <xdr:col>0</xdr:col>
      <xdr:colOff>242958</xdr:colOff>
      <xdr:row>122</xdr:row>
      <xdr:rowOff>67681</xdr:rowOff>
    </xdr:from>
    <xdr:to>
      <xdr:col>9</xdr:col>
      <xdr:colOff>11043</xdr:colOff>
      <xdr:row>136</xdr:row>
      <xdr:rowOff>97246</xdr:rowOff>
    </xdr:to>
    <xdr:graphicFrame macro="">
      <xdr:nvGraphicFramePr>
        <xdr:cNvPr id="30" name="Chart 29">
          <a:extLst>
            <a:ext uri="{FF2B5EF4-FFF2-40B4-BE49-F238E27FC236}">
              <a16:creationId xmlns:a16="http://schemas.microsoft.com/office/drawing/2014/main" id="{70B59730-95C6-168E-1294-B821A59DE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350399</xdr:colOff>
      <xdr:row>120</xdr:row>
      <xdr:rowOff>53240</xdr:rowOff>
    </xdr:from>
    <xdr:to>
      <xdr:col>6</xdr:col>
      <xdr:colOff>557362</xdr:colOff>
      <xdr:row>121</xdr:row>
      <xdr:rowOff>137906</xdr:rowOff>
    </xdr:to>
    <xdr:sp macro="" textlink="">
      <xdr:nvSpPr>
        <xdr:cNvPr id="31" name="TextBox 30">
          <a:extLst>
            <a:ext uri="{FF2B5EF4-FFF2-40B4-BE49-F238E27FC236}">
              <a16:creationId xmlns:a16="http://schemas.microsoft.com/office/drawing/2014/main" id="{E2292FF3-B75A-6404-6566-656636730788}"/>
            </a:ext>
          </a:extLst>
        </xdr:cNvPr>
        <xdr:cNvSpPr txBox="1"/>
      </xdr:nvSpPr>
      <xdr:spPr>
        <a:xfrm>
          <a:off x="2179199" y="22260097"/>
          <a:ext cx="2035763" cy="269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Operating Margin</a:t>
          </a:r>
        </a:p>
      </xdr:txBody>
    </xdr:sp>
    <xdr:clientData/>
  </xdr:twoCellAnchor>
  <xdr:twoCellAnchor>
    <xdr:from>
      <xdr:col>12</xdr:col>
      <xdr:colOff>502799</xdr:colOff>
      <xdr:row>120</xdr:row>
      <xdr:rowOff>53240</xdr:rowOff>
    </xdr:from>
    <xdr:to>
      <xdr:col>16</xdr:col>
      <xdr:colOff>100162</xdr:colOff>
      <xdr:row>121</xdr:row>
      <xdr:rowOff>137906</xdr:rowOff>
    </xdr:to>
    <xdr:sp macro="" textlink="">
      <xdr:nvSpPr>
        <xdr:cNvPr id="32" name="TextBox 31">
          <a:extLst>
            <a:ext uri="{FF2B5EF4-FFF2-40B4-BE49-F238E27FC236}">
              <a16:creationId xmlns:a16="http://schemas.microsoft.com/office/drawing/2014/main" id="{4FF40E3D-8BDA-E046-4B91-C82B11E9FFCB}"/>
            </a:ext>
          </a:extLst>
        </xdr:cNvPr>
        <xdr:cNvSpPr txBox="1"/>
      </xdr:nvSpPr>
      <xdr:spPr>
        <a:xfrm>
          <a:off x="7817999" y="22260097"/>
          <a:ext cx="2035763" cy="269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EBITDA Margin</a:t>
          </a:r>
        </a:p>
      </xdr:txBody>
    </xdr:sp>
    <xdr:clientData/>
  </xdr:twoCellAnchor>
  <xdr:twoCellAnchor>
    <xdr:from>
      <xdr:col>9</xdr:col>
      <xdr:colOff>438901</xdr:colOff>
      <xdr:row>122</xdr:row>
      <xdr:rowOff>67681</xdr:rowOff>
    </xdr:from>
    <xdr:to>
      <xdr:col>18</xdr:col>
      <xdr:colOff>206986</xdr:colOff>
      <xdr:row>136</xdr:row>
      <xdr:rowOff>97246</xdr:rowOff>
    </xdr:to>
    <xdr:graphicFrame macro="">
      <xdr:nvGraphicFramePr>
        <xdr:cNvPr id="35" name="Chart 34">
          <a:extLst>
            <a:ext uri="{FF2B5EF4-FFF2-40B4-BE49-F238E27FC236}">
              <a16:creationId xmlns:a16="http://schemas.microsoft.com/office/drawing/2014/main" id="{5F9542D9-F4C6-B675-D367-BD874223B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242958</xdr:colOff>
      <xdr:row>139</xdr:row>
      <xdr:rowOff>89452</xdr:rowOff>
    </xdr:from>
    <xdr:to>
      <xdr:col>9</xdr:col>
      <xdr:colOff>11043</xdr:colOff>
      <xdr:row>153</xdr:row>
      <xdr:rowOff>119017</xdr:rowOff>
    </xdr:to>
    <xdr:graphicFrame macro="">
      <xdr:nvGraphicFramePr>
        <xdr:cNvPr id="36" name="Chart 35">
          <a:extLst>
            <a:ext uri="{FF2B5EF4-FFF2-40B4-BE49-F238E27FC236}">
              <a16:creationId xmlns:a16="http://schemas.microsoft.com/office/drawing/2014/main" id="{7BEB0304-D80B-E106-E9FD-CD1748C111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xdr:col>
      <xdr:colOff>350399</xdr:colOff>
      <xdr:row>137</xdr:row>
      <xdr:rowOff>118554</xdr:rowOff>
    </xdr:from>
    <xdr:to>
      <xdr:col>6</xdr:col>
      <xdr:colOff>557362</xdr:colOff>
      <xdr:row>139</xdr:row>
      <xdr:rowOff>18163</xdr:rowOff>
    </xdr:to>
    <xdr:sp macro="" textlink="">
      <xdr:nvSpPr>
        <xdr:cNvPr id="37" name="TextBox 36">
          <a:extLst>
            <a:ext uri="{FF2B5EF4-FFF2-40B4-BE49-F238E27FC236}">
              <a16:creationId xmlns:a16="http://schemas.microsoft.com/office/drawing/2014/main" id="{00600FCE-44B3-24CE-2935-832D647019C2}"/>
            </a:ext>
          </a:extLst>
        </xdr:cNvPr>
        <xdr:cNvSpPr txBox="1"/>
      </xdr:nvSpPr>
      <xdr:spPr>
        <a:xfrm>
          <a:off x="2179199" y="25471383"/>
          <a:ext cx="2035763" cy="269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Net Margin</a:t>
          </a:r>
        </a:p>
      </xdr:txBody>
    </xdr:sp>
    <xdr:clientData/>
  </xdr:twoCellAnchor>
  <xdr:twoCellAnchor>
    <xdr:from>
      <xdr:col>19</xdr:col>
      <xdr:colOff>63500</xdr:colOff>
      <xdr:row>71</xdr:row>
      <xdr:rowOff>158750</xdr:rowOff>
    </xdr:from>
    <xdr:to>
      <xdr:col>26</xdr:col>
      <xdr:colOff>412750</xdr:colOff>
      <xdr:row>86</xdr:row>
      <xdr:rowOff>44450</xdr:rowOff>
    </xdr:to>
    <xdr:graphicFrame macro="">
      <xdr:nvGraphicFramePr>
        <xdr:cNvPr id="39" name="Chart 38">
          <a:extLst>
            <a:ext uri="{FF2B5EF4-FFF2-40B4-BE49-F238E27FC236}">
              <a16:creationId xmlns:a16="http://schemas.microsoft.com/office/drawing/2014/main" id="{03DB9F11-577B-4FA0-9811-D880D0091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19</xdr:col>
      <xdr:colOff>63500</xdr:colOff>
      <xdr:row>88</xdr:row>
      <xdr:rowOff>69685</xdr:rowOff>
    </xdr:from>
    <xdr:to>
      <xdr:col>26</xdr:col>
      <xdr:colOff>412750</xdr:colOff>
      <xdr:row>102</xdr:row>
      <xdr:rowOff>133515</xdr:rowOff>
    </xdr:to>
    <xdr:graphicFrame macro="">
      <xdr:nvGraphicFramePr>
        <xdr:cNvPr id="40" name="Chart 39">
          <a:extLst>
            <a:ext uri="{FF2B5EF4-FFF2-40B4-BE49-F238E27FC236}">
              <a16:creationId xmlns:a16="http://schemas.microsoft.com/office/drawing/2014/main" id="{8F200AC3-7E02-13C9-DDD5-3583D2B64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27</xdr:col>
      <xdr:colOff>340591</xdr:colOff>
      <xdr:row>71</xdr:row>
      <xdr:rowOff>158750</xdr:rowOff>
    </xdr:from>
    <xdr:to>
      <xdr:col>35</xdr:col>
      <xdr:colOff>76283</xdr:colOff>
      <xdr:row>86</xdr:row>
      <xdr:rowOff>44450</xdr:rowOff>
    </xdr:to>
    <xdr:graphicFrame macro="">
      <xdr:nvGraphicFramePr>
        <xdr:cNvPr id="41" name="Chart 40">
          <a:extLst>
            <a:ext uri="{FF2B5EF4-FFF2-40B4-BE49-F238E27FC236}">
              <a16:creationId xmlns:a16="http://schemas.microsoft.com/office/drawing/2014/main" id="{FAF99F56-DDF1-7508-AE27-F9E2E4921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27</xdr:col>
      <xdr:colOff>304800</xdr:colOff>
      <xdr:row>88</xdr:row>
      <xdr:rowOff>69685</xdr:rowOff>
    </xdr:from>
    <xdr:to>
      <xdr:col>35</xdr:col>
      <xdr:colOff>88681</xdr:colOff>
      <xdr:row>102</xdr:row>
      <xdr:rowOff>133515</xdr:rowOff>
    </xdr:to>
    <xdr:graphicFrame macro="">
      <xdr:nvGraphicFramePr>
        <xdr:cNvPr id="42" name="Chart 41">
          <a:extLst>
            <a:ext uri="{FF2B5EF4-FFF2-40B4-BE49-F238E27FC236}">
              <a16:creationId xmlns:a16="http://schemas.microsoft.com/office/drawing/2014/main" id="{5AF0925A-DCE2-1CE4-E28C-62DDFC87A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18</xdr:col>
      <xdr:colOff>602815</xdr:colOff>
      <xdr:row>67</xdr:row>
      <xdr:rowOff>42521</xdr:rowOff>
    </xdr:from>
    <xdr:to>
      <xdr:col>35</xdr:col>
      <xdr:colOff>268941</xdr:colOff>
      <xdr:row>69</xdr:row>
      <xdr:rowOff>11207</xdr:rowOff>
    </xdr:to>
    <xdr:sp macro="" textlink="">
      <xdr:nvSpPr>
        <xdr:cNvPr id="44" name="Rectangle: Rounded Corners 43">
          <a:extLst>
            <a:ext uri="{FF2B5EF4-FFF2-40B4-BE49-F238E27FC236}">
              <a16:creationId xmlns:a16="http://schemas.microsoft.com/office/drawing/2014/main" id="{D944A222-3B54-2D7D-A5E8-6D27237CA8A1}"/>
            </a:ext>
          </a:extLst>
        </xdr:cNvPr>
        <xdr:cNvSpPr/>
      </xdr:nvSpPr>
      <xdr:spPr>
        <a:xfrm>
          <a:off x="11575615" y="12806021"/>
          <a:ext cx="10029326" cy="3496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80683</xdr:colOff>
      <xdr:row>67</xdr:row>
      <xdr:rowOff>63873</xdr:rowOff>
    </xdr:from>
    <xdr:to>
      <xdr:col>35</xdr:col>
      <xdr:colOff>179294</xdr:colOff>
      <xdr:row>68</xdr:row>
      <xdr:rowOff>168088</xdr:rowOff>
    </xdr:to>
    <xdr:sp macro="" textlink="">
      <xdr:nvSpPr>
        <xdr:cNvPr id="46" name="TextBox 45">
          <a:extLst>
            <a:ext uri="{FF2B5EF4-FFF2-40B4-BE49-F238E27FC236}">
              <a16:creationId xmlns:a16="http://schemas.microsoft.com/office/drawing/2014/main" id="{843B7893-F7DE-60E9-BD04-1D8B6F56F4DD}"/>
            </a:ext>
          </a:extLst>
        </xdr:cNvPr>
        <xdr:cNvSpPr txBox="1"/>
      </xdr:nvSpPr>
      <xdr:spPr>
        <a:xfrm>
          <a:off x="11577918" y="12076579"/>
          <a:ext cx="9780494" cy="28350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Ratio wise Profitability Comparison</a:t>
          </a:r>
        </a:p>
      </xdr:txBody>
    </xdr:sp>
    <xdr:clientData/>
  </xdr:twoCellAnchor>
  <xdr:twoCellAnchor>
    <xdr:from>
      <xdr:col>19</xdr:col>
      <xdr:colOff>119530</xdr:colOff>
      <xdr:row>36</xdr:row>
      <xdr:rowOff>166688</xdr:rowOff>
    </xdr:from>
    <xdr:to>
      <xdr:col>34</xdr:col>
      <xdr:colOff>552824</xdr:colOff>
      <xdr:row>64</xdr:row>
      <xdr:rowOff>33867</xdr:rowOff>
    </xdr:to>
    <mc:AlternateContent xmlns:mc="http://schemas.openxmlformats.org/markup-compatibility/2006">
      <mc:Choice xmlns:cx2="http://schemas.microsoft.com/office/drawing/2015/10/21/chartex" Requires="cx2">
        <xdr:graphicFrame macro="">
          <xdr:nvGraphicFramePr>
            <xdr:cNvPr id="49" name="Chart 48">
              <a:extLst>
                <a:ext uri="{FF2B5EF4-FFF2-40B4-BE49-F238E27FC236}">
                  <a16:creationId xmlns:a16="http://schemas.microsoft.com/office/drawing/2014/main" id="{AF8DA0CD-1732-4241-832B-2BD7416A62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11701930" y="6750368"/>
              <a:ext cx="9577294" cy="49878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534591</xdr:colOff>
      <xdr:row>34</xdr:row>
      <xdr:rowOff>0</xdr:rowOff>
    </xdr:from>
    <xdr:to>
      <xdr:col>35</xdr:col>
      <xdr:colOff>217714</xdr:colOff>
      <xdr:row>35</xdr:row>
      <xdr:rowOff>157238</xdr:rowOff>
    </xdr:to>
    <xdr:sp macro="" textlink="">
      <xdr:nvSpPr>
        <xdr:cNvPr id="51" name="Rectangle: Rounded Corners 50">
          <a:extLst>
            <a:ext uri="{FF2B5EF4-FFF2-40B4-BE49-F238E27FC236}">
              <a16:creationId xmlns:a16="http://schemas.microsoft.com/office/drawing/2014/main" id="{F3DC4201-57E9-0192-1159-4DF84915DD49}"/>
            </a:ext>
          </a:extLst>
        </xdr:cNvPr>
        <xdr:cNvSpPr/>
      </xdr:nvSpPr>
      <xdr:spPr>
        <a:xfrm>
          <a:off x="11420305" y="6168571"/>
          <a:ext cx="9964076" cy="33866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12095</xdr:colOff>
      <xdr:row>34</xdr:row>
      <xdr:rowOff>24191</xdr:rowOff>
    </xdr:from>
    <xdr:to>
      <xdr:col>35</xdr:col>
      <xdr:colOff>133047</xdr:colOff>
      <xdr:row>35</xdr:row>
      <xdr:rowOff>108858</xdr:rowOff>
    </xdr:to>
    <xdr:sp macro="" textlink="">
      <xdr:nvSpPr>
        <xdr:cNvPr id="52" name="TextBox 51">
          <a:extLst>
            <a:ext uri="{FF2B5EF4-FFF2-40B4-BE49-F238E27FC236}">
              <a16:creationId xmlns:a16="http://schemas.microsoft.com/office/drawing/2014/main" id="{AF20E0CA-D0D8-166F-DD71-888CF79F494C}"/>
            </a:ext>
          </a:extLst>
        </xdr:cNvPr>
        <xdr:cNvSpPr txBox="1"/>
      </xdr:nvSpPr>
      <xdr:spPr>
        <a:xfrm>
          <a:off x="11502571" y="6192762"/>
          <a:ext cx="9797143" cy="26609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Short</a:t>
          </a:r>
          <a:r>
            <a:rPr lang="en-IN" sz="1600" b="1" baseline="0">
              <a:solidFill>
                <a:schemeClr val="bg1"/>
              </a:solidFill>
            </a:rPr>
            <a:t> Term Liquidity Position</a:t>
          </a:r>
          <a:endParaRPr lang="en-IN" sz="1600" b="1">
            <a:solidFill>
              <a:schemeClr val="bg1"/>
            </a:solidFill>
          </a:endParaRPr>
        </a:p>
      </xdr:txBody>
    </xdr:sp>
    <xdr:clientData/>
  </xdr:twoCellAnchor>
  <xdr:twoCellAnchor>
    <xdr:from>
      <xdr:col>19</xdr:col>
      <xdr:colOff>19792</xdr:colOff>
      <xdr:row>3</xdr:row>
      <xdr:rowOff>163992</xdr:rowOff>
    </xdr:from>
    <xdr:to>
      <xdr:col>26</xdr:col>
      <xdr:colOff>494806</xdr:colOff>
      <xdr:row>18</xdr:row>
      <xdr:rowOff>168233</xdr:rowOff>
    </xdr:to>
    <xdr:graphicFrame macro="">
      <xdr:nvGraphicFramePr>
        <xdr:cNvPr id="53" name="Chart 52">
          <a:extLst>
            <a:ext uri="{FF2B5EF4-FFF2-40B4-BE49-F238E27FC236}">
              <a16:creationId xmlns:a16="http://schemas.microsoft.com/office/drawing/2014/main" id="{B5D28608-EB85-402C-916A-46996EAFE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27</xdr:col>
      <xdr:colOff>68954</xdr:colOff>
      <xdr:row>4</xdr:row>
      <xdr:rowOff>9257</xdr:rowOff>
    </xdr:from>
    <xdr:to>
      <xdr:col>35</xdr:col>
      <xdr:colOff>49481</xdr:colOff>
      <xdr:row>32</xdr:row>
      <xdr:rowOff>83344</xdr:rowOff>
    </xdr:to>
    <xdr:graphicFrame macro="">
      <xdr:nvGraphicFramePr>
        <xdr:cNvPr id="54" name="Chart 53">
          <a:extLst>
            <a:ext uri="{FF2B5EF4-FFF2-40B4-BE49-F238E27FC236}">
              <a16:creationId xmlns:a16="http://schemas.microsoft.com/office/drawing/2014/main" id="{7034E2D0-978E-4450-B4B1-B73A9D07F7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19</xdr:col>
      <xdr:colOff>49480</xdr:colOff>
      <xdr:row>19</xdr:row>
      <xdr:rowOff>168233</xdr:rowOff>
    </xdr:from>
    <xdr:to>
      <xdr:col>26</xdr:col>
      <xdr:colOff>500062</xdr:colOff>
      <xdr:row>32</xdr:row>
      <xdr:rowOff>98961</xdr:rowOff>
    </xdr:to>
    <xdr:graphicFrame macro="">
      <xdr:nvGraphicFramePr>
        <xdr:cNvPr id="55" name="Chart 54">
          <a:extLst>
            <a:ext uri="{FF2B5EF4-FFF2-40B4-BE49-F238E27FC236}">
              <a16:creationId xmlns:a16="http://schemas.microsoft.com/office/drawing/2014/main" id="{8E56E41C-E127-406C-9761-1B2907CDB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18</xdr:col>
      <xdr:colOff>519161</xdr:colOff>
      <xdr:row>1</xdr:row>
      <xdr:rowOff>17721</xdr:rowOff>
    </xdr:from>
    <xdr:to>
      <xdr:col>35</xdr:col>
      <xdr:colOff>302323</xdr:colOff>
      <xdr:row>2</xdr:row>
      <xdr:rowOff>170119</xdr:rowOff>
    </xdr:to>
    <xdr:sp macro="" textlink="">
      <xdr:nvSpPr>
        <xdr:cNvPr id="50" name="Rectangle: Rounded Corners 49">
          <a:extLst>
            <a:ext uri="{FF2B5EF4-FFF2-40B4-BE49-F238E27FC236}">
              <a16:creationId xmlns:a16="http://schemas.microsoft.com/office/drawing/2014/main" id="{CEFCFB49-D541-EFF4-4DFF-B85E1BE25C2C}"/>
            </a:ext>
          </a:extLst>
        </xdr:cNvPr>
        <xdr:cNvSpPr/>
      </xdr:nvSpPr>
      <xdr:spPr>
        <a:xfrm>
          <a:off x="11462778" y="204168"/>
          <a:ext cx="10118800" cy="33884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560024</xdr:colOff>
      <xdr:row>1</xdr:row>
      <xdr:rowOff>37171</xdr:rowOff>
    </xdr:from>
    <xdr:to>
      <xdr:col>35</xdr:col>
      <xdr:colOff>266391</xdr:colOff>
      <xdr:row>2</xdr:row>
      <xdr:rowOff>136294</xdr:rowOff>
    </xdr:to>
    <xdr:sp macro="" textlink="">
      <xdr:nvSpPr>
        <xdr:cNvPr id="56" name="TextBox 55">
          <a:extLst>
            <a:ext uri="{FF2B5EF4-FFF2-40B4-BE49-F238E27FC236}">
              <a16:creationId xmlns:a16="http://schemas.microsoft.com/office/drawing/2014/main" id="{D2A787E2-5A67-E1C5-70D2-83241883C150}"/>
            </a:ext>
          </a:extLst>
        </xdr:cNvPr>
        <xdr:cNvSpPr txBox="1"/>
      </xdr:nvSpPr>
      <xdr:spPr>
        <a:xfrm>
          <a:off x="11488219" y="223025"/>
          <a:ext cx="10027440" cy="28497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mn-lt"/>
            </a:rPr>
            <a:t>Month wise Efficiency</a:t>
          </a:r>
        </a:p>
      </xdr:txBody>
    </xdr:sp>
    <xdr:clientData/>
  </xdr:twoCellAnchor>
  <xdr:twoCellAnchor>
    <xdr:from>
      <xdr:col>35</xdr:col>
      <xdr:colOff>519162</xdr:colOff>
      <xdr:row>1</xdr:row>
      <xdr:rowOff>17721</xdr:rowOff>
    </xdr:from>
    <xdr:to>
      <xdr:col>52</xdr:col>
      <xdr:colOff>302323</xdr:colOff>
      <xdr:row>2</xdr:row>
      <xdr:rowOff>170119</xdr:rowOff>
    </xdr:to>
    <xdr:sp macro="" textlink="">
      <xdr:nvSpPr>
        <xdr:cNvPr id="38" name="Rectangle: Rounded Corners 37">
          <a:extLst>
            <a:ext uri="{FF2B5EF4-FFF2-40B4-BE49-F238E27FC236}">
              <a16:creationId xmlns:a16="http://schemas.microsoft.com/office/drawing/2014/main" id="{410BFD8D-7DEF-C762-D46A-D7189994F816}"/>
            </a:ext>
          </a:extLst>
        </xdr:cNvPr>
        <xdr:cNvSpPr/>
      </xdr:nvSpPr>
      <xdr:spPr>
        <a:xfrm>
          <a:off x="21798417" y="204168"/>
          <a:ext cx="10118800" cy="33884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539394</xdr:colOff>
      <xdr:row>1</xdr:row>
      <xdr:rowOff>39384</xdr:rowOff>
    </xdr:from>
    <xdr:to>
      <xdr:col>52</xdr:col>
      <xdr:colOff>248291</xdr:colOff>
      <xdr:row>2</xdr:row>
      <xdr:rowOff>128426</xdr:rowOff>
    </xdr:to>
    <xdr:sp macro="" textlink="">
      <xdr:nvSpPr>
        <xdr:cNvPr id="43" name="TextBox 42">
          <a:extLst>
            <a:ext uri="{FF2B5EF4-FFF2-40B4-BE49-F238E27FC236}">
              <a16:creationId xmlns:a16="http://schemas.microsoft.com/office/drawing/2014/main" id="{CEAD3F49-033C-830F-F72B-8EB2806A8884}"/>
            </a:ext>
          </a:extLst>
        </xdr:cNvPr>
        <xdr:cNvSpPr txBox="1"/>
      </xdr:nvSpPr>
      <xdr:spPr>
        <a:xfrm>
          <a:off x="21815461" y="219182"/>
          <a:ext cx="10042987" cy="2688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Leverage Position of the Business</a:t>
          </a:r>
        </a:p>
      </xdr:txBody>
    </xdr:sp>
    <xdr:clientData/>
  </xdr:twoCellAnchor>
  <xdr:twoCellAnchor>
    <xdr:from>
      <xdr:col>36</xdr:col>
      <xdr:colOff>-1</xdr:colOff>
      <xdr:row>4</xdr:row>
      <xdr:rowOff>0</xdr:rowOff>
    </xdr:from>
    <xdr:to>
      <xdr:col>43</xdr:col>
      <xdr:colOff>590938</xdr:colOff>
      <xdr:row>23</xdr:row>
      <xdr:rowOff>23813</xdr:rowOff>
    </xdr:to>
    <xdr:graphicFrame macro="">
      <xdr:nvGraphicFramePr>
        <xdr:cNvPr id="45" name="Chart 44">
          <a:extLst>
            <a:ext uri="{FF2B5EF4-FFF2-40B4-BE49-F238E27FC236}">
              <a16:creationId xmlns:a16="http://schemas.microsoft.com/office/drawing/2014/main" id="{C62436DF-24F7-408E-A74B-E03A6877F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44</xdr:col>
      <xdr:colOff>233265</xdr:colOff>
      <xdr:row>4</xdr:row>
      <xdr:rowOff>15551</xdr:rowOff>
    </xdr:from>
    <xdr:to>
      <xdr:col>52</xdr:col>
      <xdr:colOff>155511</xdr:colOff>
      <xdr:row>23</xdr:row>
      <xdr:rowOff>47625</xdr:rowOff>
    </xdr:to>
    <xdr:graphicFrame macro="">
      <xdr:nvGraphicFramePr>
        <xdr:cNvPr id="48" name="Chart 47">
          <a:extLst>
            <a:ext uri="{FF2B5EF4-FFF2-40B4-BE49-F238E27FC236}">
              <a16:creationId xmlns:a16="http://schemas.microsoft.com/office/drawing/2014/main" id="{04D087CE-CC33-4D37-8513-30FD8D49B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36</xdr:col>
      <xdr:colOff>0</xdr:colOff>
      <xdr:row>24</xdr:row>
      <xdr:rowOff>166688</xdr:rowOff>
    </xdr:from>
    <xdr:to>
      <xdr:col>43</xdr:col>
      <xdr:colOff>500063</xdr:colOff>
      <xdr:row>43</xdr:row>
      <xdr:rowOff>166688</xdr:rowOff>
    </xdr:to>
    <xdr:graphicFrame macro="">
      <xdr:nvGraphicFramePr>
        <xdr:cNvPr id="57" name="Chart 56">
          <a:extLst>
            <a:ext uri="{FF2B5EF4-FFF2-40B4-BE49-F238E27FC236}">
              <a16:creationId xmlns:a16="http://schemas.microsoft.com/office/drawing/2014/main" id="{1F3DD914-88BB-46BF-A3C9-2207FE420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44</xdr:col>
      <xdr:colOff>228600</xdr:colOff>
      <xdr:row>24</xdr:row>
      <xdr:rowOff>142875</xdr:rowOff>
    </xdr:from>
    <xdr:to>
      <xdr:col>52</xdr:col>
      <xdr:colOff>152400</xdr:colOff>
      <xdr:row>44</xdr:row>
      <xdr:rowOff>47625</xdr:rowOff>
    </xdr:to>
    <xdr:graphicFrame macro="">
      <xdr:nvGraphicFramePr>
        <xdr:cNvPr id="58" name="Chart 57">
          <a:extLst>
            <a:ext uri="{FF2B5EF4-FFF2-40B4-BE49-F238E27FC236}">
              <a16:creationId xmlns:a16="http://schemas.microsoft.com/office/drawing/2014/main" id="{ED0F3E65-75D8-4BE3-AC3C-4B0F67C24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36</xdr:col>
      <xdr:colOff>-1</xdr:colOff>
      <xdr:row>45</xdr:row>
      <xdr:rowOff>142874</xdr:rowOff>
    </xdr:from>
    <xdr:to>
      <xdr:col>43</xdr:col>
      <xdr:colOff>551234</xdr:colOff>
      <xdr:row>65</xdr:row>
      <xdr:rowOff>142873</xdr:rowOff>
    </xdr:to>
    <xdr:graphicFrame macro="">
      <xdr:nvGraphicFramePr>
        <xdr:cNvPr id="59" name="Chart 58">
          <a:extLst>
            <a:ext uri="{FF2B5EF4-FFF2-40B4-BE49-F238E27FC236}">
              <a16:creationId xmlns:a16="http://schemas.microsoft.com/office/drawing/2014/main" id="{56CA057E-C0B2-4B45-A7FC-584A8CEF0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44</xdr:col>
      <xdr:colOff>243191</xdr:colOff>
      <xdr:row>45</xdr:row>
      <xdr:rowOff>142875</xdr:rowOff>
    </xdr:from>
    <xdr:to>
      <xdr:col>52</xdr:col>
      <xdr:colOff>129702</xdr:colOff>
      <xdr:row>65</xdr:row>
      <xdr:rowOff>166687</xdr:rowOff>
    </xdr:to>
    <xdr:graphicFrame macro="">
      <xdr:nvGraphicFramePr>
        <xdr:cNvPr id="60" name="Chart 59">
          <a:extLst>
            <a:ext uri="{FF2B5EF4-FFF2-40B4-BE49-F238E27FC236}">
              <a16:creationId xmlns:a16="http://schemas.microsoft.com/office/drawing/2014/main" id="{E19DC399-C18B-4ED0-BC46-038B8D713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36</xdr:col>
      <xdr:colOff>61451</xdr:colOff>
      <xdr:row>71</xdr:row>
      <xdr:rowOff>142875</xdr:rowOff>
    </xdr:from>
    <xdr:to>
      <xdr:col>43</xdr:col>
      <xdr:colOff>602225</xdr:colOff>
      <xdr:row>86</xdr:row>
      <xdr:rowOff>76200</xdr:rowOff>
    </xdr:to>
    <xdr:graphicFrame macro="">
      <xdr:nvGraphicFramePr>
        <xdr:cNvPr id="61" name="Chart 60">
          <a:extLst>
            <a:ext uri="{FF2B5EF4-FFF2-40B4-BE49-F238E27FC236}">
              <a16:creationId xmlns:a16="http://schemas.microsoft.com/office/drawing/2014/main" id="{0BDFC1F6-BDA2-4C6E-8F8B-352E6463A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35</xdr:col>
      <xdr:colOff>488514</xdr:colOff>
      <xdr:row>67</xdr:row>
      <xdr:rowOff>42521</xdr:rowOff>
    </xdr:from>
    <xdr:to>
      <xdr:col>52</xdr:col>
      <xdr:colOff>425531</xdr:colOff>
      <xdr:row>69</xdr:row>
      <xdr:rowOff>11207</xdr:rowOff>
    </xdr:to>
    <xdr:sp macro="" textlink="">
      <xdr:nvSpPr>
        <xdr:cNvPr id="62" name="Rectangle: Rounded Corners 61">
          <a:extLst>
            <a:ext uri="{FF2B5EF4-FFF2-40B4-BE49-F238E27FC236}">
              <a16:creationId xmlns:a16="http://schemas.microsoft.com/office/drawing/2014/main" id="{42642943-185A-0D7D-DCE4-4573F66BF549}"/>
            </a:ext>
          </a:extLst>
        </xdr:cNvPr>
        <xdr:cNvSpPr/>
      </xdr:nvSpPr>
      <xdr:spPr>
        <a:xfrm>
          <a:off x="21963059" y="11977222"/>
          <a:ext cx="10367511" cy="32494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44</xdr:col>
      <xdr:colOff>258096</xdr:colOff>
      <xdr:row>71</xdr:row>
      <xdr:rowOff>169335</xdr:rowOff>
    </xdr:from>
    <xdr:to>
      <xdr:col>52</xdr:col>
      <xdr:colOff>168088</xdr:colOff>
      <xdr:row>86</xdr:row>
      <xdr:rowOff>101601</xdr:rowOff>
    </xdr:to>
    <xdr:graphicFrame macro="">
      <xdr:nvGraphicFramePr>
        <xdr:cNvPr id="63" name="Chart 62">
          <a:extLst>
            <a:ext uri="{FF2B5EF4-FFF2-40B4-BE49-F238E27FC236}">
              <a16:creationId xmlns:a16="http://schemas.microsoft.com/office/drawing/2014/main" id="{7A36F77B-F7C3-498A-947E-054B3B6B3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36</xdr:col>
      <xdr:colOff>58615</xdr:colOff>
      <xdr:row>88</xdr:row>
      <xdr:rowOff>68384</xdr:rowOff>
    </xdr:from>
    <xdr:to>
      <xdr:col>43</xdr:col>
      <xdr:colOff>595923</xdr:colOff>
      <xdr:row>102</xdr:row>
      <xdr:rowOff>156308</xdr:rowOff>
    </xdr:to>
    <xdr:graphicFrame macro="">
      <xdr:nvGraphicFramePr>
        <xdr:cNvPr id="64" name="Chart 63">
          <a:extLst>
            <a:ext uri="{FF2B5EF4-FFF2-40B4-BE49-F238E27FC236}">
              <a16:creationId xmlns:a16="http://schemas.microsoft.com/office/drawing/2014/main" id="{177BE151-EEB8-4EA8-8D5E-4E209B401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27</xdr:col>
      <xdr:colOff>304801</xdr:colOff>
      <xdr:row>105</xdr:row>
      <xdr:rowOff>69937</xdr:rowOff>
    </xdr:from>
    <xdr:to>
      <xdr:col>35</xdr:col>
      <xdr:colOff>69273</xdr:colOff>
      <xdr:row>119</xdr:row>
      <xdr:rowOff>100061</xdr:rowOff>
    </xdr:to>
    <xdr:graphicFrame macro="">
      <xdr:nvGraphicFramePr>
        <xdr:cNvPr id="66" name="Chart 65">
          <a:extLst>
            <a:ext uri="{FF2B5EF4-FFF2-40B4-BE49-F238E27FC236}">
              <a16:creationId xmlns:a16="http://schemas.microsoft.com/office/drawing/2014/main" id="{2E04CC9F-2D2A-4B4F-A70B-F946FB0D5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36</xdr:col>
      <xdr:colOff>69273</xdr:colOff>
      <xdr:row>105</xdr:row>
      <xdr:rowOff>34636</xdr:rowOff>
    </xdr:from>
    <xdr:to>
      <xdr:col>43</xdr:col>
      <xdr:colOff>588818</xdr:colOff>
      <xdr:row>119</xdr:row>
      <xdr:rowOff>69273</xdr:rowOff>
    </xdr:to>
    <xdr:graphicFrame macro="">
      <xdr:nvGraphicFramePr>
        <xdr:cNvPr id="67" name="Chart 66">
          <a:extLst>
            <a:ext uri="{FF2B5EF4-FFF2-40B4-BE49-F238E27FC236}">
              <a16:creationId xmlns:a16="http://schemas.microsoft.com/office/drawing/2014/main" id="{EEDAF968-A1D8-41FC-8E3C-D709D126B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44</xdr:col>
      <xdr:colOff>341415</xdr:colOff>
      <xdr:row>105</xdr:row>
      <xdr:rowOff>37997</xdr:rowOff>
    </xdr:from>
    <xdr:to>
      <xdr:col>52</xdr:col>
      <xdr:colOff>218952</xdr:colOff>
      <xdr:row>118</xdr:row>
      <xdr:rowOff>164523</xdr:rowOff>
    </xdr:to>
    <xdr:graphicFrame macro="">
      <xdr:nvGraphicFramePr>
        <xdr:cNvPr id="69" name="Chart 68">
          <a:extLst>
            <a:ext uri="{FF2B5EF4-FFF2-40B4-BE49-F238E27FC236}">
              <a16:creationId xmlns:a16="http://schemas.microsoft.com/office/drawing/2014/main" id="{8CF3C0B8-FB06-4AA0-BA8C-A4228BFB9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29</xdr:col>
      <xdr:colOff>143304</xdr:colOff>
      <xdr:row>70</xdr:row>
      <xdr:rowOff>20587</xdr:rowOff>
    </xdr:from>
    <xdr:to>
      <xdr:col>33</xdr:col>
      <xdr:colOff>327131</xdr:colOff>
      <xdr:row>71</xdr:row>
      <xdr:rowOff>118601</xdr:rowOff>
    </xdr:to>
    <xdr:sp macro="" textlink="">
      <xdr:nvSpPr>
        <xdr:cNvPr id="70" name="TextBox 69">
          <a:extLst>
            <a:ext uri="{FF2B5EF4-FFF2-40B4-BE49-F238E27FC236}">
              <a16:creationId xmlns:a16="http://schemas.microsoft.com/office/drawing/2014/main" id="{4164FC34-2001-0E27-F9E8-58EF690F406D}"/>
            </a:ext>
          </a:extLst>
        </xdr:cNvPr>
        <xdr:cNvSpPr txBox="1"/>
      </xdr:nvSpPr>
      <xdr:spPr>
        <a:xfrm>
          <a:off x="17746796" y="12677536"/>
          <a:ext cx="2611894" cy="278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For the June Month</a:t>
          </a:r>
        </a:p>
      </xdr:txBody>
    </xdr:sp>
    <xdr:clientData/>
  </xdr:twoCellAnchor>
  <xdr:twoCellAnchor>
    <xdr:from>
      <xdr:col>20</xdr:col>
      <xdr:colOff>530762</xdr:colOff>
      <xdr:row>70</xdr:row>
      <xdr:rowOff>20587</xdr:rowOff>
    </xdr:from>
    <xdr:to>
      <xdr:col>25</xdr:col>
      <xdr:colOff>107571</xdr:colOff>
      <xdr:row>71</xdr:row>
      <xdr:rowOff>118601</xdr:rowOff>
    </xdr:to>
    <xdr:sp macro="" textlink="">
      <xdr:nvSpPr>
        <xdr:cNvPr id="71" name="TextBox 70">
          <a:extLst>
            <a:ext uri="{FF2B5EF4-FFF2-40B4-BE49-F238E27FC236}">
              <a16:creationId xmlns:a16="http://schemas.microsoft.com/office/drawing/2014/main" id="{9F2C177A-6FB7-C77B-D1C9-2C79C117923F}"/>
            </a:ext>
          </a:extLst>
        </xdr:cNvPr>
        <xdr:cNvSpPr txBox="1"/>
      </xdr:nvSpPr>
      <xdr:spPr>
        <a:xfrm>
          <a:off x="12671101" y="12677536"/>
          <a:ext cx="2611894" cy="278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For the April Month</a:t>
          </a:r>
        </a:p>
      </xdr:txBody>
    </xdr:sp>
    <xdr:clientData/>
  </xdr:twoCellAnchor>
  <xdr:twoCellAnchor>
    <xdr:from>
      <xdr:col>21</xdr:col>
      <xdr:colOff>158700</xdr:colOff>
      <xdr:row>86</xdr:row>
      <xdr:rowOff>75013</xdr:rowOff>
    </xdr:from>
    <xdr:to>
      <xdr:col>24</xdr:col>
      <xdr:colOff>365663</xdr:colOff>
      <xdr:row>87</xdr:row>
      <xdr:rowOff>159679</xdr:rowOff>
    </xdr:to>
    <xdr:sp macro="" textlink="">
      <xdr:nvSpPr>
        <xdr:cNvPr id="73" name="TextBox 72">
          <a:extLst>
            <a:ext uri="{FF2B5EF4-FFF2-40B4-BE49-F238E27FC236}">
              <a16:creationId xmlns:a16="http://schemas.microsoft.com/office/drawing/2014/main" id="{1D8DD07C-64C9-CB09-9DB7-3C7DD2374A21}"/>
            </a:ext>
          </a:extLst>
        </xdr:cNvPr>
        <xdr:cNvSpPr txBox="1"/>
      </xdr:nvSpPr>
      <xdr:spPr>
        <a:xfrm>
          <a:off x="12906056" y="15624979"/>
          <a:ext cx="2028014" cy="26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For the May Month</a:t>
          </a:r>
        </a:p>
      </xdr:txBody>
    </xdr:sp>
    <xdr:clientData/>
  </xdr:twoCellAnchor>
  <xdr:twoCellAnchor>
    <xdr:from>
      <xdr:col>35</xdr:col>
      <xdr:colOff>545910</xdr:colOff>
      <xdr:row>67</xdr:row>
      <xdr:rowOff>56866</xdr:rowOff>
    </xdr:from>
    <xdr:to>
      <xdr:col>52</xdr:col>
      <xdr:colOff>363940</xdr:colOff>
      <xdr:row>68</xdr:row>
      <xdr:rowOff>159225</xdr:rowOff>
    </xdr:to>
    <xdr:sp macro="" textlink="">
      <xdr:nvSpPr>
        <xdr:cNvPr id="74" name="TextBox 73">
          <a:extLst>
            <a:ext uri="{FF2B5EF4-FFF2-40B4-BE49-F238E27FC236}">
              <a16:creationId xmlns:a16="http://schemas.microsoft.com/office/drawing/2014/main" id="{736A8EE1-1A4F-807B-958E-B68D54813105}"/>
            </a:ext>
          </a:extLst>
        </xdr:cNvPr>
        <xdr:cNvSpPr txBox="1"/>
      </xdr:nvSpPr>
      <xdr:spPr>
        <a:xfrm>
          <a:off x="22041134" y="12248866"/>
          <a:ext cx="10258567" cy="28432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Cash Flow</a:t>
          </a:r>
        </a:p>
      </xdr:txBody>
    </xdr:sp>
    <xdr:clientData/>
  </xdr:twoCellAnchor>
  <xdr:twoCellAnchor>
    <xdr:from>
      <xdr:col>46</xdr:col>
      <xdr:colOff>143303</xdr:colOff>
      <xdr:row>70</xdr:row>
      <xdr:rowOff>31960</xdr:rowOff>
    </xdr:from>
    <xdr:to>
      <xdr:col>50</xdr:col>
      <xdr:colOff>327130</xdr:colOff>
      <xdr:row>71</xdr:row>
      <xdr:rowOff>129974</xdr:rowOff>
    </xdr:to>
    <xdr:sp macro="" textlink="">
      <xdr:nvSpPr>
        <xdr:cNvPr id="75" name="TextBox 74">
          <a:extLst>
            <a:ext uri="{FF2B5EF4-FFF2-40B4-BE49-F238E27FC236}">
              <a16:creationId xmlns:a16="http://schemas.microsoft.com/office/drawing/2014/main" id="{D2FD0940-B07B-810A-48ED-FFDEF828714E}"/>
            </a:ext>
          </a:extLst>
        </xdr:cNvPr>
        <xdr:cNvSpPr txBox="1"/>
      </xdr:nvSpPr>
      <xdr:spPr>
        <a:xfrm>
          <a:off x="28394169" y="12769870"/>
          <a:ext cx="2640424" cy="2799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US" sz="1600" b="1" i="0" baseline="0">
              <a:solidFill>
                <a:schemeClr val="dk1"/>
              </a:solidFill>
              <a:effectLst/>
              <a:latin typeface="+mn-lt"/>
              <a:ea typeface="+mn-ea"/>
              <a:cs typeface="+mn-cs"/>
            </a:rPr>
            <a:t>Free Cash Flow</a:t>
          </a:r>
          <a:endParaRPr lang="en-IN" sz="2000">
            <a:effectLst/>
          </a:endParaRPr>
        </a:p>
      </xdr:txBody>
    </xdr:sp>
    <xdr:clientData/>
  </xdr:twoCellAnchor>
  <xdr:twoCellAnchor>
    <xdr:from>
      <xdr:col>37</xdr:col>
      <xdr:colOff>575483</xdr:colOff>
      <xdr:row>70</xdr:row>
      <xdr:rowOff>20587</xdr:rowOff>
    </xdr:from>
    <xdr:to>
      <xdr:col>42</xdr:col>
      <xdr:colOff>145160</xdr:colOff>
      <xdr:row>71</xdr:row>
      <xdr:rowOff>118601</xdr:rowOff>
    </xdr:to>
    <xdr:sp macro="" textlink="">
      <xdr:nvSpPr>
        <xdr:cNvPr id="76" name="TextBox 75">
          <a:extLst>
            <a:ext uri="{FF2B5EF4-FFF2-40B4-BE49-F238E27FC236}">
              <a16:creationId xmlns:a16="http://schemas.microsoft.com/office/drawing/2014/main" id="{685C7622-A3D2-BA89-BCB0-EC7A8ACB2B19}"/>
            </a:ext>
          </a:extLst>
        </xdr:cNvPr>
        <xdr:cNvSpPr txBox="1"/>
      </xdr:nvSpPr>
      <xdr:spPr>
        <a:xfrm>
          <a:off x="23299005" y="12758497"/>
          <a:ext cx="2640424" cy="2799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US" sz="1600" b="1" i="0" baseline="0">
              <a:solidFill>
                <a:schemeClr val="dk1"/>
              </a:solidFill>
              <a:effectLst/>
              <a:latin typeface="+mn-lt"/>
              <a:ea typeface="+mn-ea"/>
              <a:cs typeface="+mn-cs"/>
            </a:rPr>
            <a:t>Operating Cash Flow Ratio</a:t>
          </a:r>
          <a:endParaRPr lang="en-IN" sz="2000">
            <a:effectLst/>
          </a:endParaRPr>
        </a:p>
      </xdr:txBody>
    </xdr:sp>
    <xdr:clientData/>
  </xdr:twoCellAnchor>
  <xdr:twoCellAnchor>
    <xdr:from>
      <xdr:col>38</xdr:col>
      <xdr:colOff>352042</xdr:colOff>
      <xdr:row>86</xdr:row>
      <xdr:rowOff>154625</xdr:rowOff>
    </xdr:from>
    <xdr:to>
      <xdr:col>41</xdr:col>
      <xdr:colOff>559006</xdr:colOff>
      <xdr:row>88</xdr:row>
      <xdr:rowOff>57321</xdr:rowOff>
    </xdr:to>
    <xdr:sp macro="" textlink="">
      <xdr:nvSpPr>
        <xdr:cNvPr id="77" name="TextBox 76">
          <a:extLst>
            <a:ext uri="{FF2B5EF4-FFF2-40B4-BE49-F238E27FC236}">
              <a16:creationId xmlns:a16="http://schemas.microsoft.com/office/drawing/2014/main" id="{C54D8E48-3F5B-BB29-AC30-1DA00A94614C}"/>
            </a:ext>
          </a:extLst>
        </xdr:cNvPr>
        <xdr:cNvSpPr txBox="1"/>
      </xdr:nvSpPr>
      <xdr:spPr>
        <a:xfrm>
          <a:off x="23689714" y="15804058"/>
          <a:ext cx="2049411" cy="266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r>
            <a:rPr lang="en-US" sz="1600" b="1" i="0" baseline="0">
              <a:solidFill>
                <a:schemeClr val="dk1"/>
              </a:solidFill>
              <a:effectLst/>
              <a:latin typeface="+mn-lt"/>
              <a:ea typeface="+mn-ea"/>
              <a:cs typeface="+mn-cs"/>
            </a:rPr>
            <a:t>Cash Flow to Debt</a:t>
          </a:r>
          <a:endParaRPr lang="en-IN" sz="2000" b="1">
            <a:effectLst/>
          </a:endParaRPr>
        </a:p>
      </xdr:txBody>
    </xdr:sp>
    <xdr:clientData/>
  </xdr:twoCellAnchor>
  <xdr:twoCellAnchor>
    <xdr:from>
      <xdr:col>29</xdr:col>
      <xdr:colOff>454402</xdr:colOff>
      <xdr:row>86</xdr:row>
      <xdr:rowOff>75013</xdr:rowOff>
    </xdr:from>
    <xdr:to>
      <xdr:col>33</xdr:col>
      <xdr:colOff>47216</xdr:colOff>
      <xdr:row>87</xdr:row>
      <xdr:rowOff>159679</xdr:rowOff>
    </xdr:to>
    <xdr:sp macro="" textlink="">
      <xdr:nvSpPr>
        <xdr:cNvPr id="78" name="TextBox 77">
          <a:extLst>
            <a:ext uri="{FF2B5EF4-FFF2-40B4-BE49-F238E27FC236}">
              <a16:creationId xmlns:a16="http://schemas.microsoft.com/office/drawing/2014/main" id="{1D108EDC-C96B-C436-87DE-1447AA56AE1F}"/>
            </a:ext>
          </a:extLst>
        </xdr:cNvPr>
        <xdr:cNvSpPr txBox="1"/>
      </xdr:nvSpPr>
      <xdr:spPr>
        <a:xfrm>
          <a:off x="18264730" y="15724446"/>
          <a:ext cx="2049411" cy="266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For the July Month</a:t>
          </a:r>
        </a:p>
      </xdr:txBody>
    </xdr:sp>
    <xdr:clientData/>
  </xdr:twoCellAnchor>
  <xdr:twoCellAnchor>
    <xdr:from>
      <xdr:col>19</xdr:col>
      <xdr:colOff>69272</xdr:colOff>
      <xdr:row>105</xdr:row>
      <xdr:rowOff>86591</xdr:rowOff>
    </xdr:from>
    <xdr:to>
      <xdr:col>26</xdr:col>
      <xdr:colOff>380999</xdr:colOff>
      <xdr:row>119</xdr:row>
      <xdr:rowOff>69273</xdr:rowOff>
    </xdr:to>
    <xdr:graphicFrame macro="">
      <xdr:nvGraphicFramePr>
        <xdr:cNvPr id="79" name="Chart 78">
          <a:extLst>
            <a:ext uri="{FF2B5EF4-FFF2-40B4-BE49-F238E27FC236}">
              <a16:creationId xmlns:a16="http://schemas.microsoft.com/office/drawing/2014/main" id="{42556A41-CD75-4C68-B905-C00A5F1B8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18</xdr:col>
      <xdr:colOff>602813</xdr:colOff>
      <xdr:row>103</xdr:row>
      <xdr:rowOff>41189</xdr:rowOff>
    </xdr:from>
    <xdr:to>
      <xdr:col>52</xdr:col>
      <xdr:colOff>494269</xdr:colOff>
      <xdr:row>105</xdr:row>
      <xdr:rowOff>0</xdr:rowOff>
    </xdr:to>
    <xdr:sp macro="" textlink="">
      <xdr:nvSpPr>
        <xdr:cNvPr id="80" name="Rectangle: Rounded Corners 79">
          <a:extLst>
            <a:ext uri="{FF2B5EF4-FFF2-40B4-BE49-F238E27FC236}">
              <a16:creationId xmlns:a16="http://schemas.microsoft.com/office/drawing/2014/main" id="{A925E363-2A5D-E246-048D-DF54BE1D0F40}"/>
            </a:ext>
          </a:extLst>
        </xdr:cNvPr>
        <xdr:cNvSpPr/>
      </xdr:nvSpPr>
      <xdr:spPr>
        <a:xfrm>
          <a:off x="11723894" y="19132378"/>
          <a:ext cx="20897943" cy="32951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48638</xdr:colOff>
      <xdr:row>103</xdr:row>
      <xdr:rowOff>78154</xdr:rowOff>
    </xdr:from>
    <xdr:ext cx="20671277" cy="254000"/>
    <xdr:sp macro="" textlink="">
      <xdr:nvSpPr>
        <xdr:cNvPr id="81" name="TextBox 80">
          <a:extLst>
            <a:ext uri="{FF2B5EF4-FFF2-40B4-BE49-F238E27FC236}">
              <a16:creationId xmlns:a16="http://schemas.microsoft.com/office/drawing/2014/main" id="{1EC399DF-00AE-F125-8F1E-FB0C9DB47A50}"/>
            </a:ext>
          </a:extLst>
        </xdr:cNvPr>
        <xdr:cNvSpPr txBox="1"/>
      </xdr:nvSpPr>
      <xdr:spPr>
        <a:xfrm>
          <a:off x="11680535" y="18861128"/>
          <a:ext cx="20671277"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800" b="1">
              <a:solidFill>
                <a:schemeClr val="bg1"/>
              </a:solidFill>
            </a:rPr>
            <a:t>Growth</a:t>
          </a:r>
          <a:r>
            <a:rPr lang="en-IN" sz="1800" b="1" baseline="0">
              <a:solidFill>
                <a:schemeClr val="bg1"/>
              </a:solidFill>
            </a:rPr>
            <a:t> and Valuation</a:t>
          </a:r>
          <a:endParaRPr lang="en-IN" sz="1800" b="1">
            <a:solidFill>
              <a:schemeClr val="bg1"/>
            </a:solidFill>
          </a:endParaRPr>
        </a:p>
      </xdr:txBody>
    </xdr:sp>
    <xdr:clientData/>
  </xdr:oneCellAnchor>
  <xdr:twoCellAnchor>
    <xdr:from>
      <xdr:col>44</xdr:col>
      <xdr:colOff>266700</xdr:colOff>
      <xdr:row>86</xdr:row>
      <xdr:rowOff>114300</xdr:rowOff>
    </xdr:from>
    <xdr:to>
      <xdr:col>52</xdr:col>
      <xdr:colOff>160986</xdr:colOff>
      <xdr:row>102</xdr:row>
      <xdr:rowOff>128789</xdr:rowOff>
    </xdr:to>
    <xdr:graphicFrame macro="">
      <xdr:nvGraphicFramePr>
        <xdr:cNvPr id="82" name="Chart 81">
          <a:extLst>
            <a:ext uri="{FF2B5EF4-FFF2-40B4-BE49-F238E27FC236}">
              <a16:creationId xmlns:a16="http://schemas.microsoft.com/office/drawing/2014/main" id="{AE334F3E-71CE-444A-B22F-E4FD4413C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0</xdr:col>
      <xdr:colOff>0</xdr:colOff>
      <xdr:row>1</xdr:row>
      <xdr:rowOff>23091</xdr:rowOff>
    </xdr:from>
    <xdr:to>
      <xdr:col>18</xdr:col>
      <xdr:colOff>277091</xdr:colOff>
      <xdr:row>2</xdr:row>
      <xdr:rowOff>138545</xdr:rowOff>
    </xdr:to>
    <xdr:sp macro="" textlink="">
      <xdr:nvSpPr>
        <xdr:cNvPr id="47" name="TextBox 46">
          <a:extLst>
            <a:ext uri="{FF2B5EF4-FFF2-40B4-BE49-F238E27FC236}">
              <a16:creationId xmlns:a16="http://schemas.microsoft.com/office/drawing/2014/main" id="{930579C5-B641-0779-7536-CDF050F73EEC}"/>
            </a:ext>
          </a:extLst>
        </xdr:cNvPr>
        <xdr:cNvSpPr txBox="1"/>
      </xdr:nvSpPr>
      <xdr:spPr>
        <a:xfrm>
          <a:off x="0" y="207818"/>
          <a:ext cx="11291455" cy="30018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rPr>
            <a:t>Operational Highlights</a:t>
          </a:r>
        </a:p>
      </xdr:txBody>
    </xdr:sp>
    <xdr:clientData/>
  </xdr:twoCellAnchor>
  <xdr:twoCellAnchor>
    <xdr:from>
      <xdr:col>18</xdr:col>
      <xdr:colOff>589206</xdr:colOff>
      <xdr:row>120</xdr:row>
      <xdr:rowOff>29872</xdr:rowOff>
    </xdr:from>
    <xdr:to>
      <xdr:col>52</xdr:col>
      <xdr:colOff>480662</xdr:colOff>
      <xdr:row>121</xdr:row>
      <xdr:rowOff>169751</xdr:rowOff>
    </xdr:to>
    <xdr:sp macro="" textlink="">
      <xdr:nvSpPr>
        <xdr:cNvPr id="72" name="Rectangle: Rounded Corners 71">
          <a:extLst>
            <a:ext uri="{FF2B5EF4-FFF2-40B4-BE49-F238E27FC236}">
              <a16:creationId xmlns:a16="http://schemas.microsoft.com/office/drawing/2014/main" id="{A2D90F78-ACD2-FFAF-C3AB-443847BDF973}"/>
            </a:ext>
          </a:extLst>
        </xdr:cNvPr>
        <xdr:cNvSpPr/>
      </xdr:nvSpPr>
      <xdr:spPr>
        <a:xfrm>
          <a:off x="11610992" y="21257015"/>
          <a:ext cx="20710384" cy="31677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0</xdr:colOff>
      <xdr:row>123</xdr:row>
      <xdr:rowOff>0</xdr:rowOff>
    </xdr:from>
    <xdr:to>
      <xdr:col>26</xdr:col>
      <xdr:colOff>369454</xdr:colOff>
      <xdr:row>136</xdr:row>
      <xdr:rowOff>138546</xdr:rowOff>
    </xdr:to>
    <xdr:graphicFrame macro="">
      <xdr:nvGraphicFramePr>
        <xdr:cNvPr id="83" name="Chart 82">
          <a:extLst>
            <a:ext uri="{FF2B5EF4-FFF2-40B4-BE49-F238E27FC236}">
              <a16:creationId xmlns:a16="http://schemas.microsoft.com/office/drawing/2014/main" id="{0BB51C58-F260-4C0F-9AF3-4865F70F1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27</xdr:col>
      <xdr:colOff>304801</xdr:colOff>
      <xdr:row>123</xdr:row>
      <xdr:rowOff>0</xdr:rowOff>
    </xdr:from>
    <xdr:to>
      <xdr:col>35</xdr:col>
      <xdr:colOff>41191</xdr:colOff>
      <xdr:row>136</xdr:row>
      <xdr:rowOff>136769</xdr:rowOff>
    </xdr:to>
    <xdr:graphicFrame macro="">
      <xdr:nvGraphicFramePr>
        <xdr:cNvPr id="84" name="Chart 83">
          <a:extLst>
            <a:ext uri="{FF2B5EF4-FFF2-40B4-BE49-F238E27FC236}">
              <a16:creationId xmlns:a16="http://schemas.microsoft.com/office/drawing/2014/main" id="{2377628B-189D-4AF5-A146-14E5B358A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36</xdr:col>
      <xdr:colOff>0</xdr:colOff>
      <xdr:row>123</xdr:row>
      <xdr:rowOff>0</xdr:rowOff>
    </xdr:from>
    <xdr:to>
      <xdr:col>43</xdr:col>
      <xdr:colOff>329045</xdr:colOff>
      <xdr:row>136</xdr:row>
      <xdr:rowOff>146243</xdr:rowOff>
    </xdr:to>
    <xdr:graphicFrame macro="">
      <xdr:nvGraphicFramePr>
        <xdr:cNvPr id="85" name="Chart 84">
          <a:extLst>
            <a:ext uri="{FF2B5EF4-FFF2-40B4-BE49-F238E27FC236}">
              <a16:creationId xmlns:a16="http://schemas.microsoft.com/office/drawing/2014/main" id="{35421831-7384-4F7E-8912-FB96227BF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44</xdr:col>
      <xdr:colOff>314960</xdr:colOff>
      <xdr:row>123</xdr:row>
      <xdr:rowOff>316</xdr:rowOff>
    </xdr:from>
    <xdr:to>
      <xdr:col>52</xdr:col>
      <xdr:colOff>213359</xdr:colOff>
      <xdr:row>136</xdr:row>
      <xdr:rowOff>134938</xdr:rowOff>
    </xdr:to>
    <xdr:graphicFrame macro="">
      <xdr:nvGraphicFramePr>
        <xdr:cNvPr id="86" name="Chart 85">
          <a:extLst>
            <a:ext uri="{FF2B5EF4-FFF2-40B4-BE49-F238E27FC236}">
              <a16:creationId xmlns:a16="http://schemas.microsoft.com/office/drawing/2014/main" id="{E226A53F-7549-4980-A4CA-0A8E9DFD4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18</xdr:col>
      <xdr:colOff>599607</xdr:colOff>
      <xdr:row>138</xdr:row>
      <xdr:rowOff>-1</xdr:rowOff>
    </xdr:from>
    <xdr:to>
      <xdr:col>26</xdr:col>
      <xdr:colOff>374754</xdr:colOff>
      <xdr:row>153</xdr:row>
      <xdr:rowOff>103908</xdr:rowOff>
    </xdr:to>
    <xdr:graphicFrame macro="">
      <xdr:nvGraphicFramePr>
        <xdr:cNvPr id="88" name="Chart 87">
          <a:extLst>
            <a:ext uri="{FF2B5EF4-FFF2-40B4-BE49-F238E27FC236}">
              <a16:creationId xmlns:a16="http://schemas.microsoft.com/office/drawing/2014/main" id="{4C451D41-783C-482E-9E88-92D2EE326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27</xdr:col>
      <xdr:colOff>279400</xdr:colOff>
      <xdr:row>137</xdr:row>
      <xdr:rowOff>163976</xdr:rowOff>
    </xdr:from>
    <xdr:to>
      <xdr:col>35</xdr:col>
      <xdr:colOff>48229</xdr:colOff>
      <xdr:row>153</xdr:row>
      <xdr:rowOff>69274</xdr:rowOff>
    </xdr:to>
    <xdr:graphicFrame macro="">
      <xdr:nvGraphicFramePr>
        <xdr:cNvPr id="91" name="Chart 90">
          <a:extLst>
            <a:ext uri="{FF2B5EF4-FFF2-40B4-BE49-F238E27FC236}">
              <a16:creationId xmlns:a16="http://schemas.microsoft.com/office/drawing/2014/main" id="{A0AE9311-BCF4-4D3E-886C-E70503D94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19</xdr:col>
      <xdr:colOff>40106</xdr:colOff>
      <xdr:row>120</xdr:row>
      <xdr:rowOff>50801</xdr:rowOff>
    </xdr:from>
    <xdr:to>
      <xdr:col>52</xdr:col>
      <xdr:colOff>401053</xdr:colOff>
      <xdr:row>121</xdr:row>
      <xdr:rowOff>160421</xdr:rowOff>
    </xdr:to>
    <xdr:sp macro="" textlink="">
      <xdr:nvSpPr>
        <xdr:cNvPr id="92" name="TextBox 91">
          <a:extLst>
            <a:ext uri="{FF2B5EF4-FFF2-40B4-BE49-F238E27FC236}">
              <a16:creationId xmlns:a16="http://schemas.microsoft.com/office/drawing/2014/main" id="{0FD1EBE8-85A4-9DAD-0E56-3F6B8D293833}"/>
            </a:ext>
          </a:extLst>
        </xdr:cNvPr>
        <xdr:cNvSpPr txBox="1"/>
      </xdr:nvSpPr>
      <xdr:spPr>
        <a:xfrm>
          <a:off x="11724106" y="22509748"/>
          <a:ext cx="20654210" cy="29677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chemeClr val="bg1"/>
              </a:solidFill>
            </a:rPr>
            <a:t>Key</a:t>
          </a:r>
          <a:r>
            <a:rPr lang="en-IN" sz="1800" baseline="0">
              <a:solidFill>
                <a:schemeClr val="bg1"/>
              </a:solidFill>
            </a:rPr>
            <a:t> Performance Indicators</a:t>
          </a:r>
          <a:endParaRPr lang="en-IN" sz="1800">
            <a:solidFill>
              <a:schemeClr val="bg1"/>
            </a:solidFill>
          </a:endParaRPr>
        </a:p>
      </xdr:txBody>
    </xdr:sp>
    <xdr:clientData/>
  </xdr:twoCellAnchor>
  <xdr:twoCellAnchor>
    <xdr:from>
      <xdr:col>36</xdr:col>
      <xdr:colOff>0</xdr:colOff>
      <xdr:row>138</xdr:row>
      <xdr:rowOff>0</xdr:rowOff>
    </xdr:from>
    <xdr:to>
      <xdr:col>43</xdr:col>
      <xdr:colOff>325437</xdr:colOff>
      <xdr:row>153</xdr:row>
      <xdr:rowOff>69273</xdr:rowOff>
    </xdr:to>
    <xdr:graphicFrame macro="">
      <xdr:nvGraphicFramePr>
        <xdr:cNvPr id="68" name="Chart 67">
          <a:extLst>
            <a:ext uri="{FF2B5EF4-FFF2-40B4-BE49-F238E27FC236}">
              <a16:creationId xmlns:a16="http://schemas.microsoft.com/office/drawing/2014/main" id="{B76D2DB5-9906-4894-B655-46166375A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44</xdr:col>
      <xdr:colOff>312616</xdr:colOff>
      <xdr:row>137</xdr:row>
      <xdr:rowOff>174624</xdr:rowOff>
    </xdr:from>
    <xdr:to>
      <xdr:col>52</xdr:col>
      <xdr:colOff>206375</xdr:colOff>
      <xdr:row>152</xdr:row>
      <xdr:rowOff>132521</xdr:rowOff>
    </xdr:to>
    <xdr:graphicFrame macro="">
      <xdr:nvGraphicFramePr>
        <xdr:cNvPr id="90" name="Chart 89">
          <a:extLst>
            <a:ext uri="{FF2B5EF4-FFF2-40B4-BE49-F238E27FC236}">
              <a16:creationId xmlns:a16="http://schemas.microsoft.com/office/drawing/2014/main" id="{EB7B416A-18C5-4E7E-8837-B31A1DBAF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12</xdr:col>
      <xdr:colOff>208159</xdr:colOff>
      <xdr:row>137</xdr:row>
      <xdr:rowOff>118554</xdr:rowOff>
    </xdr:from>
    <xdr:to>
      <xdr:col>15</xdr:col>
      <xdr:colOff>415122</xdr:colOff>
      <xdr:row>139</xdr:row>
      <xdr:rowOff>18163</xdr:rowOff>
    </xdr:to>
    <xdr:sp macro="" textlink="">
      <xdr:nvSpPr>
        <xdr:cNvPr id="93" name="TextBox 92">
          <a:extLst>
            <a:ext uri="{FF2B5EF4-FFF2-40B4-BE49-F238E27FC236}">
              <a16:creationId xmlns:a16="http://schemas.microsoft.com/office/drawing/2014/main" id="{DF3540AD-EEB4-3ACD-FD19-7EB56704C79C}"/>
            </a:ext>
          </a:extLst>
        </xdr:cNvPr>
        <xdr:cNvSpPr txBox="1"/>
      </xdr:nvSpPr>
      <xdr:spPr>
        <a:xfrm>
          <a:off x="7523359" y="25173114"/>
          <a:ext cx="2035763" cy="265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t>Net Margin</a:t>
          </a:r>
        </a:p>
      </xdr:txBody>
    </xdr:sp>
    <xdr:clientData/>
  </xdr:twoCellAnchor>
  <xdr:twoCellAnchor>
    <xdr:from>
      <xdr:col>9</xdr:col>
      <xdr:colOff>435998</xdr:colOff>
      <xdr:row>139</xdr:row>
      <xdr:rowOff>89452</xdr:rowOff>
    </xdr:from>
    <xdr:to>
      <xdr:col>18</xdr:col>
      <xdr:colOff>204083</xdr:colOff>
      <xdr:row>153</xdr:row>
      <xdr:rowOff>86591</xdr:rowOff>
    </xdr:to>
    <xdr:graphicFrame macro="">
      <xdr:nvGraphicFramePr>
        <xdr:cNvPr id="94" name="Chart 93">
          <a:extLst>
            <a:ext uri="{FF2B5EF4-FFF2-40B4-BE49-F238E27FC236}">
              <a16:creationId xmlns:a16="http://schemas.microsoft.com/office/drawing/2014/main" id="{4AC98A61-B81D-EB0F-FB71-874F4E79C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0</xdr:col>
      <xdr:colOff>138545</xdr:colOff>
      <xdr:row>154</xdr:row>
      <xdr:rowOff>86591</xdr:rowOff>
    </xdr:from>
    <xdr:to>
      <xdr:col>52</xdr:col>
      <xdr:colOff>480662</xdr:colOff>
      <xdr:row>156</xdr:row>
      <xdr:rowOff>4391</xdr:rowOff>
    </xdr:to>
    <xdr:sp macro="" textlink="">
      <xdr:nvSpPr>
        <xdr:cNvPr id="95" name="Rectangle: Rounded Corners 94">
          <a:extLst>
            <a:ext uri="{FF2B5EF4-FFF2-40B4-BE49-F238E27FC236}">
              <a16:creationId xmlns:a16="http://schemas.microsoft.com/office/drawing/2014/main" id="{694AB2E3-4FD3-3B78-20CA-09180AB721E5}"/>
            </a:ext>
          </a:extLst>
        </xdr:cNvPr>
        <xdr:cNvSpPr/>
      </xdr:nvSpPr>
      <xdr:spPr>
        <a:xfrm>
          <a:off x="138545" y="29423591"/>
          <a:ext cx="31861208" cy="298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c:userShapes xmlns:c="http://schemas.openxmlformats.org/drawingml/2006/chart">
  <cdr:relSizeAnchor xmlns:cdr="http://schemas.openxmlformats.org/drawingml/2006/chartDrawing">
    <cdr:from>
      <cdr:x>0.34059</cdr:x>
      <cdr:y>0.025</cdr:y>
    </cdr:from>
    <cdr:to>
      <cdr:x>0.62975</cdr:x>
      <cdr:y>0.10437</cdr:y>
    </cdr:to>
    <cdr:sp macro="" textlink="">
      <cdr:nvSpPr>
        <cdr:cNvPr id="2" name="TextBox 1">
          <a:extLst xmlns:a="http://schemas.openxmlformats.org/drawingml/2006/main">
            <a:ext uri="{FF2B5EF4-FFF2-40B4-BE49-F238E27FC236}">
              <a16:creationId xmlns:a16="http://schemas.microsoft.com/office/drawing/2014/main" id="{7569FF42-B394-EA4B-8212-3D705D720D52}"/>
            </a:ext>
          </a:extLst>
        </cdr:cNvPr>
        <cdr:cNvSpPr txBox="1"/>
      </cdr:nvSpPr>
      <cdr:spPr>
        <a:xfrm xmlns:a="http://schemas.openxmlformats.org/drawingml/2006/main">
          <a:off x="1077058" y="70338"/>
          <a:ext cx="914400" cy="223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0.35171</cdr:x>
      <cdr:y>0.025</cdr:y>
    </cdr:from>
    <cdr:to>
      <cdr:x>0.64087</cdr:x>
      <cdr:y>0.35</cdr:y>
    </cdr:to>
    <cdr:sp macro="" textlink="">
      <cdr:nvSpPr>
        <cdr:cNvPr id="3" name="TextBox 2">
          <a:extLst xmlns:a="http://schemas.openxmlformats.org/drawingml/2006/main">
            <a:ext uri="{FF2B5EF4-FFF2-40B4-BE49-F238E27FC236}">
              <a16:creationId xmlns:a16="http://schemas.microsoft.com/office/drawing/2014/main" id="{4B31D559-349B-EB9B-76B2-76CF247243AF}"/>
            </a:ext>
          </a:extLst>
        </cdr:cNvPr>
        <cdr:cNvSpPr txBox="1"/>
      </cdr:nvSpPr>
      <cdr:spPr>
        <a:xfrm xmlns:a="http://schemas.openxmlformats.org/drawingml/2006/main">
          <a:off x="1112227" y="70338"/>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1635672</xdr:colOff>
      <xdr:row>6</xdr:row>
      <xdr:rowOff>56745</xdr:rowOff>
    </xdr:from>
    <xdr:to>
      <xdr:col>14</xdr:col>
      <xdr:colOff>510701</xdr:colOff>
      <xdr:row>7</xdr:row>
      <xdr:rowOff>154023</xdr:rowOff>
    </xdr:to>
    <xdr:sp macro="" textlink="">
      <xdr:nvSpPr>
        <xdr:cNvPr id="4" name="Rectangle: Rounded Corners 3">
          <a:extLst>
            <a:ext uri="{FF2B5EF4-FFF2-40B4-BE49-F238E27FC236}">
              <a16:creationId xmlns:a16="http://schemas.microsoft.com/office/drawing/2014/main" id="{94AA47F9-4AC2-8429-5F28-DD70AF19A9B5}"/>
            </a:ext>
          </a:extLst>
        </xdr:cNvPr>
        <xdr:cNvSpPr/>
      </xdr:nvSpPr>
      <xdr:spPr>
        <a:xfrm>
          <a:off x="1635672" y="1232590"/>
          <a:ext cx="14390926" cy="28120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97277</xdr:colOff>
      <xdr:row>8</xdr:row>
      <xdr:rowOff>8106</xdr:rowOff>
    </xdr:from>
    <xdr:to>
      <xdr:col>14</xdr:col>
      <xdr:colOff>421533</xdr:colOff>
      <xdr:row>29</xdr:row>
      <xdr:rowOff>8021</xdr:rowOff>
    </xdr:to>
    <xdr:graphicFrame macro="">
      <xdr:nvGraphicFramePr>
        <xdr:cNvPr id="5" name="Chart 4">
          <a:extLst>
            <a:ext uri="{FF2B5EF4-FFF2-40B4-BE49-F238E27FC236}">
              <a16:creationId xmlns:a16="http://schemas.microsoft.com/office/drawing/2014/main" id="{CE0A76DB-16A2-7391-D612-B845AF655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1675086</xdr:colOff>
      <xdr:row>6</xdr:row>
      <xdr:rowOff>81063</xdr:rowOff>
    </xdr:from>
    <xdr:to>
      <xdr:col>14</xdr:col>
      <xdr:colOff>486382</xdr:colOff>
      <xdr:row>7</xdr:row>
      <xdr:rowOff>129701</xdr:rowOff>
    </xdr:to>
    <xdr:sp macro="" textlink="">
      <xdr:nvSpPr>
        <xdr:cNvPr id="6" name="TextBox 5">
          <a:extLst>
            <a:ext uri="{FF2B5EF4-FFF2-40B4-BE49-F238E27FC236}">
              <a16:creationId xmlns:a16="http://schemas.microsoft.com/office/drawing/2014/main" id="{19B5BDA0-3B99-2698-6177-B2C4E4B1B81B}"/>
            </a:ext>
          </a:extLst>
        </xdr:cNvPr>
        <xdr:cNvSpPr txBox="1"/>
      </xdr:nvSpPr>
      <xdr:spPr>
        <a:xfrm>
          <a:off x="1675086" y="1256908"/>
          <a:ext cx="14327193" cy="23256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Total</a:t>
          </a:r>
          <a:r>
            <a:rPr lang="en-IN" sz="1400" b="1" baseline="0">
              <a:solidFill>
                <a:schemeClr val="bg1"/>
              </a:solidFill>
            </a:rPr>
            <a:t> Income and Total Expenses Forecast</a:t>
          </a:r>
          <a:endParaRPr lang="en-IN" sz="1400" b="1">
            <a:solidFill>
              <a:schemeClr val="bg1"/>
            </a:solidFill>
          </a:endParaRPr>
        </a:p>
      </xdr:txBody>
    </xdr:sp>
    <xdr:clientData/>
  </xdr:twoCellAnchor>
  <xdr:twoCellAnchor>
    <xdr:from>
      <xdr:col>0</xdr:col>
      <xdr:colOff>1642753</xdr:colOff>
      <xdr:row>29</xdr:row>
      <xdr:rowOff>75868</xdr:rowOff>
    </xdr:from>
    <xdr:to>
      <xdr:col>14</xdr:col>
      <xdr:colOff>544286</xdr:colOff>
      <xdr:row>31</xdr:row>
      <xdr:rowOff>9896</xdr:rowOff>
    </xdr:to>
    <xdr:sp macro="" textlink="">
      <xdr:nvSpPr>
        <xdr:cNvPr id="2" name="Rectangle: Rounded Corners 1">
          <a:extLst>
            <a:ext uri="{FF2B5EF4-FFF2-40B4-BE49-F238E27FC236}">
              <a16:creationId xmlns:a16="http://schemas.microsoft.com/office/drawing/2014/main" id="{2A8F4911-09F8-7B72-8895-7294E4C57CD8}"/>
            </a:ext>
          </a:extLst>
        </xdr:cNvPr>
        <xdr:cNvSpPr/>
      </xdr:nvSpPr>
      <xdr:spPr>
        <a:xfrm>
          <a:off x="1642753" y="6389582"/>
          <a:ext cx="14428520" cy="29028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244433</xdr:colOff>
      <xdr:row>29</xdr:row>
      <xdr:rowOff>108858</xdr:rowOff>
    </xdr:from>
    <xdr:to>
      <xdr:col>14</xdr:col>
      <xdr:colOff>484909</xdr:colOff>
      <xdr:row>30</xdr:row>
      <xdr:rowOff>152401</xdr:rowOff>
    </xdr:to>
    <xdr:sp macro="" textlink="">
      <xdr:nvSpPr>
        <xdr:cNvPr id="3" name="TextBox 2">
          <a:extLst>
            <a:ext uri="{FF2B5EF4-FFF2-40B4-BE49-F238E27FC236}">
              <a16:creationId xmlns:a16="http://schemas.microsoft.com/office/drawing/2014/main" id="{A9B1B384-510E-F289-3FC8-04FF4DA67B8F}"/>
            </a:ext>
          </a:extLst>
        </xdr:cNvPr>
        <xdr:cNvSpPr txBox="1"/>
      </xdr:nvSpPr>
      <xdr:spPr>
        <a:xfrm>
          <a:off x="244433" y="6531429"/>
          <a:ext cx="16286019" cy="22497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Forecasting</a:t>
          </a:r>
          <a:r>
            <a:rPr lang="en-IN" sz="1400" b="1" baseline="0">
              <a:solidFill>
                <a:schemeClr val="bg1"/>
              </a:solidFill>
            </a:rPr>
            <a:t> Profit After Tax when Material cost changes</a:t>
          </a:r>
          <a:endParaRPr lang="en-IN" sz="1400" b="1">
            <a:solidFill>
              <a:schemeClr val="bg1"/>
            </a:solidFill>
          </a:endParaRPr>
        </a:p>
      </xdr:txBody>
    </xdr:sp>
    <xdr:clientData/>
  </xdr:twoCellAnchor>
  <xdr:twoCellAnchor>
    <xdr:from>
      <xdr:col>3</xdr:col>
      <xdr:colOff>201282</xdr:colOff>
      <xdr:row>31</xdr:row>
      <xdr:rowOff>148683</xdr:rowOff>
    </xdr:from>
    <xdr:to>
      <xdr:col>14</xdr:col>
      <xdr:colOff>439616</xdr:colOff>
      <xdr:row>51</xdr:row>
      <xdr:rowOff>134471</xdr:rowOff>
    </xdr:to>
    <xdr:graphicFrame macro="">
      <xdr:nvGraphicFramePr>
        <xdr:cNvPr id="8" name="Chart 7">
          <a:extLst>
            <a:ext uri="{FF2B5EF4-FFF2-40B4-BE49-F238E27FC236}">
              <a16:creationId xmlns:a16="http://schemas.microsoft.com/office/drawing/2014/main" id="{A0BCDEF6-50CE-CBC8-5137-A40856399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224118</xdr:colOff>
      <xdr:row>52</xdr:row>
      <xdr:rowOff>89647</xdr:rowOff>
    </xdr:from>
    <xdr:to>
      <xdr:col>14</xdr:col>
      <xdr:colOff>414618</xdr:colOff>
      <xdr:row>72</xdr:row>
      <xdr:rowOff>11206</xdr:rowOff>
    </xdr:to>
    <xdr:graphicFrame macro="">
      <xdr:nvGraphicFramePr>
        <xdr:cNvPr id="9" name="Chart 8">
          <a:extLst>
            <a:ext uri="{FF2B5EF4-FFF2-40B4-BE49-F238E27FC236}">
              <a16:creationId xmlns:a16="http://schemas.microsoft.com/office/drawing/2014/main" id="{01871EDC-B10B-17F5-DD0D-5B0517506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240673</xdr:colOff>
      <xdr:row>72</xdr:row>
      <xdr:rowOff>75868</xdr:rowOff>
    </xdr:from>
    <xdr:to>
      <xdr:col>14</xdr:col>
      <xdr:colOff>544286</xdr:colOff>
      <xdr:row>74</xdr:row>
      <xdr:rowOff>9896</xdr:rowOff>
    </xdr:to>
    <xdr:sp macro="" textlink="">
      <xdr:nvSpPr>
        <xdr:cNvPr id="13" name="Rectangle: Rounded Corners 12">
          <a:extLst>
            <a:ext uri="{FF2B5EF4-FFF2-40B4-BE49-F238E27FC236}">
              <a16:creationId xmlns:a16="http://schemas.microsoft.com/office/drawing/2014/main" id="{C8A2A20C-6807-00D6-9BCD-6FB9EFFE528C}"/>
            </a:ext>
          </a:extLst>
        </xdr:cNvPr>
        <xdr:cNvSpPr/>
      </xdr:nvSpPr>
      <xdr:spPr>
        <a:xfrm>
          <a:off x="240673" y="14456591"/>
          <a:ext cx="16305613" cy="29070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45720</xdr:colOff>
      <xdr:row>0</xdr:row>
      <xdr:rowOff>22860</xdr:rowOff>
    </xdr:from>
    <xdr:to>
      <xdr:col>15</xdr:col>
      <xdr:colOff>304800</xdr:colOff>
      <xdr:row>1</xdr:row>
      <xdr:rowOff>91440</xdr:rowOff>
    </xdr:to>
    <xdr:sp macro="" textlink="">
      <xdr:nvSpPr>
        <xdr:cNvPr id="2" name="Rectangle: Rounded Corners 1">
          <a:extLst>
            <a:ext uri="{FF2B5EF4-FFF2-40B4-BE49-F238E27FC236}">
              <a16:creationId xmlns:a16="http://schemas.microsoft.com/office/drawing/2014/main" id="{D5A9E8B0-1AC4-31A0-E869-53DB58EA112E}"/>
            </a:ext>
          </a:extLst>
        </xdr:cNvPr>
        <xdr:cNvSpPr/>
      </xdr:nvSpPr>
      <xdr:spPr>
        <a:xfrm>
          <a:off x="45720" y="22860"/>
          <a:ext cx="9403080" cy="2514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68580</xdr:colOff>
      <xdr:row>0</xdr:row>
      <xdr:rowOff>53340</xdr:rowOff>
    </xdr:from>
    <xdr:to>
      <xdr:col>15</xdr:col>
      <xdr:colOff>289560</xdr:colOff>
      <xdr:row>1</xdr:row>
      <xdr:rowOff>68580</xdr:rowOff>
    </xdr:to>
    <xdr:sp macro="" textlink="">
      <xdr:nvSpPr>
        <xdr:cNvPr id="3" name="TextBox 2">
          <a:extLst>
            <a:ext uri="{FF2B5EF4-FFF2-40B4-BE49-F238E27FC236}">
              <a16:creationId xmlns:a16="http://schemas.microsoft.com/office/drawing/2014/main" id="{747B140C-4512-6D6A-FD94-7936590ED848}"/>
            </a:ext>
          </a:extLst>
        </xdr:cNvPr>
        <xdr:cNvSpPr txBox="1"/>
      </xdr:nvSpPr>
      <xdr:spPr>
        <a:xfrm>
          <a:off x="68580" y="53340"/>
          <a:ext cx="9364980" cy="1981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Descriptive</a:t>
          </a:r>
          <a:r>
            <a:rPr lang="en-IN" sz="1600" b="1" baseline="0">
              <a:solidFill>
                <a:schemeClr val="bg1"/>
              </a:solidFill>
            </a:rPr>
            <a:t> Analysis</a:t>
          </a:r>
          <a:endParaRPr lang="en-IN" sz="1600" b="1">
            <a:solidFill>
              <a:schemeClr val="bg1"/>
            </a:solidFill>
          </a:endParaRPr>
        </a:p>
      </xdr:txBody>
    </xdr:sp>
    <xdr:clientData/>
  </xdr:twoCellAnchor>
  <xdr:twoCellAnchor>
    <xdr:from>
      <xdr:col>0</xdr:col>
      <xdr:colOff>99060</xdr:colOff>
      <xdr:row>13</xdr:row>
      <xdr:rowOff>81642</xdr:rowOff>
    </xdr:from>
    <xdr:to>
      <xdr:col>15</xdr:col>
      <xdr:colOff>228600</xdr:colOff>
      <xdr:row>19</xdr:row>
      <xdr:rowOff>25978</xdr:rowOff>
    </xdr:to>
    <xdr:sp macro="" textlink="">
      <xdr:nvSpPr>
        <xdr:cNvPr id="4" name="TextBox 3">
          <a:extLst>
            <a:ext uri="{FF2B5EF4-FFF2-40B4-BE49-F238E27FC236}">
              <a16:creationId xmlns:a16="http://schemas.microsoft.com/office/drawing/2014/main" id="{1808E16B-3C0B-843C-05E9-238C0C47751C}"/>
            </a:ext>
          </a:extLst>
        </xdr:cNvPr>
        <xdr:cNvSpPr txBox="1"/>
      </xdr:nvSpPr>
      <xdr:spPr>
        <a:xfrm>
          <a:off x="99060" y="2483097"/>
          <a:ext cx="9250449" cy="1052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200"/>
            <a:t>* Profit After Tax has been</a:t>
          </a:r>
          <a:r>
            <a:rPr lang="en-IN" sz="1200" baseline="0"/>
            <a:t> declining from 11.14% in April to 8.11% of Total Income in July month.</a:t>
          </a:r>
        </a:p>
        <a:p>
          <a:pPr algn="just"/>
          <a:r>
            <a:rPr lang="en-IN" sz="1200" baseline="0"/>
            <a:t>* In April - May period, PAT declined by 6.12% month on month (from the level of </a:t>
          </a:r>
          <a:r>
            <a:rPr lang="en-IN" sz="1200" b="0" i="0" u="none" strike="noStrike">
              <a:solidFill>
                <a:schemeClr val="dk1"/>
              </a:solidFill>
              <a:effectLst/>
              <a:latin typeface="+mn-lt"/>
              <a:ea typeface="+mn-ea"/>
              <a:cs typeface="+mn-cs"/>
            </a:rPr>
            <a:t>₹ 49,000</a:t>
          </a:r>
          <a:r>
            <a:rPr lang="en-IN" sz="1200">
              <a:effectLst/>
            </a:rPr>
            <a:t>  in April to </a:t>
          </a:r>
          <a:r>
            <a:rPr lang="en-IN" sz="1200" b="0" i="0" u="none" strike="noStrike">
              <a:solidFill>
                <a:schemeClr val="dk1"/>
              </a:solidFill>
              <a:effectLst/>
              <a:latin typeface="+mn-lt"/>
              <a:ea typeface="+mn-ea"/>
              <a:cs typeface="+mn-cs"/>
            </a:rPr>
            <a:t>₹ 46,000</a:t>
          </a:r>
          <a:r>
            <a:rPr lang="en-IN" sz="1200">
              <a:effectLst/>
            </a:rPr>
            <a:t> in May)</a:t>
          </a:r>
          <a:endParaRPr lang="en-IN" sz="1200" b="0" i="0" u="none" strike="noStrike">
            <a:solidFill>
              <a:schemeClr val="dk1"/>
            </a:solidFill>
            <a:effectLst/>
            <a:latin typeface="+mn-lt"/>
            <a:ea typeface="+mn-ea"/>
            <a:cs typeface="+mn-cs"/>
          </a:endParaRPr>
        </a:p>
        <a:p>
          <a:pPr algn="just"/>
          <a:r>
            <a:rPr lang="en-IN" sz="1200" b="0" i="0" u="none" strike="noStrike">
              <a:solidFill>
                <a:schemeClr val="dk1"/>
              </a:solidFill>
              <a:effectLst/>
              <a:latin typeface="+mn-lt"/>
              <a:ea typeface="+mn-ea"/>
              <a:cs typeface="+mn-cs"/>
            </a:rPr>
            <a:t>*</a:t>
          </a:r>
          <a:r>
            <a:rPr lang="en-IN" sz="1200" b="0" i="0" u="none" strike="noStrike" baseline="0">
              <a:solidFill>
                <a:schemeClr val="dk1"/>
              </a:solidFill>
              <a:effectLst/>
              <a:latin typeface="+mn-lt"/>
              <a:ea typeface="+mn-ea"/>
              <a:cs typeface="+mn-cs"/>
            </a:rPr>
            <a:t> For May - June month period, recorded an month on month increase of 6.52% (from </a:t>
          </a:r>
          <a:r>
            <a:rPr lang="en-IN" sz="1200" b="0" i="0" u="none" strike="noStrike">
              <a:solidFill>
                <a:schemeClr val="dk1"/>
              </a:solidFill>
              <a:effectLst/>
              <a:latin typeface="+mn-lt"/>
              <a:ea typeface="+mn-ea"/>
              <a:cs typeface="+mn-cs"/>
            </a:rPr>
            <a:t>₹ 46,000</a:t>
          </a:r>
          <a:r>
            <a:rPr lang="en-IN" sz="1200">
              <a:effectLst/>
            </a:rPr>
            <a:t>  in May to </a:t>
          </a:r>
          <a:r>
            <a:rPr lang="en-IN" sz="1200" b="0" i="0" u="none" strike="noStrike">
              <a:solidFill>
                <a:schemeClr val="dk1"/>
              </a:solidFill>
              <a:effectLst/>
              <a:latin typeface="+mn-lt"/>
              <a:ea typeface="+mn-ea"/>
              <a:cs typeface="+mn-cs"/>
            </a:rPr>
            <a:t>₹ 49,000</a:t>
          </a:r>
          <a:r>
            <a:rPr lang="en-IN" sz="1200">
              <a:effectLst/>
            </a:rPr>
            <a:t> in June)</a:t>
          </a:r>
          <a:endParaRPr lang="en-IN" sz="1200" b="0" i="0" u="none" strike="noStrike">
            <a:solidFill>
              <a:schemeClr val="dk1"/>
            </a:solidFill>
            <a:effectLst/>
            <a:latin typeface="+mn-lt"/>
            <a:ea typeface="+mn-ea"/>
            <a:cs typeface="+mn-cs"/>
          </a:endParaRPr>
        </a:p>
        <a:p>
          <a:pPr algn="just"/>
          <a:r>
            <a:rPr lang="en-IN" sz="1200" b="0" i="0" u="none" strike="noStrike">
              <a:solidFill>
                <a:schemeClr val="dk1"/>
              </a:solidFill>
              <a:effectLst/>
              <a:latin typeface="+mn-lt"/>
              <a:ea typeface="+mn-ea"/>
              <a:cs typeface="+mn-cs"/>
            </a:rPr>
            <a:t>*</a:t>
          </a:r>
          <a:r>
            <a:rPr lang="en-IN" sz="1200" b="0" i="0" u="none" strike="noStrike" baseline="0">
              <a:solidFill>
                <a:schemeClr val="dk1"/>
              </a:solidFill>
              <a:effectLst/>
              <a:latin typeface="+mn-lt"/>
              <a:ea typeface="+mn-ea"/>
              <a:cs typeface="+mn-cs"/>
            </a:rPr>
            <a:t> But in June - July term, PAT reduced significantly by 12.24% month on month (from </a:t>
          </a:r>
          <a:r>
            <a:rPr lang="en-IN" sz="1200" b="0" i="0" u="none" strike="noStrike">
              <a:solidFill>
                <a:schemeClr val="dk1"/>
              </a:solidFill>
              <a:effectLst/>
              <a:latin typeface="+mn-lt"/>
              <a:ea typeface="+mn-ea"/>
              <a:cs typeface="+mn-cs"/>
            </a:rPr>
            <a:t>₹ 49,000</a:t>
          </a:r>
          <a:r>
            <a:rPr lang="en-IN" sz="1200">
              <a:effectLst/>
            </a:rPr>
            <a:t> in</a:t>
          </a:r>
          <a:r>
            <a:rPr lang="en-IN" sz="1200" baseline="0">
              <a:effectLst/>
            </a:rPr>
            <a:t> June to </a:t>
          </a:r>
          <a:r>
            <a:rPr lang="en-IN" sz="1200" b="0" i="0" u="none" strike="noStrike">
              <a:solidFill>
                <a:schemeClr val="dk1"/>
              </a:solidFill>
              <a:effectLst/>
              <a:latin typeface="+mn-lt"/>
              <a:ea typeface="+mn-ea"/>
              <a:cs typeface="+mn-cs"/>
            </a:rPr>
            <a:t>₹ 43,000</a:t>
          </a:r>
          <a:r>
            <a:rPr lang="en-IN" sz="1200">
              <a:effectLst/>
            </a:rPr>
            <a:t> in</a:t>
          </a:r>
          <a:r>
            <a:rPr lang="en-IN" sz="1200" baseline="0">
              <a:effectLst/>
            </a:rPr>
            <a:t> July)</a:t>
          </a:r>
        </a:p>
        <a:p>
          <a:pPr algn="just"/>
          <a:r>
            <a:rPr lang="en-IN" sz="1200" baseline="0">
              <a:effectLst/>
            </a:rPr>
            <a:t>* It reflects significant decline of PAT for four consecutive months.</a:t>
          </a:r>
        </a:p>
        <a:p>
          <a:pPr algn="just"/>
          <a:endParaRPr lang="en-IN" sz="1200" baseline="0">
            <a:effectLst/>
          </a:endParaRPr>
        </a:p>
      </xdr:txBody>
    </xdr:sp>
    <xdr:clientData/>
  </xdr:twoCellAnchor>
  <xdr:twoCellAnchor>
    <xdr:from>
      <xdr:col>5</xdr:col>
      <xdr:colOff>354723</xdr:colOff>
      <xdr:row>2</xdr:row>
      <xdr:rowOff>26276</xdr:rowOff>
    </xdr:from>
    <xdr:to>
      <xdr:col>10</xdr:col>
      <xdr:colOff>315309</xdr:colOff>
      <xdr:row>13</xdr:row>
      <xdr:rowOff>8659</xdr:rowOff>
    </xdr:to>
    <xdr:graphicFrame macro="">
      <xdr:nvGraphicFramePr>
        <xdr:cNvPr id="5" name="Chart 4">
          <a:extLst>
            <a:ext uri="{FF2B5EF4-FFF2-40B4-BE49-F238E27FC236}">
              <a16:creationId xmlns:a16="http://schemas.microsoft.com/office/drawing/2014/main" id="{DB325AFC-F30E-4378-ACE7-D9EC35EF2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433552</xdr:colOff>
      <xdr:row>2</xdr:row>
      <xdr:rowOff>13608</xdr:rowOff>
    </xdr:from>
    <xdr:to>
      <xdr:col>15</xdr:col>
      <xdr:colOff>223345</xdr:colOff>
      <xdr:row>12</xdr:row>
      <xdr:rowOff>183931</xdr:rowOff>
    </xdr:to>
    <xdr:graphicFrame macro="">
      <xdr:nvGraphicFramePr>
        <xdr:cNvPr id="6" name="Chart 5">
          <a:extLst>
            <a:ext uri="{FF2B5EF4-FFF2-40B4-BE49-F238E27FC236}">
              <a16:creationId xmlns:a16="http://schemas.microsoft.com/office/drawing/2014/main" id="{5CDC57DA-EBCE-4B16-91EA-0E0FEB3388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19</xdr:row>
      <xdr:rowOff>109452</xdr:rowOff>
    </xdr:from>
    <xdr:to>
      <xdr:col>15</xdr:col>
      <xdr:colOff>304800</xdr:colOff>
      <xdr:row>20</xdr:row>
      <xdr:rowOff>178032</xdr:rowOff>
    </xdr:to>
    <xdr:sp macro="" textlink="">
      <xdr:nvSpPr>
        <xdr:cNvPr id="7" name="Rectangle: Rounded Corners 6">
          <a:extLst>
            <a:ext uri="{FF2B5EF4-FFF2-40B4-BE49-F238E27FC236}">
              <a16:creationId xmlns:a16="http://schemas.microsoft.com/office/drawing/2014/main" id="{205F5801-E4D0-151F-FAD2-23E4672AD7A0}"/>
            </a:ext>
          </a:extLst>
        </xdr:cNvPr>
        <xdr:cNvSpPr/>
      </xdr:nvSpPr>
      <xdr:spPr>
        <a:xfrm>
          <a:off x="45720" y="3598127"/>
          <a:ext cx="9347996" cy="25219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92638</xdr:colOff>
      <xdr:row>19</xdr:row>
      <xdr:rowOff>127275</xdr:rowOff>
    </xdr:from>
    <xdr:to>
      <xdr:col>15</xdr:col>
      <xdr:colOff>274479</xdr:colOff>
      <xdr:row>20</xdr:row>
      <xdr:rowOff>161911</xdr:rowOff>
    </xdr:to>
    <xdr:sp macro="" textlink="">
      <xdr:nvSpPr>
        <xdr:cNvPr id="8" name="TextBox 7">
          <a:extLst>
            <a:ext uri="{FF2B5EF4-FFF2-40B4-BE49-F238E27FC236}">
              <a16:creationId xmlns:a16="http://schemas.microsoft.com/office/drawing/2014/main" id="{E1333C8B-BC0D-981B-8F23-7BC3746D5C53}"/>
            </a:ext>
          </a:extLst>
        </xdr:cNvPr>
        <xdr:cNvSpPr txBox="1"/>
      </xdr:nvSpPr>
      <xdr:spPr>
        <a:xfrm>
          <a:off x="92638" y="3574418"/>
          <a:ext cx="9343984" cy="21606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Diagnostic Analysis</a:t>
          </a:r>
        </a:p>
      </xdr:txBody>
    </xdr:sp>
    <xdr:clientData/>
  </xdr:twoCellAnchor>
  <xdr:twoCellAnchor>
    <xdr:from>
      <xdr:col>0</xdr:col>
      <xdr:colOff>110170</xdr:colOff>
      <xdr:row>33</xdr:row>
      <xdr:rowOff>178905</xdr:rowOff>
    </xdr:from>
    <xdr:to>
      <xdr:col>15</xdr:col>
      <xdr:colOff>266242</xdr:colOff>
      <xdr:row>40</xdr:row>
      <xdr:rowOff>145142</xdr:rowOff>
    </xdr:to>
    <xdr:sp macro="" textlink="">
      <xdr:nvSpPr>
        <xdr:cNvPr id="9" name="TextBox 8">
          <a:extLst>
            <a:ext uri="{FF2B5EF4-FFF2-40B4-BE49-F238E27FC236}">
              <a16:creationId xmlns:a16="http://schemas.microsoft.com/office/drawing/2014/main" id="{B0EE4510-E6D9-C57C-033F-B2FB1A89877A}"/>
            </a:ext>
          </a:extLst>
        </xdr:cNvPr>
        <xdr:cNvSpPr txBox="1"/>
      </xdr:nvSpPr>
      <xdr:spPr>
        <a:xfrm>
          <a:off x="110170" y="6166048"/>
          <a:ext cx="9331174" cy="123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200" baseline="0">
              <a:effectLst/>
            </a:rPr>
            <a:t>* The continuous decline in PAT is mainly driven by Total Expenses increasing at faster pace than the Total Income</a:t>
          </a:r>
        </a:p>
        <a:p>
          <a:pPr algn="just"/>
          <a:r>
            <a:rPr lang="en-IN" sz="1200" baseline="0">
              <a:effectLst/>
            </a:rPr>
            <a:t>* Material cost is the Highest cost Driver around 48% - 52% of Total Expenses</a:t>
          </a:r>
        </a:p>
        <a:p>
          <a:pPr algn="just"/>
          <a:r>
            <a:rPr lang="en-IN" sz="1200" baseline="0">
              <a:effectLst/>
            </a:rPr>
            <a:t>* Total Income is growing at average rate of </a:t>
          </a:r>
          <a:r>
            <a:rPr lang="en-IN" sz="1200" b="1" baseline="0">
              <a:effectLst/>
            </a:rPr>
            <a:t>6.41%</a:t>
          </a:r>
          <a:r>
            <a:rPr lang="en-IN" sz="1200" baseline="0">
              <a:effectLst/>
            </a:rPr>
            <a:t> on Month on Month Basis. But Total Expenses are growing faster at </a:t>
          </a:r>
          <a:r>
            <a:rPr lang="en-IN" sz="1200" b="1" baseline="0">
              <a:effectLst/>
            </a:rPr>
            <a:t>7.98%</a:t>
          </a:r>
          <a:r>
            <a:rPr lang="en-IN" sz="1200" baseline="0">
              <a:effectLst/>
            </a:rPr>
            <a:t> Month on Month</a:t>
          </a:r>
        </a:p>
        <a:p>
          <a:pPr algn="just"/>
          <a:r>
            <a:rPr lang="en-IN" sz="1200" baseline="0">
              <a:effectLst/>
            </a:rPr>
            <a:t>* Inventories were changed from -5.33% in April to -1.06% in July (from -20000 to -5000). Earlier in April month, 20000 was reduced from Total cost. But in July Month only 5000 is getting reduced from Total cost. This reflects cost were reduced significantly in preceding months. but month on month it started to nearing towards positive % value. So Total cost seems to be increasing significantly month on month</a:t>
          </a:r>
        </a:p>
      </xdr:txBody>
    </xdr:sp>
    <xdr:clientData/>
  </xdr:twoCellAnchor>
  <xdr:twoCellAnchor>
    <xdr:from>
      <xdr:col>0</xdr:col>
      <xdr:colOff>124560</xdr:colOff>
      <xdr:row>21</xdr:row>
      <xdr:rowOff>109994</xdr:rowOff>
    </xdr:from>
    <xdr:to>
      <xdr:col>5</xdr:col>
      <xdr:colOff>293077</xdr:colOff>
      <xdr:row>33</xdr:row>
      <xdr:rowOff>66703</xdr:rowOff>
    </xdr:to>
    <xdr:graphicFrame macro="">
      <xdr:nvGraphicFramePr>
        <xdr:cNvPr id="11" name="Chart 10">
          <a:extLst>
            <a:ext uri="{FF2B5EF4-FFF2-40B4-BE49-F238E27FC236}">
              <a16:creationId xmlns:a16="http://schemas.microsoft.com/office/drawing/2014/main" id="{FC792BF3-5113-4A11-AE53-2669091110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359020</xdr:colOff>
      <xdr:row>21</xdr:row>
      <xdr:rowOff>112233</xdr:rowOff>
    </xdr:from>
    <xdr:to>
      <xdr:col>10</xdr:col>
      <xdr:colOff>395655</xdr:colOff>
      <xdr:row>33</xdr:row>
      <xdr:rowOff>59070</xdr:rowOff>
    </xdr:to>
    <xdr:graphicFrame macro="">
      <xdr:nvGraphicFramePr>
        <xdr:cNvPr id="14" name="Chart 13">
          <a:extLst>
            <a:ext uri="{FF2B5EF4-FFF2-40B4-BE49-F238E27FC236}">
              <a16:creationId xmlns:a16="http://schemas.microsoft.com/office/drawing/2014/main" id="{DF155AE0-FC86-4492-BAC4-00478DD8C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45720</xdr:colOff>
      <xdr:row>41</xdr:row>
      <xdr:rowOff>36286</xdr:rowOff>
    </xdr:from>
    <xdr:to>
      <xdr:col>15</xdr:col>
      <xdr:colOff>304800</xdr:colOff>
      <xdr:row>42</xdr:row>
      <xdr:rowOff>114905</xdr:rowOff>
    </xdr:to>
    <xdr:sp macro="" textlink="">
      <xdr:nvSpPr>
        <xdr:cNvPr id="15" name="Rectangle: Rounded Corners 14">
          <a:extLst>
            <a:ext uri="{FF2B5EF4-FFF2-40B4-BE49-F238E27FC236}">
              <a16:creationId xmlns:a16="http://schemas.microsoft.com/office/drawing/2014/main" id="{0653D420-8662-33B6-8AB2-8B36273EF47E}"/>
            </a:ext>
          </a:extLst>
        </xdr:cNvPr>
        <xdr:cNvSpPr/>
      </xdr:nvSpPr>
      <xdr:spPr>
        <a:xfrm>
          <a:off x="45720" y="7474857"/>
          <a:ext cx="9421223" cy="26004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88676</xdr:colOff>
      <xdr:row>41</xdr:row>
      <xdr:rowOff>61233</xdr:rowOff>
    </xdr:from>
    <xdr:to>
      <xdr:col>15</xdr:col>
      <xdr:colOff>263108</xdr:colOff>
      <xdr:row>42</xdr:row>
      <xdr:rowOff>81643</xdr:rowOff>
    </xdr:to>
    <xdr:sp macro="" textlink="">
      <xdr:nvSpPr>
        <xdr:cNvPr id="16" name="TextBox 15">
          <a:extLst>
            <a:ext uri="{FF2B5EF4-FFF2-40B4-BE49-F238E27FC236}">
              <a16:creationId xmlns:a16="http://schemas.microsoft.com/office/drawing/2014/main" id="{34B4BFD9-0A92-1DDA-C9BE-B711A3E34C6C}"/>
            </a:ext>
          </a:extLst>
        </xdr:cNvPr>
        <xdr:cNvSpPr txBox="1"/>
      </xdr:nvSpPr>
      <xdr:spPr>
        <a:xfrm>
          <a:off x="88676" y="7592787"/>
          <a:ext cx="9359253" cy="20410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Predictive</a:t>
          </a:r>
          <a:r>
            <a:rPr lang="en-IN" sz="1600" b="1" baseline="0">
              <a:solidFill>
                <a:schemeClr val="bg1"/>
              </a:solidFill>
            </a:rPr>
            <a:t> Analysis</a:t>
          </a:r>
          <a:endParaRPr lang="en-IN" sz="1600" b="1">
            <a:solidFill>
              <a:schemeClr val="bg1"/>
            </a:solidFill>
          </a:endParaRPr>
        </a:p>
      </xdr:txBody>
    </xdr:sp>
    <xdr:clientData/>
  </xdr:twoCellAnchor>
  <xdr:twoCellAnchor>
    <xdr:from>
      <xdr:col>0</xdr:col>
      <xdr:colOff>85619</xdr:colOff>
      <xdr:row>62</xdr:row>
      <xdr:rowOff>120804</xdr:rowOff>
    </xdr:from>
    <xdr:to>
      <xdr:col>15</xdr:col>
      <xdr:colOff>205362</xdr:colOff>
      <xdr:row>67</xdr:row>
      <xdr:rowOff>103674</xdr:rowOff>
    </xdr:to>
    <xdr:sp macro="" textlink="">
      <xdr:nvSpPr>
        <xdr:cNvPr id="17" name="TextBox 16">
          <a:extLst>
            <a:ext uri="{FF2B5EF4-FFF2-40B4-BE49-F238E27FC236}">
              <a16:creationId xmlns:a16="http://schemas.microsoft.com/office/drawing/2014/main" id="{5D1B4F5A-2E04-DDFA-A4F4-001CCB6F3D6D}"/>
            </a:ext>
          </a:extLst>
        </xdr:cNvPr>
        <xdr:cNvSpPr txBox="1"/>
      </xdr:nvSpPr>
      <xdr:spPr>
        <a:xfrm>
          <a:off x="85619" y="11512974"/>
          <a:ext cx="9279956" cy="901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200" baseline="0">
              <a:effectLst/>
            </a:rPr>
            <a:t>* Total Expenses are already in increasing phase, if this phase kept on continued, by March 2026, Total Expenses may overtake Total Income.</a:t>
          </a:r>
        </a:p>
        <a:p>
          <a:pPr algn="just"/>
          <a:r>
            <a:rPr lang="en-IN" sz="1200" baseline="0">
              <a:effectLst/>
            </a:rPr>
            <a:t>* By March 2026, Total Income will be </a:t>
          </a:r>
          <a:r>
            <a:rPr lang="en-IN" sz="1100" b="0" i="0" u="none" strike="noStrike">
              <a:solidFill>
                <a:schemeClr val="dk1"/>
              </a:solidFill>
              <a:effectLst/>
              <a:latin typeface="+mn-lt"/>
              <a:ea typeface="+mn-ea"/>
              <a:cs typeface="+mn-cs"/>
            </a:rPr>
            <a:t>₹</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8,71,235.20</a:t>
          </a:r>
          <a:r>
            <a:rPr lang="en-IN" sz="1200">
              <a:effectLst/>
            </a:rPr>
            <a:t> and Total Expenses will be </a:t>
          </a:r>
          <a:r>
            <a:rPr lang="en-IN" sz="1100" b="0" i="0" u="none" strike="noStrike">
              <a:solidFill>
                <a:schemeClr val="dk1"/>
              </a:solidFill>
              <a:effectLst/>
              <a:latin typeface="+mn-lt"/>
              <a:ea typeface="+mn-ea"/>
              <a:cs typeface="+mn-cs"/>
            </a:rPr>
            <a:t>₹ 8,72,345.62</a:t>
          </a:r>
          <a:r>
            <a:rPr lang="en-IN" sz="1200">
              <a:effectLst/>
            </a:rPr>
            <a:t> ,</a:t>
          </a:r>
          <a:r>
            <a:rPr lang="en-IN" sz="1200" baseline="0">
              <a:effectLst/>
            </a:rPr>
            <a:t> and after that month on month Total Expenses to beat Total Income exponentially</a:t>
          </a:r>
        </a:p>
        <a:p>
          <a:pPr algn="just"/>
          <a:r>
            <a:rPr lang="en-IN" sz="1200" baseline="0">
              <a:effectLst/>
            </a:rPr>
            <a:t>* This may lead to widening of losses in Medium term, and may Negatively impact the Profitability in Long term for the company</a:t>
          </a:r>
        </a:p>
      </xdr:txBody>
    </xdr:sp>
    <xdr:clientData/>
  </xdr:twoCellAnchor>
  <xdr:twoCellAnchor>
    <xdr:from>
      <xdr:col>0</xdr:col>
      <xdr:colOff>111510</xdr:colOff>
      <xdr:row>43</xdr:row>
      <xdr:rowOff>47625</xdr:rowOff>
    </xdr:from>
    <xdr:to>
      <xdr:col>15</xdr:col>
      <xdr:colOff>207347</xdr:colOff>
      <xdr:row>62</xdr:row>
      <xdr:rowOff>18361</xdr:rowOff>
    </xdr:to>
    <xdr:graphicFrame macro="">
      <xdr:nvGraphicFramePr>
        <xdr:cNvPr id="18" name="Chart 17">
          <a:extLst>
            <a:ext uri="{FF2B5EF4-FFF2-40B4-BE49-F238E27FC236}">
              <a16:creationId xmlns:a16="http://schemas.microsoft.com/office/drawing/2014/main" id="{15371C23-9226-4DF7-8038-FD7B6D0D17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98883</xdr:colOff>
      <xdr:row>70</xdr:row>
      <xdr:rowOff>46535</xdr:rowOff>
    </xdr:from>
    <xdr:to>
      <xdr:col>15</xdr:col>
      <xdr:colOff>202163</xdr:colOff>
      <xdr:row>79</xdr:row>
      <xdr:rowOff>23327</xdr:rowOff>
    </xdr:to>
    <xdr:sp macro="" textlink="">
      <xdr:nvSpPr>
        <xdr:cNvPr id="22" name="TextBox 21">
          <a:extLst>
            <a:ext uri="{FF2B5EF4-FFF2-40B4-BE49-F238E27FC236}">
              <a16:creationId xmlns:a16="http://schemas.microsoft.com/office/drawing/2014/main" id="{0EE7599D-46E6-C208-6C14-3644674F2B46}"/>
            </a:ext>
          </a:extLst>
        </xdr:cNvPr>
        <xdr:cNvSpPr txBox="1"/>
      </xdr:nvSpPr>
      <xdr:spPr>
        <a:xfrm>
          <a:off x="98883" y="13109392"/>
          <a:ext cx="9200627" cy="16563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200" baseline="0">
              <a:effectLst/>
            </a:rPr>
            <a:t>* Materials can be procured in Bulk from Vendors, in such a way Trade discounts can be received from the vendor.</a:t>
          </a:r>
        </a:p>
        <a:p>
          <a:pPr algn="just"/>
          <a:r>
            <a:rPr lang="en-IN" sz="1200" baseline="0">
              <a:effectLst/>
            </a:rPr>
            <a:t>* By receiving trade Discount from vendor, Material cost per unit will be reduced, this will lead to lower down Total Expense.</a:t>
          </a:r>
        </a:p>
        <a:p>
          <a:pPr algn="just"/>
          <a:r>
            <a:rPr lang="en-IN" sz="1200" baseline="0">
              <a:effectLst/>
            </a:rPr>
            <a:t>* When Total Expense to Total Revenue is lowered, PBT, PAT and Margins will increase significantly. This will result in increased Profitability.</a:t>
          </a:r>
        </a:p>
        <a:p>
          <a:pPr algn="just"/>
          <a:r>
            <a:rPr lang="en-IN" sz="1200" baseline="0">
              <a:effectLst/>
            </a:rPr>
            <a:t>* An part of Bulk materials purchased can be used for production, and remaining materials can be stored as Inventories. So stock-outs can be avoided, at the same time, there should not be higher inventory storage as it will lead to higher Carrying cost. </a:t>
          </a:r>
        </a:p>
        <a:p>
          <a:pPr algn="just"/>
          <a:r>
            <a:rPr lang="en-IN" sz="1200" baseline="0">
              <a:effectLst/>
            </a:rPr>
            <a:t>*So, Suggesting Bulk Procurement of Material, this will lead to reduced Material Expense (Highest Cost Driver at present), and Reduced Total cost. When cost starts to reduce with consistent Revenue, Margin increases, along with it PBT and PAT also increases. As a Result, Profitability will start to increase.</a:t>
          </a:r>
        </a:p>
      </xdr:txBody>
    </xdr:sp>
    <xdr:clientData/>
  </xdr:twoCellAnchor>
  <xdr:twoCellAnchor>
    <xdr:from>
      <xdr:col>0</xdr:col>
      <xdr:colOff>105103</xdr:colOff>
      <xdr:row>2</xdr:row>
      <xdr:rowOff>13138</xdr:rowOff>
    </xdr:from>
    <xdr:to>
      <xdr:col>5</xdr:col>
      <xdr:colOff>203638</xdr:colOff>
      <xdr:row>12</xdr:row>
      <xdr:rowOff>183931</xdr:rowOff>
    </xdr:to>
    <xdr:graphicFrame macro="">
      <xdr:nvGraphicFramePr>
        <xdr:cNvPr id="10" name="Chart 9">
          <a:extLst>
            <a:ext uri="{FF2B5EF4-FFF2-40B4-BE49-F238E27FC236}">
              <a16:creationId xmlns:a16="http://schemas.microsoft.com/office/drawing/2014/main" id="{F84D8B53-EB59-4B8F-ABD3-E94638E598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461596</xdr:colOff>
      <xdr:row>21</xdr:row>
      <xdr:rowOff>102577</xdr:rowOff>
    </xdr:from>
    <xdr:to>
      <xdr:col>15</xdr:col>
      <xdr:colOff>256443</xdr:colOff>
      <xdr:row>33</xdr:row>
      <xdr:rowOff>51288</xdr:rowOff>
    </xdr:to>
    <xdr:graphicFrame macro="">
      <xdr:nvGraphicFramePr>
        <xdr:cNvPr id="12" name="Chart 11">
          <a:extLst>
            <a:ext uri="{FF2B5EF4-FFF2-40B4-BE49-F238E27FC236}">
              <a16:creationId xmlns:a16="http://schemas.microsoft.com/office/drawing/2014/main" id="{F5586987-DAC3-4F0B-9C96-257492736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45720</xdr:colOff>
      <xdr:row>68</xdr:row>
      <xdr:rowOff>25679</xdr:rowOff>
    </xdr:from>
    <xdr:to>
      <xdr:col>15</xdr:col>
      <xdr:colOff>304800</xdr:colOff>
      <xdr:row>69</xdr:row>
      <xdr:rowOff>96498</xdr:rowOff>
    </xdr:to>
    <xdr:sp macro="" textlink="">
      <xdr:nvSpPr>
        <xdr:cNvPr id="19" name="Rectangle: Rounded Corners 18">
          <a:extLst>
            <a:ext uri="{FF2B5EF4-FFF2-40B4-BE49-F238E27FC236}">
              <a16:creationId xmlns:a16="http://schemas.microsoft.com/office/drawing/2014/main" id="{B4B5B6EA-BE07-E151-E2E2-057465F53522}"/>
            </a:ext>
          </a:extLst>
        </xdr:cNvPr>
        <xdr:cNvSpPr/>
      </xdr:nvSpPr>
      <xdr:spPr>
        <a:xfrm>
          <a:off x="45720" y="12704062"/>
          <a:ext cx="9378761" cy="25726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65049</xdr:colOff>
      <xdr:row>68</xdr:row>
      <xdr:rowOff>47527</xdr:rowOff>
    </xdr:from>
    <xdr:to>
      <xdr:col>15</xdr:col>
      <xdr:colOff>278780</xdr:colOff>
      <xdr:row>69</xdr:row>
      <xdr:rowOff>66114</xdr:rowOff>
    </xdr:to>
    <xdr:sp macro="" textlink="">
      <xdr:nvSpPr>
        <xdr:cNvPr id="23" name="TextBox 22">
          <a:extLst>
            <a:ext uri="{FF2B5EF4-FFF2-40B4-BE49-F238E27FC236}">
              <a16:creationId xmlns:a16="http://schemas.microsoft.com/office/drawing/2014/main" id="{2B2D1762-2BCA-1CCE-644F-B677E2877B23}"/>
            </a:ext>
          </a:extLst>
        </xdr:cNvPr>
        <xdr:cNvSpPr txBox="1"/>
      </xdr:nvSpPr>
      <xdr:spPr>
        <a:xfrm>
          <a:off x="65049" y="12309329"/>
          <a:ext cx="9375181" cy="19890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Prescriptive Analysis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233841</xdr:colOff>
      <xdr:row>1</xdr:row>
      <xdr:rowOff>164858</xdr:rowOff>
    </xdr:to>
    <xdr:sp macro="" textlink="">
      <xdr:nvSpPr>
        <xdr:cNvPr id="3" name="Rectangle: Rounded Corners 2">
          <a:extLst>
            <a:ext uri="{FF2B5EF4-FFF2-40B4-BE49-F238E27FC236}">
              <a16:creationId xmlns:a16="http://schemas.microsoft.com/office/drawing/2014/main" id="{08F66623-58CD-41F6-8621-E7307DCDA77E}"/>
            </a:ext>
          </a:extLst>
        </xdr:cNvPr>
        <xdr:cNvSpPr/>
      </xdr:nvSpPr>
      <xdr:spPr>
        <a:xfrm>
          <a:off x="0" y="0"/>
          <a:ext cx="9987441" cy="34773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38100</xdr:colOff>
      <xdr:row>0</xdr:row>
      <xdr:rowOff>38100</xdr:rowOff>
    </xdr:from>
    <xdr:to>
      <xdr:col>16</xdr:col>
      <xdr:colOff>213360</xdr:colOff>
      <xdr:row>1</xdr:row>
      <xdr:rowOff>137160</xdr:rowOff>
    </xdr:to>
    <xdr:sp macro="" textlink="">
      <xdr:nvSpPr>
        <xdr:cNvPr id="4" name="TextBox 3">
          <a:extLst>
            <a:ext uri="{FF2B5EF4-FFF2-40B4-BE49-F238E27FC236}">
              <a16:creationId xmlns:a16="http://schemas.microsoft.com/office/drawing/2014/main" id="{4EFA94CA-BB1D-7AF0-ACB2-1A3B98C21B29}"/>
            </a:ext>
          </a:extLst>
        </xdr:cNvPr>
        <xdr:cNvSpPr txBox="1"/>
      </xdr:nvSpPr>
      <xdr:spPr>
        <a:xfrm>
          <a:off x="38100" y="38100"/>
          <a:ext cx="992886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Executive Summary</a:t>
          </a:r>
        </a:p>
      </xdr:txBody>
    </xdr:sp>
    <xdr:clientData/>
  </xdr:twoCellAnchor>
  <xdr:twoCellAnchor>
    <xdr:from>
      <xdr:col>0</xdr:col>
      <xdr:colOff>60960</xdr:colOff>
      <xdr:row>3</xdr:row>
      <xdr:rowOff>3810</xdr:rowOff>
    </xdr:from>
    <xdr:to>
      <xdr:col>16</xdr:col>
      <xdr:colOff>213360</xdr:colOff>
      <xdr:row>26</xdr:row>
      <xdr:rowOff>118140</xdr:rowOff>
    </xdr:to>
    <xdr:sp macro="" textlink="">
      <xdr:nvSpPr>
        <xdr:cNvPr id="5" name="TextBox 4">
          <a:extLst>
            <a:ext uri="{FF2B5EF4-FFF2-40B4-BE49-F238E27FC236}">
              <a16:creationId xmlns:a16="http://schemas.microsoft.com/office/drawing/2014/main" id="{16A7BE2E-5A07-2191-543D-D7D5DFFB9377}"/>
            </a:ext>
          </a:extLst>
        </xdr:cNvPr>
        <xdr:cNvSpPr txBox="1"/>
      </xdr:nvSpPr>
      <xdr:spPr>
        <a:xfrm>
          <a:off x="60960" y="553159"/>
          <a:ext cx="9887098" cy="43260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100" b="1"/>
            <a:t>Summary:</a:t>
          </a:r>
        </a:p>
        <a:p>
          <a:pPr algn="just"/>
          <a:r>
            <a:rPr lang="en-IN" sz="1100"/>
            <a:t>* Around</a:t>
          </a:r>
          <a:r>
            <a:rPr lang="en-IN" sz="1100" baseline="0"/>
            <a:t> 94 - 96% of Total Revenue is consistently recognised from its Business </a:t>
          </a:r>
          <a:r>
            <a:rPr lang="en-IN" sz="1100" b="1" baseline="0"/>
            <a:t>Operations</a:t>
          </a:r>
          <a:r>
            <a:rPr lang="en-IN" sz="1100" baseline="0"/>
            <a:t>. It reflects company is earning most of its income from its core Business. This is a Positive indicator of Business Growth.</a:t>
          </a:r>
        </a:p>
        <a:p>
          <a:pPr algn="just"/>
          <a:r>
            <a:rPr lang="en-IN" sz="1100" baseline="0"/>
            <a:t>* The contribution from Other income is very low around 4% - 6% of Total Revenue, it reflects company is mainly focusing on Income from Operations. Any Slight increase in other income can significantly contribute to increase in overall profit Margin. Other income can be maintained between 8% - 11%, as it can increase the Overall Profitability.</a:t>
          </a:r>
        </a:p>
        <a:p>
          <a:pPr algn="just"/>
          <a:r>
            <a:rPr lang="en-IN" sz="1100" baseline="0"/>
            <a:t>* Material cost is the Highest cost Driver. It incurs around 48% - 52% of the Total expenses. In July 2025 month, Material cost spent is 47.17% of Total income, </a:t>
          </a:r>
          <a:r>
            <a:rPr lang="en-IN" sz="1100" b="1" baseline="0"/>
            <a:t>Even if 1% reduction of material cost </a:t>
          </a:r>
          <a:r>
            <a:rPr lang="en-IN" sz="1100" b="0" baseline="0"/>
            <a:t>to 46.17% means</a:t>
          </a:r>
          <a:r>
            <a:rPr lang="en-IN" sz="1100" b="1" baseline="0"/>
            <a:t>, PAT to increase by 12.32% </a:t>
          </a:r>
          <a:r>
            <a:rPr lang="en-IN" sz="1100" baseline="0"/>
            <a:t>from current level.</a:t>
          </a:r>
        </a:p>
        <a:p>
          <a:pPr algn="just"/>
          <a:r>
            <a:rPr lang="en-IN" sz="1100" baseline="0"/>
            <a:t>* Along with that change in inventory is Negative for Past 4 months. It reflects company sells its product faster than the raw material procurement. To avoid Stock-outs, Material can be  purchased in Bulk quantities for production and carry unused material as inventory. Such a way Stock-outs cab be avoided and also material cost can be reduced by getting Trade discounts from vendors for Purchasing in Bulk. Reducing the Material cost can significantly contribute in the Total cost Reduction. </a:t>
          </a:r>
        </a:p>
        <a:p>
          <a:pPr algn="just"/>
          <a:r>
            <a:rPr lang="en-IN" sz="1100" baseline="0"/>
            <a:t>* The Month on month increase in Reserves and Surplus along with unchanged Equity Share capital has resulted in consecutive increase in Book Value per share from Rs. 64.43 in April to 87.79 in July. It reflects even though profits are reduced, the cash positive cash flow generated helps the company to increase its Reserves and Surplus, as it can be used for future expansion of the Business.</a:t>
          </a:r>
        </a:p>
        <a:p>
          <a:pPr marL="0" marR="0" lvl="0" indent="0" algn="just" defTabSz="914400" eaLnBrk="1" fontAlgn="auto" latinLnBrk="0" hangingPunct="1">
            <a:lnSpc>
              <a:spcPct val="100000"/>
            </a:lnSpc>
            <a:spcBef>
              <a:spcPts val="0"/>
            </a:spcBef>
            <a:spcAft>
              <a:spcPts val="0"/>
            </a:spcAft>
            <a:buClrTx/>
            <a:buSzTx/>
            <a:buFontTx/>
            <a:buNone/>
            <a:tabLst/>
            <a:defRPr/>
          </a:pPr>
          <a:r>
            <a:rPr lang="en-IN" sz="1100" baseline="0"/>
            <a:t>* The current Ratio is kept on in increased phase from 3.09 times in April to 3.84 times in July Month. This is due to significant increase in current assets </a:t>
          </a:r>
          <a:r>
            <a:rPr lang="en-IN" sz="1100" b="0" i="0" baseline="0">
              <a:solidFill>
                <a:schemeClr val="dk1"/>
              </a:solidFill>
              <a:effectLst/>
              <a:latin typeface="+mn-lt"/>
              <a:ea typeface="+mn-ea"/>
              <a:cs typeface="+mn-cs"/>
            </a:rPr>
            <a:t>from </a:t>
          </a:r>
          <a:r>
            <a:rPr lang="en-IN" sz="1100" b="0" i="0">
              <a:solidFill>
                <a:schemeClr val="dk1"/>
              </a:solidFill>
              <a:effectLst/>
              <a:latin typeface="+mn-lt"/>
              <a:ea typeface="+mn-ea"/>
              <a:cs typeface="+mn-cs"/>
            </a:rPr>
            <a:t>₹ 3,71,000</a:t>
          </a:r>
          <a:r>
            <a:rPr lang="en-IN" sz="1100">
              <a:solidFill>
                <a:schemeClr val="dk1"/>
              </a:solidFill>
              <a:effectLst/>
              <a:latin typeface="+mn-lt"/>
              <a:ea typeface="+mn-ea"/>
              <a:cs typeface="+mn-cs"/>
            </a:rPr>
            <a:t>  to </a:t>
          </a:r>
          <a:r>
            <a:rPr lang="en-IN" sz="1100" b="0" i="0">
              <a:solidFill>
                <a:schemeClr val="dk1"/>
              </a:solidFill>
              <a:effectLst/>
              <a:latin typeface="+mn-lt"/>
              <a:ea typeface="+mn-ea"/>
              <a:cs typeface="+mn-cs"/>
            </a:rPr>
            <a:t>₹ 5,57,500</a:t>
          </a:r>
          <a:r>
            <a:rPr lang="en-IN" sz="1100">
              <a:solidFill>
                <a:schemeClr val="dk1"/>
              </a:solidFill>
              <a:effectLst/>
              <a:latin typeface="+mn-lt"/>
              <a:ea typeface="+mn-ea"/>
              <a:cs typeface="+mn-cs"/>
            </a:rPr>
            <a:t> over</a:t>
          </a:r>
          <a:r>
            <a:rPr lang="en-IN" sz="1100" baseline="0">
              <a:solidFill>
                <a:schemeClr val="dk1"/>
              </a:solidFill>
              <a:effectLst/>
              <a:latin typeface="+mn-lt"/>
              <a:ea typeface="+mn-ea"/>
              <a:cs typeface="+mn-cs"/>
            </a:rPr>
            <a:t> 4 months period.</a:t>
          </a:r>
          <a:endParaRPr lang="en-IN">
            <a:effectLst/>
          </a:endParaRPr>
        </a:p>
        <a:p>
          <a:pPr algn="just"/>
          <a:endParaRPr lang="en-IN" sz="1100" baseline="0"/>
        </a:p>
        <a:p>
          <a:pPr algn="just"/>
          <a:r>
            <a:rPr lang="en-IN" sz="1100" b="1" baseline="0"/>
            <a:t>Recommendations:</a:t>
          </a:r>
        </a:p>
        <a:p>
          <a:pPr algn="just"/>
          <a:r>
            <a:rPr lang="en-IN" sz="1100" b="1" baseline="0"/>
            <a:t>* </a:t>
          </a:r>
          <a:r>
            <a:rPr lang="en-IN" sz="1100" b="0" baseline="0"/>
            <a:t>Recommended to also focus on selling value added products or services. It can increase the income levels and contribute to the increase in Total income of the company.</a:t>
          </a:r>
        </a:p>
        <a:p>
          <a:pPr algn="just"/>
          <a:r>
            <a:rPr lang="en-IN" sz="1100" b="0" baseline="0"/>
            <a:t>* Recommended to maintain other income between the Range of 8% - 11%, it ensures slight increase in Total income, along with unaffected </a:t>
          </a:r>
          <a:r>
            <a:rPr lang="en-IN" sz="1100" b="0" baseline="0">
              <a:solidFill>
                <a:schemeClr val="dk1"/>
              </a:solidFill>
              <a:effectLst/>
              <a:latin typeface="+mn-lt"/>
              <a:ea typeface="+mn-ea"/>
              <a:cs typeface="+mn-cs"/>
            </a:rPr>
            <a:t>Revenue</a:t>
          </a:r>
          <a:r>
            <a:rPr lang="en-IN" sz="1100" b="0" baseline="0"/>
            <a:t> coming from its core Operations.</a:t>
          </a:r>
        </a:p>
        <a:p>
          <a:pPr algn="just"/>
          <a:r>
            <a:rPr lang="en-IN" sz="1100" b="0" baseline="0"/>
            <a:t>* To procure the Material in Bulk quantities for Production and to carry unused material as inventory to avoid Stock-outs, Also thereby reducing the Material cost by getting Trade Discounts from vendors for Bulk  purchase.</a:t>
          </a:r>
        </a:p>
        <a:p>
          <a:pPr algn="just"/>
          <a:r>
            <a:rPr lang="en-IN" sz="1100" b="0" baseline="0"/>
            <a:t>* Recommended to </a:t>
          </a:r>
        </a:p>
        <a:p>
          <a:pPr algn="just"/>
          <a:r>
            <a:rPr lang="en-IN" sz="1100" b="0" baseline="0"/>
            <a:t>* Though Cash generated from Business is Positive, the continuous increase in Total expenses results in reduced PBT, PAT and Margins. Management needs immediate attention in Reducing the Total cost, and to increase efficiency by following stringent measures to avoid further decline in Profitability.</a:t>
          </a:r>
          <a:endParaRPr lang="en-IN" sz="1100" b="1" baseline="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8E9979-F70A-4E54-B3E6-AA8D82EE3444}" autoFormatId="16" applyNumberFormats="0" applyBorderFormats="0" applyFontFormats="0" applyPatternFormats="0" applyAlignmentFormats="0" applyWidthHeightFormats="0">
  <queryTableRefresh nextId="6">
    <queryTableFields count="5">
      <queryTableField id="1" name="Particulars" tableColumnId="1"/>
      <queryTableField id="2" name="Apr-2025" tableColumnId="2"/>
      <queryTableField id="3" name="May-2025" tableColumnId="3"/>
      <queryTableField id="4" name="Jun-2025" tableColumnId="4"/>
      <queryTableField id="5" name="Jul-202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ADE158-CC75-4A5E-813A-2C4721C8B5BE}" name="Table001__Page_1" displayName="Table001__Page_1" ref="B3:F39" tableType="queryTable" totalsRowShown="0">
  <autoFilter ref="B3:F39" xr:uid="{FFADE158-CC75-4A5E-813A-2C4721C8B5BE}"/>
  <tableColumns count="5">
    <tableColumn id="1" xr3:uid="{AFBFFD48-A5A4-4AE5-814B-541A49CF7AA3}" uniqueName="1" name="Particulars" queryTableFieldId="1" dataDxfId="90"/>
    <tableColumn id="2" xr3:uid="{2DB3E045-E219-4DD2-B5F9-BF6FAD6A326E}" uniqueName="2" name="Apr-2025" queryTableFieldId="2" dataDxfId="89"/>
    <tableColumn id="3" xr3:uid="{1D82C5A2-7DC1-4E00-B8D5-D37FADCDFEAE}" uniqueName="3" name="May-2025" queryTableFieldId="3" dataDxfId="88"/>
    <tableColumn id="4" xr3:uid="{3F05CB63-99BB-4A6A-AEBA-36769F799CF7}" uniqueName="4" name="Jun-2025" queryTableFieldId="4" dataDxfId="87"/>
    <tableColumn id="5" xr3:uid="{4440B693-EEA3-48DA-978B-ACC01ADAEBAF}" uniqueName="5" name="Jul-2025" queryTableFieldId="5" dataDxfId="8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5E2FB8-8676-4DAE-92F2-138881C1CD84}" name="Table3" displayName="Table3" ref="B26:F36" totalsRowShown="0" headerRowDxfId="85" dataDxfId="83" headerRowBorderDxfId="84" tableBorderDxfId="82" totalsRowBorderDxfId="81">
  <autoFilter ref="B26:F36" xr:uid="{135E2FB8-8676-4DAE-92F2-138881C1CD84}"/>
  <tableColumns count="5">
    <tableColumn id="1" xr3:uid="{8C23A598-D9D4-417E-A428-F6279EB8028E}" name="Particulars" dataDxfId="80"/>
    <tableColumn id="2" xr3:uid="{2745ACDB-AABF-4374-A532-3BA448D481A4}" name="Apr-2025" dataDxfId="79">
      <calculatedColumnFormula>VALUE('Raw Data'!C21)</calculatedColumnFormula>
    </tableColumn>
    <tableColumn id="3" xr3:uid="{404F68EE-09F1-4058-AA8E-ADF4FB9CC222}" name="May-2025" dataDxfId="78">
      <calculatedColumnFormula>VALUE('Raw Data'!D21)</calculatedColumnFormula>
    </tableColumn>
    <tableColumn id="4" xr3:uid="{5B5E3E99-BB78-494E-A6F5-40EFE6DE9C02}" name="Jun-2025" dataDxfId="77">
      <calculatedColumnFormula>VALUE('Raw Data'!E21)</calculatedColumnFormula>
    </tableColumn>
    <tableColumn id="5" xr3:uid="{E78E8061-321D-4616-9013-3ACF4A5D0079}" name="Jul-2025" dataDxfId="76">
      <calculatedColumnFormula>VALUE('Raw Data'!F21)</calculatedColumnFormula>
    </tableColumn>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1865F2-FBF2-4FAA-A59A-B42F2C8922E7}" name="Table4" displayName="Table4" ref="B41:F50" totalsRowShown="0" headerRowDxfId="75" dataDxfId="73" headerRowBorderDxfId="74" tableBorderDxfId="72" totalsRowBorderDxfId="71">
  <autoFilter ref="B41:F50" xr:uid="{921865F2-FBF2-4FAA-A59A-B42F2C8922E7}"/>
  <tableColumns count="5">
    <tableColumn id="1" xr3:uid="{7DE1E65A-27D2-42E4-868B-56EF3519FE5A}" name="Particulars" dataDxfId="70"/>
    <tableColumn id="2" xr3:uid="{7A8BFD60-F060-4660-BFA7-C351C1C3BFE4}" name="Apr-2025" dataDxfId="69">
      <calculatedColumnFormula>VALUE('Raw Data'!C31)</calculatedColumnFormula>
    </tableColumn>
    <tableColumn id="3" xr3:uid="{A3D8CB11-E9F2-4EC6-8A27-1B513C04574A}" name="May-2025" dataDxfId="68">
      <calculatedColumnFormula>VALUE('Raw Data'!D31)</calculatedColumnFormula>
    </tableColumn>
    <tableColumn id="4" xr3:uid="{3869E0FC-1DFD-416E-AB21-39D90945942C}" name="Jun-2025" dataDxfId="67">
      <calculatedColumnFormula>VALUE('Raw Data'!E31)</calculatedColumnFormula>
    </tableColumn>
    <tableColumn id="5" xr3:uid="{CF67A655-A057-4EFA-A526-8F975182CE1B}" name="Jul-2025" dataDxfId="66">
      <calculatedColumnFormula>VALUE('Raw Data'!F31)</calculatedColumnFormula>
    </tableColumn>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8FA540C-D66D-4E96-A491-4F40C3637821}" name="Table5" displayName="Table5" ref="B5:F21" totalsRowShown="0" headerRowDxfId="65" dataDxfId="63" headerRowBorderDxfId="64" tableBorderDxfId="62" totalsRowBorderDxfId="61">
  <autoFilter ref="B5:F21" xr:uid="{C8FA540C-D66D-4E96-A491-4F40C3637821}"/>
  <tableColumns count="5">
    <tableColumn id="1" xr3:uid="{76F43B69-9768-4F57-B4FA-952E19B6337A}" name="Particulars" dataDxfId="60"/>
    <tableColumn id="2" xr3:uid="{0ECF0BD3-C551-4316-B5D4-6B00A71073EE}" name="Apr-2025" dataDxfId="59">
      <calculatedColumnFormula>VALUE('Raw Data'!C4)</calculatedColumnFormula>
    </tableColumn>
    <tableColumn id="3" xr3:uid="{2C199277-A781-4F87-84A6-ADF3F18BA476}" name="May-2025" dataDxfId="58">
      <calculatedColumnFormula>VALUE('Raw Data'!D4)</calculatedColumnFormula>
    </tableColumn>
    <tableColumn id="4" xr3:uid="{3A8EBD59-A773-4F6A-AECB-BCF50C0342ED}" name="Jun-2025" dataDxfId="57">
      <calculatedColumnFormula>VALUE('Raw Data'!E4)</calculatedColumnFormula>
    </tableColumn>
    <tableColumn id="5" xr3:uid="{80BB89A4-F793-41EA-9618-716BADDF14DF}" name="Jul-2025" dataDxfId="56">
      <calculatedColumnFormula>VALUE('Raw Data'!F4)</calculatedColumnFormula>
    </tableColumn>
  </tableColumns>
  <tableStyleInfo name="TableStyleLight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860B20-56A7-4775-9B7D-C08818BFB957}" name="Table6" displayName="Table6" ref="B5:F21" totalsRowShown="0" headerRowDxfId="55" dataDxfId="53" headerRowBorderDxfId="54">
  <autoFilter ref="B5:F21" xr:uid="{60860B20-56A7-4775-9B7D-C08818BFB957}"/>
  <tableColumns count="5">
    <tableColumn id="1" xr3:uid="{F5EC9150-67D6-4CD8-B283-CEC8207D0A26}" name="Particulars" dataDxfId="52"/>
    <tableColumn id="3" xr3:uid="{641E231C-C07F-4C51-8A3D-3715330FED57}" name="Apr-2025" dataDxfId="51" dataCellStyle="Percent">
      <calculatedColumnFormula>Table5[[#This Row],[Apr-2025]]/'Cleaned Data'!C$8</calculatedColumnFormula>
    </tableColumn>
    <tableColumn id="4" xr3:uid="{849EC238-004E-41C3-954E-589BBD723710}" name="May-2025" dataDxfId="50">
      <calculatedColumnFormula>Table5[[#This Row],[May-2025]]/'Cleaned Data'!D$8</calculatedColumnFormula>
    </tableColumn>
    <tableColumn id="5" xr3:uid="{A2634E7E-E5BB-44C6-9858-9B339DF98EDC}" name="Jun-25" dataDxfId="49">
      <calculatedColumnFormula>Table5[[#This Row],[Jun-2025]]/'Cleaned Data'!E$8</calculatedColumnFormula>
    </tableColumn>
    <tableColumn id="6" xr3:uid="{61193187-6DC7-41D6-BDBC-0B00A3C48759}" name="Jul-2025" dataDxfId="48">
      <calculatedColumnFormula>Table5[[#This Row],[Jul-2025]]/'Cleaned Data'!F$8</calculatedColumnFormula>
    </tableColumn>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D61628C-FF65-4F6C-9F95-A80BF617D26D}" name="Table38" displayName="Table38" ref="B26:F36" totalsRowShown="0" headerRowDxfId="47" dataDxfId="45" headerRowBorderDxfId="46" tableBorderDxfId="44" totalsRowBorderDxfId="43">
  <autoFilter ref="B26:F36" xr:uid="{1D61628C-FF65-4F6C-9F95-A80BF617D26D}"/>
  <tableColumns count="5">
    <tableColumn id="1" xr3:uid="{7D5649AD-F8BD-48C6-90F4-6498E433DA4F}" name="Particulars" dataDxfId="42"/>
    <tableColumn id="2" xr3:uid="{2891AEE6-3857-41D3-B365-BE3B84C7B042}" name="Apr-2025" dataDxfId="41" dataCellStyle="Percent">
      <calculatedColumnFormula>Table3[[#This Row],[Apr-2025]]/'Cleaned Data'!C32</calculatedColumnFormula>
    </tableColumn>
    <tableColumn id="3" xr3:uid="{4BB368B1-189A-4A41-8DA7-FD35A063FB94}" name="May-2025" dataDxfId="40" dataCellStyle="Percent"/>
    <tableColumn id="4" xr3:uid="{D07F0EF3-DF92-4136-BF70-E46F5A1357A0}" name="Jun-2025" dataDxfId="39" dataCellStyle="Percent"/>
    <tableColumn id="5" xr3:uid="{33F31655-2C09-4C58-89AE-C276F701DB70}" name="Jul-2025" dataDxfId="38" dataCellStyle="Percent"/>
  </tableColumns>
  <tableStyleInfo name="TableStyleLight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A1DFFF-4DBA-42B7-9865-50CC22C57165}" name="Table49" displayName="Table49" ref="B41:F50" totalsRowShown="0" headerRowDxfId="37" dataDxfId="35" headerRowBorderDxfId="36" tableBorderDxfId="34" totalsRowBorderDxfId="33">
  <autoFilter ref="B41:F50" xr:uid="{5EA1DFFF-4DBA-42B7-9865-50CC22C57165}"/>
  <tableColumns count="5">
    <tableColumn id="1" xr3:uid="{6219F3D1-5556-45ED-9BE8-C9E2E0D5DCCD}" name="Particulars" dataDxfId="32"/>
    <tableColumn id="2" xr3:uid="{FC3E32E7-346F-4A7F-A427-9A01315A0E0E}" name="Apr-2025" dataDxfId="31">
      <calculatedColumnFormula>VALUE('Raw Data'!C31)</calculatedColumnFormula>
    </tableColumn>
    <tableColumn id="3" xr3:uid="{3C7C31D3-B9C4-4C89-875C-3D34561E00CC}" name="May-2025" dataDxfId="30">
      <calculatedColumnFormula>VALUE('Raw Data'!D31)</calculatedColumnFormula>
    </tableColumn>
    <tableColumn id="4" xr3:uid="{276818EE-2B22-455D-BF83-6F65B5610D8D}" name="Jun-2025" dataDxfId="29">
      <calculatedColumnFormula>VALUE('Raw Data'!E31)</calculatedColumnFormula>
    </tableColumn>
    <tableColumn id="5" xr3:uid="{06FA56D3-ECD4-478A-A116-B259580EF571}" name="Jul-2025" dataDxfId="28">
      <calculatedColumnFormula>VALUE('Raw Data'!F31)</calculatedColumnFormula>
    </tableColumn>
  </tableColumns>
  <tableStyleInfo name="TableStyleLight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483A07-FA99-4551-8D0F-1A114DF88849}" name="Table10" displayName="Table10" ref="B73:F76" totalsRowShown="0" headerRowDxfId="27" dataDxfId="25" headerRowBorderDxfId="26" tableBorderDxfId="24" totalsRowBorderDxfId="23" dataCellStyle="Percent">
  <autoFilter ref="B73:F76" xr:uid="{4F483A07-FA99-4551-8D0F-1A114DF88849}"/>
  <tableColumns count="5">
    <tableColumn id="1" xr3:uid="{AA1C17C0-A8ED-40DF-8631-50A9653C4F72}" name="Particulars" dataDxfId="22"/>
    <tableColumn id="2" xr3:uid="{FAC0A11C-BAED-4103-978F-CDA5851D8CF0}" name="Apr-2025" dataDxfId="21" dataCellStyle="Percent">
      <calculatedColumnFormula>'Cleaned Data'!C6/'Cleaned Data'!C$8</calculatedColumnFormula>
    </tableColumn>
    <tableColumn id="3" xr3:uid="{4EACE35E-4925-46FC-A8F8-C484840D2D0A}" name="May-2025" dataDxfId="20" dataCellStyle="Percent">
      <calculatedColumnFormula>'Cleaned Data'!D6/'Cleaned Data'!D$8</calculatedColumnFormula>
    </tableColumn>
    <tableColumn id="4" xr3:uid="{7C2E7558-7CE3-4C5D-83BA-62B2A9602748}" name="Jun-2025" dataDxfId="19" dataCellStyle="Percent">
      <calculatedColumnFormula>'Cleaned Data'!E6/'Cleaned Data'!E$8</calculatedColumnFormula>
    </tableColumn>
    <tableColumn id="5" xr3:uid="{68A11CF4-2A24-48BD-8C83-4CB8255D52E0}" name="Jul-2025" dataDxfId="18" dataCellStyle="Percent">
      <calculatedColumnFormula>'Cleaned Data'!F6/'Cleaned Data'!F$8</calculatedColumnFormula>
    </tableColumn>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6D6F98A-87D1-4E69-96D7-40A7A5802270}" name="Table11" displayName="Table11" ref="B60:F68" totalsRowShown="0" headerRowDxfId="17" dataDxfId="15" headerRowBorderDxfId="16" tableBorderDxfId="14" totalsRowBorderDxfId="13" dataCellStyle="Percent">
  <autoFilter ref="B60:F68" xr:uid="{46D6F98A-87D1-4E69-96D7-40A7A5802270}"/>
  <tableColumns count="5">
    <tableColumn id="1" xr3:uid="{0C5AA8BA-1308-4557-A80C-39B7DCF02AE2}" name="Particulars" dataDxfId="12"/>
    <tableColumn id="2" xr3:uid="{95437695-6956-4A2E-AF07-5A321A57863F}" name="Apr-2025" dataDxfId="11" dataCellStyle="Percent">
      <calculatedColumnFormula>'Cleaned Data'!C9/'Cleaned Data'!C$16</calculatedColumnFormula>
    </tableColumn>
    <tableColumn id="3" xr3:uid="{4ABF12A0-9571-4638-BF34-5AE4C0B66B29}" name="May-2025" dataDxfId="10" dataCellStyle="Percent">
      <calculatedColumnFormula>'Cleaned Data'!D9/'Cleaned Data'!D$16</calculatedColumnFormula>
    </tableColumn>
    <tableColumn id="4" xr3:uid="{8DB29EAE-2317-49B0-B2E7-B1C0D772D9C1}" name="Jun-2025" dataDxfId="9" dataCellStyle="Percent">
      <calculatedColumnFormula>'Cleaned Data'!E9/'Cleaned Data'!E$16</calculatedColumnFormula>
    </tableColumn>
    <tableColumn id="5" xr3:uid="{A35E6911-6216-4DA1-AA06-02C69070BABA}" name="Jul-2025" dataDxfId="8" dataCellStyle="Percent">
      <calculatedColumnFormula>'Cleaned Data'!F9/'Cleaned Data'!F$16</calculatedColumnFormula>
    </tableColumn>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068C566-7DE7-427A-B533-F769BA94C792}" name="Table13" displayName="Table13" ref="B5:F31" totalsRowShown="0" headerRowDxfId="7" dataDxfId="5" headerRowBorderDxfId="6">
  <tableColumns count="5">
    <tableColumn id="1" xr3:uid="{3834E1B9-C082-4D4E-BD88-89A62FC67D72}" name="Ratios" dataDxfId="4"/>
    <tableColumn id="2" xr3:uid="{FA8E49E6-C0A3-42F3-8757-7D62239C44AB}" name="Apr-2025" dataDxfId="3">
      <calculatedColumnFormula>(Table5[[#This Row],[Apr-2025]]-'Cleaned Data'!C9-'Cleaned Data'!C10-'Cleaned Data'!C11)/Table5[[#This Row],[Apr-2025]]</calculatedColumnFormula>
    </tableColumn>
    <tableColumn id="3" xr3:uid="{E047945F-6F71-4497-9C2E-3BA9F851B7CE}" name="May-2025" dataDxfId="2"/>
    <tableColumn id="4" xr3:uid="{17F27F4C-F838-44C2-94FC-85C876BADFD9}" name="Jun-2025" dataDxfId="1"/>
    <tableColumn id="5" xr3:uid="{673B37B6-92A6-4D99-A312-68D8716A4F95}" name="Jul-2025"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FBACC-46E6-4FD5-9AFF-BEF0014481A9}">
  <dimension ref="B3:F43"/>
  <sheetViews>
    <sheetView tabSelected="1" zoomScale="107" workbookViewId="0">
      <selection activeCell="B32" sqref="B32"/>
    </sheetView>
  </sheetViews>
  <sheetFormatPr defaultRowHeight="14.4" x14ac:dyDescent="0.3"/>
  <cols>
    <col min="2" max="2" width="35.5546875" bestFit="1" customWidth="1"/>
    <col min="3" max="3" width="11.21875" bestFit="1" customWidth="1"/>
    <col min="4" max="4" width="11.33203125" bestFit="1" customWidth="1"/>
    <col min="5" max="5" width="10.77734375" bestFit="1" customWidth="1"/>
    <col min="6" max="6" width="10.21875" bestFit="1" customWidth="1"/>
  </cols>
  <sheetData>
    <row r="3" spans="2:6" x14ac:dyDescent="0.3">
      <c r="B3" t="s">
        <v>0</v>
      </c>
      <c r="C3" t="s">
        <v>1</v>
      </c>
      <c r="D3" t="s">
        <v>2</v>
      </c>
      <c r="E3" t="s">
        <v>3</v>
      </c>
      <c r="F3" t="s">
        <v>4</v>
      </c>
    </row>
    <row r="4" spans="2:6" x14ac:dyDescent="0.3">
      <c r="B4" t="s">
        <v>5</v>
      </c>
      <c r="C4" t="s">
        <v>6</v>
      </c>
      <c r="D4" t="s">
        <v>7</v>
      </c>
      <c r="E4" t="s">
        <v>8</v>
      </c>
      <c r="F4" t="s">
        <v>9</v>
      </c>
    </row>
    <row r="5" spans="2:6" x14ac:dyDescent="0.3">
      <c r="B5" t="s">
        <v>10</v>
      </c>
      <c r="C5" t="s">
        <v>11</v>
      </c>
      <c r="D5" t="s">
        <v>12</v>
      </c>
      <c r="E5" t="s">
        <v>13</v>
      </c>
      <c r="F5" t="s">
        <v>13</v>
      </c>
    </row>
    <row r="6" spans="2:6" x14ac:dyDescent="0.3">
      <c r="B6" t="s">
        <v>14</v>
      </c>
      <c r="C6" t="s">
        <v>15</v>
      </c>
      <c r="D6" t="s">
        <v>16</v>
      </c>
      <c r="E6" t="s">
        <v>17</v>
      </c>
      <c r="F6" t="s">
        <v>18</v>
      </c>
    </row>
    <row r="7" spans="2:6" x14ac:dyDescent="0.3">
      <c r="B7" t="s">
        <v>19</v>
      </c>
      <c r="C7" t="s">
        <v>20</v>
      </c>
      <c r="D7" t="s">
        <v>21</v>
      </c>
      <c r="E7" t="s">
        <v>22</v>
      </c>
      <c r="F7" t="s">
        <v>23</v>
      </c>
    </row>
    <row r="8" spans="2:6" x14ac:dyDescent="0.3">
      <c r="B8" t="s">
        <v>24</v>
      </c>
      <c r="C8" t="s">
        <v>25</v>
      </c>
      <c r="D8" t="s">
        <v>26</v>
      </c>
      <c r="E8" t="s">
        <v>27</v>
      </c>
      <c r="F8" t="s">
        <v>28</v>
      </c>
    </row>
    <row r="9" spans="2:6" x14ac:dyDescent="0.3">
      <c r="B9" t="s">
        <v>29</v>
      </c>
      <c r="C9" t="s">
        <v>30</v>
      </c>
      <c r="D9" t="s">
        <v>31</v>
      </c>
      <c r="E9" t="s">
        <v>32</v>
      </c>
      <c r="F9" t="s">
        <v>33</v>
      </c>
    </row>
    <row r="10" spans="2:6" x14ac:dyDescent="0.3">
      <c r="B10" t="s">
        <v>34</v>
      </c>
      <c r="C10" t="s">
        <v>35</v>
      </c>
      <c r="D10" t="s">
        <v>36</v>
      </c>
      <c r="E10" t="s">
        <v>37</v>
      </c>
      <c r="F10" t="s">
        <v>38</v>
      </c>
    </row>
    <row r="11" spans="2:6" x14ac:dyDescent="0.3">
      <c r="B11" t="s">
        <v>39</v>
      </c>
      <c r="C11" t="s">
        <v>40</v>
      </c>
      <c r="D11" t="s">
        <v>41</v>
      </c>
      <c r="E11" t="s">
        <v>41</v>
      </c>
      <c r="F11" t="s">
        <v>42</v>
      </c>
    </row>
    <row r="12" spans="2:6" x14ac:dyDescent="0.3">
      <c r="B12" t="s">
        <v>43</v>
      </c>
      <c r="C12" t="s">
        <v>42</v>
      </c>
      <c r="D12" t="s">
        <v>42</v>
      </c>
      <c r="E12" t="s">
        <v>44</v>
      </c>
      <c r="F12" t="s">
        <v>44</v>
      </c>
    </row>
    <row r="13" spans="2:6" x14ac:dyDescent="0.3">
      <c r="B13" t="s">
        <v>45</v>
      </c>
      <c r="C13" t="s">
        <v>46</v>
      </c>
      <c r="D13" t="s">
        <v>47</v>
      </c>
      <c r="E13" t="s">
        <v>48</v>
      </c>
      <c r="F13" t="s">
        <v>25</v>
      </c>
    </row>
    <row r="14" spans="2:6" x14ac:dyDescent="0.3">
      <c r="B14" t="s">
        <v>49</v>
      </c>
      <c r="C14" t="s">
        <v>50</v>
      </c>
      <c r="D14" t="s">
        <v>51</v>
      </c>
      <c r="E14" t="s">
        <v>52</v>
      </c>
      <c r="F14" t="s">
        <v>53</v>
      </c>
    </row>
    <row r="15" spans="2:6" x14ac:dyDescent="0.3">
      <c r="B15" t="s">
        <v>54</v>
      </c>
      <c r="C15" t="s">
        <v>55</v>
      </c>
      <c r="D15" t="s">
        <v>56</v>
      </c>
      <c r="E15" t="s">
        <v>57</v>
      </c>
      <c r="F15" t="s">
        <v>58</v>
      </c>
    </row>
    <row r="16" spans="2:6" x14ac:dyDescent="0.3">
      <c r="B16" t="s">
        <v>59</v>
      </c>
      <c r="C16" t="s">
        <v>44</v>
      </c>
      <c r="D16" t="s">
        <v>60</v>
      </c>
      <c r="E16" t="s">
        <v>61</v>
      </c>
      <c r="F16" t="s">
        <v>42</v>
      </c>
    </row>
    <row r="17" spans="2:6" x14ac:dyDescent="0.3">
      <c r="B17" t="s">
        <v>62</v>
      </c>
      <c r="C17" t="s">
        <v>63</v>
      </c>
      <c r="D17" t="s">
        <v>28</v>
      </c>
      <c r="E17" t="s">
        <v>64</v>
      </c>
      <c r="F17" t="s">
        <v>65</v>
      </c>
    </row>
    <row r="18" spans="2:6" x14ac:dyDescent="0.3">
      <c r="B18" t="s">
        <v>66</v>
      </c>
      <c r="C18" t="s">
        <v>67</v>
      </c>
      <c r="D18" t="s">
        <v>68</v>
      </c>
      <c r="E18" t="s">
        <v>69</v>
      </c>
      <c r="F18" t="s">
        <v>68</v>
      </c>
    </row>
    <row r="19" spans="2:6" x14ac:dyDescent="0.3">
      <c r="B19" t="s">
        <v>70</v>
      </c>
      <c r="C19" t="s">
        <v>71</v>
      </c>
      <c r="D19" t="s">
        <v>58</v>
      </c>
      <c r="E19" t="s">
        <v>72</v>
      </c>
      <c r="F19" t="s">
        <v>48</v>
      </c>
    </row>
    <row r="20" spans="2:6" x14ac:dyDescent="0.3">
      <c r="B20" t="s">
        <v>0</v>
      </c>
      <c r="C20" t="s">
        <v>1</v>
      </c>
      <c r="D20" t="s">
        <v>2</v>
      </c>
      <c r="E20" t="s">
        <v>3</v>
      </c>
      <c r="F20" t="s">
        <v>4</v>
      </c>
    </row>
    <row r="21" spans="2:6" x14ac:dyDescent="0.3">
      <c r="B21" t="s">
        <v>73</v>
      </c>
      <c r="C21" t="s">
        <v>20</v>
      </c>
      <c r="D21" t="s">
        <v>20</v>
      </c>
      <c r="E21" t="s">
        <v>20</v>
      </c>
      <c r="F21" t="s">
        <v>20</v>
      </c>
    </row>
    <row r="22" spans="2:6" x14ac:dyDescent="0.3">
      <c r="B22" t="s">
        <v>74</v>
      </c>
      <c r="C22" t="s">
        <v>75</v>
      </c>
      <c r="D22" t="s">
        <v>76</v>
      </c>
      <c r="E22" t="s">
        <v>77</v>
      </c>
      <c r="F22" t="s">
        <v>78</v>
      </c>
    </row>
    <row r="23" spans="2:6" x14ac:dyDescent="0.3">
      <c r="B23" t="s">
        <v>79</v>
      </c>
      <c r="C23" t="s">
        <v>80</v>
      </c>
      <c r="D23" t="s">
        <v>17</v>
      </c>
      <c r="E23" t="s">
        <v>81</v>
      </c>
      <c r="F23" t="s">
        <v>82</v>
      </c>
    </row>
    <row r="24" spans="2:6" x14ac:dyDescent="0.3">
      <c r="B24" t="s">
        <v>83</v>
      </c>
      <c r="C24" t="s">
        <v>84</v>
      </c>
      <c r="D24" t="s">
        <v>84</v>
      </c>
      <c r="E24" t="s">
        <v>84</v>
      </c>
      <c r="F24" t="s">
        <v>85</v>
      </c>
    </row>
    <row r="25" spans="2:6" x14ac:dyDescent="0.3">
      <c r="B25" t="s">
        <v>86</v>
      </c>
      <c r="C25" t="s">
        <v>87</v>
      </c>
      <c r="D25" t="s">
        <v>88</v>
      </c>
      <c r="E25" t="s">
        <v>89</v>
      </c>
      <c r="F25" t="s">
        <v>90</v>
      </c>
    </row>
    <row r="26" spans="2:6" x14ac:dyDescent="0.3">
      <c r="B26" t="s">
        <v>91</v>
      </c>
      <c r="C26" t="s">
        <v>92</v>
      </c>
      <c r="D26" t="s">
        <v>93</v>
      </c>
      <c r="E26" t="s">
        <v>94</v>
      </c>
      <c r="F26" t="s">
        <v>95</v>
      </c>
    </row>
    <row r="27" spans="2:6" x14ac:dyDescent="0.3">
      <c r="B27" t="s">
        <v>96</v>
      </c>
      <c r="C27" t="s">
        <v>97</v>
      </c>
      <c r="D27" t="s">
        <v>98</v>
      </c>
      <c r="E27" t="s">
        <v>99</v>
      </c>
      <c r="F27" t="s">
        <v>100</v>
      </c>
    </row>
    <row r="28" spans="2:6" x14ac:dyDescent="0.3">
      <c r="B28" t="s">
        <v>101</v>
      </c>
      <c r="C28" t="s">
        <v>102</v>
      </c>
      <c r="D28" t="s">
        <v>103</v>
      </c>
      <c r="E28" t="s">
        <v>104</v>
      </c>
      <c r="F28" t="s">
        <v>105</v>
      </c>
    </row>
    <row r="29" spans="2:6" x14ac:dyDescent="0.3">
      <c r="B29" t="s">
        <v>106</v>
      </c>
      <c r="C29" t="s">
        <v>107</v>
      </c>
      <c r="D29" t="s">
        <v>108</v>
      </c>
      <c r="E29" t="s">
        <v>109</v>
      </c>
      <c r="F29" t="s">
        <v>110</v>
      </c>
    </row>
    <row r="30" spans="2:6" x14ac:dyDescent="0.3">
      <c r="B30" t="s">
        <v>111</v>
      </c>
      <c r="C30" t="s">
        <v>97</v>
      </c>
      <c r="D30" t="s">
        <v>98</v>
      </c>
      <c r="E30" t="s">
        <v>99</v>
      </c>
      <c r="F30" t="s">
        <v>100</v>
      </c>
    </row>
    <row r="31" spans="2:6" x14ac:dyDescent="0.3">
      <c r="B31" t="s">
        <v>112</v>
      </c>
      <c r="C31" t="s">
        <v>55</v>
      </c>
      <c r="D31" t="s">
        <v>56</v>
      </c>
      <c r="E31" t="s">
        <v>57</v>
      </c>
      <c r="F31" t="s">
        <v>58</v>
      </c>
    </row>
    <row r="32" spans="2:6" x14ac:dyDescent="0.3">
      <c r="B32" t="s">
        <v>113</v>
      </c>
      <c r="C32" t="s">
        <v>12</v>
      </c>
      <c r="D32" t="s">
        <v>114</v>
      </c>
      <c r="E32" t="s">
        <v>115</v>
      </c>
      <c r="F32" t="s">
        <v>116</v>
      </c>
    </row>
    <row r="33" spans="2:6" x14ac:dyDescent="0.3">
      <c r="B33" t="s">
        <v>117</v>
      </c>
      <c r="C33" t="s">
        <v>38</v>
      </c>
      <c r="D33" t="s">
        <v>118</v>
      </c>
      <c r="E33" t="s">
        <v>119</v>
      </c>
      <c r="F33" t="s">
        <v>38</v>
      </c>
    </row>
    <row r="34" spans="2:6" x14ac:dyDescent="0.3">
      <c r="B34" t="s">
        <v>120</v>
      </c>
      <c r="C34" t="s">
        <v>30</v>
      </c>
      <c r="D34" t="s">
        <v>31</v>
      </c>
      <c r="E34" t="s">
        <v>32</v>
      </c>
      <c r="F34" t="s">
        <v>33</v>
      </c>
    </row>
    <row r="35" spans="2:6" x14ac:dyDescent="0.3">
      <c r="B35" t="s">
        <v>121</v>
      </c>
      <c r="C35" t="s">
        <v>122</v>
      </c>
      <c r="D35" t="s">
        <v>123</v>
      </c>
      <c r="E35" t="s">
        <v>38</v>
      </c>
      <c r="F35" t="s">
        <v>37</v>
      </c>
    </row>
    <row r="36" spans="2:6" x14ac:dyDescent="0.3">
      <c r="B36" t="s">
        <v>124</v>
      </c>
      <c r="C36" t="s">
        <v>30</v>
      </c>
      <c r="D36" t="s">
        <v>125</v>
      </c>
      <c r="E36" t="s">
        <v>30</v>
      </c>
      <c r="F36" t="s">
        <v>31</v>
      </c>
    </row>
    <row r="37" spans="2:6" x14ac:dyDescent="0.3">
      <c r="B37" t="s">
        <v>126</v>
      </c>
      <c r="C37" t="s">
        <v>40</v>
      </c>
      <c r="D37" t="s">
        <v>42</v>
      </c>
      <c r="E37" t="s">
        <v>40</v>
      </c>
      <c r="F37" t="s">
        <v>11</v>
      </c>
    </row>
    <row r="38" spans="2:6" x14ac:dyDescent="0.3">
      <c r="B38" t="s">
        <v>127</v>
      </c>
      <c r="C38" t="s">
        <v>128</v>
      </c>
      <c r="D38" t="s">
        <v>129</v>
      </c>
      <c r="E38" t="s">
        <v>35</v>
      </c>
      <c r="F38" t="s">
        <v>38</v>
      </c>
    </row>
    <row r="39" spans="2:6" x14ac:dyDescent="0.3">
      <c r="B39" t="s">
        <v>130</v>
      </c>
      <c r="C39" t="s">
        <v>128</v>
      </c>
      <c r="D39" t="s">
        <v>131</v>
      </c>
      <c r="E39" t="s">
        <v>132</v>
      </c>
      <c r="F39" t="s">
        <v>133</v>
      </c>
    </row>
    <row r="42" spans="2:6" x14ac:dyDescent="0.3">
      <c r="B42" s="39" t="s">
        <v>172</v>
      </c>
      <c r="C42" s="41">
        <v>145</v>
      </c>
    </row>
    <row r="43" spans="2:6" x14ac:dyDescent="0.3">
      <c r="B43" s="39" t="s">
        <v>173</v>
      </c>
      <c r="C43" s="40">
        <v>7000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C6370-CF81-41A1-9CFD-7249213330AA}">
  <dimension ref="B3:F50"/>
  <sheetViews>
    <sheetView showGridLines="0" zoomScale="110" workbookViewId="0">
      <selection activeCell="B395" sqref="B395"/>
    </sheetView>
  </sheetViews>
  <sheetFormatPr defaultRowHeight="14.4" x14ac:dyDescent="0.3"/>
  <cols>
    <col min="2" max="2" width="40" bestFit="1" customWidth="1"/>
    <col min="3" max="3" width="15.21875" bestFit="1" customWidth="1"/>
    <col min="4" max="4" width="15.77734375" bestFit="1" customWidth="1"/>
    <col min="5" max="5" width="15.109375" bestFit="1" customWidth="1"/>
    <col min="6" max="6" width="14.44140625" bestFit="1" customWidth="1"/>
  </cols>
  <sheetData>
    <row r="3" spans="2:6" ht="23.4" x14ac:dyDescent="0.45">
      <c r="B3" s="119" t="s">
        <v>134</v>
      </c>
      <c r="C3" s="120"/>
      <c r="D3" s="120"/>
      <c r="E3" s="120"/>
      <c r="F3" s="120"/>
    </row>
    <row r="5" spans="2:6" ht="18" x14ac:dyDescent="0.3">
      <c r="B5" s="33" t="s">
        <v>0</v>
      </c>
      <c r="C5" s="34" t="s">
        <v>1</v>
      </c>
      <c r="D5" s="34" t="s">
        <v>2</v>
      </c>
      <c r="E5" s="34" t="s">
        <v>3</v>
      </c>
      <c r="F5" s="34" t="s">
        <v>4</v>
      </c>
    </row>
    <row r="6" spans="2:6" ht="15.6" x14ac:dyDescent="0.3">
      <c r="B6" s="32" t="s">
        <v>5</v>
      </c>
      <c r="C6" s="35">
        <f>VALUE('Raw Data'!C4)</f>
        <v>420000</v>
      </c>
      <c r="D6" s="35">
        <f>VALUE('Raw Data'!D4)</f>
        <v>450000</v>
      </c>
      <c r="E6" s="35">
        <f>VALUE('Raw Data'!E4)</f>
        <v>480000</v>
      </c>
      <c r="F6" s="35">
        <f>VALUE('Raw Data'!F4)</f>
        <v>500000</v>
      </c>
    </row>
    <row r="7" spans="2:6" ht="15.6" x14ac:dyDescent="0.3">
      <c r="B7" s="32" t="s">
        <v>10</v>
      </c>
      <c r="C7" s="35">
        <f>VALUE('Raw Data'!C5)</f>
        <v>20000</v>
      </c>
      <c r="D7" s="35">
        <f>VALUE('Raw Data'!D5)</f>
        <v>25000</v>
      </c>
      <c r="E7" s="35">
        <f>VALUE('Raw Data'!E5)</f>
        <v>30000</v>
      </c>
      <c r="F7" s="35">
        <f>VALUE('Raw Data'!F5)</f>
        <v>30000</v>
      </c>
    </row>
    <row r="8" spans="2:6" ht="15.6" x14ac:dyDescent="0.3">
      <c r="B8" s="32" t="s">
        <v>14</v>
      </c>
      <c r="C8" s="35">
        <f>SUM(C6:C7)</f>
        <v>440000</v>
      </c>
      <c r="D8" s="35">
        <f t="shared" ref="D8:F8" si="0">SUM(D6:D7)</f>
        <v>475000</v>
      </c>
      <c r="E8" s="35">
        <f t="shared" si="0"/>
        <v>510000</v>
      </c>
      <c r="F8" s="35">
        <f t="shared" si="0"/>
        <v>530000</v>
      </c>
    </row>
    <row r="9" spans="2:6" ht="15.6" x14ac:dyDescent="0.3">
      <c r="B9" s="32" t="s">
        <v>19</v>
      </c>
      <c r="C9" s="35">
        <f>VALUE('Raw Data'!C7)</f>
        <v>200000</v>
      </c>
      <c r="D9" s="35">
        <f>VALUE('Raw Data'!D7)</f>
        <v>220000</v>
      </c>
      <c r="E9" s="35">
        <f>VALUE('Raw Data'!E7)</f>
        <v>240000</v>
      </c>
      <c r="F9" s="35">
        <f>VALUE('Raw Data'!F7)</f>
        <v>250000</v>
      </c>
    </row>
    <row r="10" spans="2:6" ht="15.6" x14ac:dyDescent="0.3">
      <c r="B10" s="32" t="s">
        <v>24</v>
      </c>
      <c r="C10" s="35">
        <f>VALUE('Raw Data'!C8)</f>
        <v>50000</v>
      </c>
      <c r="D10" s="35">
        <f>VALUE('Raw Data'!D8)</f>
        <v>52000</v>
      </c>
      <c r="E10" s="35">
        <f>VALUE('Raw Data'!E8)</f>
        <v>54000</v>
      </c>
      <c r="F10" s="35">
        <f>VALUE('Raw Data'!F8)</f>
        <v>56000</v>
      </c>
    </row>
    <row r="11" spans="2:6" ht="15.6" x14ac:dyDescent="0.3">
      <c r="B11" s="32" t="s">
        <v>29</v>
      </c>
      <c r="C11" s="35">
        <f>VALUE('Raw Data'!C9)</f>
        <v>-20000</v>
      </c>
      <c r="D11" s="35">
        <f>VALUE('Raw Data'!D9)</f>
        <v>-15000</v>
      </c>
      <c r="E11" s="35">
        <f>VALUE('Raw Data'!E9)</f>
        <v>-10000</v>
      </c>
      <c r="F11" s="35">
        <f>VALUE('Raw Data'!F9)</f>
        <v>-5000</v>
      </c>
    </row>
    <row r="12" spans="2:6" ht="15.6" x14ac:dyDescent="0.3">
      <c r="B12" s="32" t="s">
        <v>34</v>
      </c>
      <c r="C12" s="35">
        <f>VALUE('Raw Data'!C10)</f>
        <v>80000</v>
      </c>
      <c r="D12" s="35">
        <f>VALUE('Raw Data'!D10)</f>
        <v>82000</v>
      </c>
      <c r="E12" s="35">
        <f>VALUE('Raw Data'!E10)</f>
        <v>85000</v>
      </c>
      <c r="F12" s="35">
        <f>VALUE('Raw Data'!F10)</f>
        <v>90000</v>
      </c>
    </row>
    <row r="13" spans="2:6" ht="15.6" x14ac:dyDescent="0.3">
      <c r="B13" s="32" t="s">
        <v>39</v>
      </c>
      <c r="C13" s="35">
        <f>VALUE('Raw Data'!C11)</f>
        <v>10000</v>
      </c>
      <c r="D13" s="35">
        <f>VALUE('Raw Data'!D11)</f>
        <v>12000</v>
      </c>
      <c r="E13" s="35">
        <f>VALUE('Raw Data'!E11)</f>
        <v>12000</v>
      </c>
      <c r="F13" s="35">
        <f>VALUE('Raw Data'!F11)</f>
        <v>15000</v>
      </c>
    </row>
    <row r="14" spans="2:6" ht="15.6" x14ac:dyDescent="0.3">
      <c r="B14" s="32" t="s">
        <v>43</v>
      </c>
      <c r="C14" s="35">
        <f>VALUE('Raw Data'!C12)</f>
        <v>15000</v>
      </c>
      <c r="D14" s="35">
        <f>VALUE('Raw Data'!D12)</f>
        <v>15000</v>
      </c>
      <c r="E14" s="35">
        <f>VALUE('Raw Data'!E12)</f>
        <v>16000</v>
      </c>
      <c r="F14" s="35">
        <f>VALUE('Raw Data'!F12)</f>
        <v>16000</v>
      </c>
    </row>
    <row r="15" spans="2:6" ht="15.6" x14ac:dyDescent="0.3">
      <c r="B15" s="32" t="s">
        <v>45</v>
      </c>
      <c r="C15" s="35">
        <f>VALUE('Raw Data'!C13)</f>
        <v>40000</v>
      </c>
      <c r="D15" s="35">
        <f>VALUE('Raw Data'!D13)</f>
        <v>45000</v>
      </c>
      <c r="E15" s="35">
        <f>VALUE('Raw Data'!E13)</f>
        <v>47000</v>
      </c>
      <c r="F15" s="35">
        <f>VALUE('Raw Data'!F13)</f>
        <v>50000</v>
      </c>
    </row>
    <row r="16" spans="2:6" ht="15.6" x14ac:dyDescent="0.3">
      <c r="B16" s="32" t="s">
        <v>49</v>
      </c>
      <c r="C16" s="35">
        <f>SUM(C9:C15)</f>
        <v>375000</v>
      </c>
      <c r="D16" s="35">
        <f t="shared" ref="D16:F16" si="1">SUM(D9:D15)</f>
        <v>411000</v>
      </c>
      <c r="E16" s="35">
        <f t="shared" si="1"/>
        <v>444000</v>
      </c>
      <c r="F16" s="35">
        <f t="shared" si="1"/>
        <v>472000</v>
      </c>
    </row>
    <row r="17" spans="2:6" ht="15.6" x14ac:dyDescent="0.3">
      <c r="B17" s="32" t="s">
        <v>54</v>
      </c>
      <c r="C17" s="35">
        <f>C8-C16</f>
        <v>65000</v>
      </c>
      <c r="D17" s="35">
        <f t="shared" ref="D17:F17" si="2">D8-D16</f>
        <v>64000</v>
      </c>
      <c r="E17" s="35">
        <f t="shared" si="2"/>
        <v>66000</v>
      </c>
      <c r="F17" s="35">
        <f t="shared" si="2"/>
        <v>58000</v>
      </c>
    </row>
    <row r="18" spans="2:6" ht="15.6" x14ac:dyDescent="0.3">
      <c r="B18" s="32" t="s">
        <v>59</v>
      </c>
      <c r="C18" s="35">
        <f>VALUE('Raw Data'!C16)</f>
        <v>16000</v>
      </c>
      <c r="D18" s="35">
        <f>VALUE('Raw Data'!D16)</f>
        <v>18000</v>
      </c>
      <c r="E18" s="35">
        <f>VALUE('Raw Data'!E16)</f>
        <v>17000</v>
      </c>
      <c r="F18" s="35">
        <f>VALUE('Raw Data'!F16)</f>
        <v>15000</v>
      </c>
    </row>
    <row r="19" spans="2:6" ht="15.6" x14ac:dyDescent="0.3">
      <c r="B19" s="32" t="s">
        <v>62</v>
      </c>
      <c r="C19" s="35">
        <f>C17-C18</f>
        <v>49000</v>
      </c>
      <c r="D19" s="35">
        <f t="shared" ref="D19:F19" si="3">D17-D18</f>
        <v>46000</v>
      </c>
      <c r="E19" s="35">
        <f t="shared" si="3"/>
        <v>49000</v>
      </c>
      <c r="F19" s="35">
        <f t="shared" si="3"/>
        <v>43000</v>
      </c>
    </row>
    <row r="20" spans="2:6" ht="15.6" x14ac:dyDescent="0.3">
      <c r="B20" s="32" t="s">
        <v>66</v>
      </c>
      <c r="C20" s="35">
        <f>VALUE('Raw Data'!C18)</f>
        <v>2000</v>
      </c>
      <c r="D20" s="35">
        <f>VALUE('Raw Data'!D18)</f>
        <v>3000</v>
      </c>
      <c r="E20" s="35">
        <f>VALUE('Raw Data'!E18)</f>
        <v>2500</v>
      </c>
      <c r="F20" s="35">
        <f>VALUE('Raw Data'!F18)</f>
        <v>3000</v>
      </c>
    </row>
    <row r="21" spans="2:6" ht="15.6" x14ac:dyDescent="0.3">
      <c r="B21" s="32" t="s">
        <v>70</v>
      </c>
      <c r="C21" s="35">
        <f>VALUE('Raw Data'!C19)</f>
        <v>51000</v>
      </c>
      <c r="D21" s="35">
        <f>VALUE('Raw Data'!D19)</f>
        <v>59000</v>
      </c>
      <c r="E21" s="35">
        <f>VALUE('Raw Data'!E19)</f>
        <v>57500</v>
      </c>
      <c r="F21" s="35">
        <f>VALUE('Raw Data'!F19)</f>
        <v>47000</v>
      </c>
    </row>
    <row r="24" spans="2:6" ht="21" x14ac:dyDescent="0.3">
      <c r="B24" s="121" t="s">
        <v>135</v>
      </c>
      <c r="C24" s="122"/>
      <c r="D24" s="122"/>
      <c r="E24" s="122"/>
      <c r="F24" s="123"/>
    </row>
    <row r="26" spans="2:6" ht="18" x14ac:dyDescent="0.3">
      <c r="B26" s="8" t="s">
        <v>0</v>
      </c>
      <c r="C26" s="9" t="s">
        <v>1</v>
      </c>
      <c r="D26" s="9" t="s">
        <v>2</v>
      </c>
      <c r="E26" s="9" t="s">
        <v>3</v>
      </c>
      <c r="F26" s="9" t="s">
        <v>4</v>
      </c>
    </row>
    <row r="27" spans="2:6" ht="15.6" x14ac:dyDescent="0.3">
      <c r="B27" s="4" t="s">
        <v>73</v>
      </c>
      <c r="C27" s="5">
        <f>VALUE('Raw Data'!C21)</f>
        <v>200000</v>
      </c>
      <c r="D27" s="5">
        <f>VALUE('Raw Data'!D21)</f>
        <v>200000</v>
      </c>
      <c r="E27" s="5">
        <f>VALUE('Raw Data'!E21)</f>
        <v>200000</v>
      </c>
      <c r="F27" s="5">
        <f>VALUE('Raw Data'!F21)</f>
        <v>200000</v>
      </c>
    </row>
    <row r="28" spans="2:6" ht="15.6" x14ac:dyDescent="0.3">
      <c r="B28" s="4" t="s">
        <v>74</v>
      </c>
      <c r="C28" s="5">
        <f>VALUE('Raw Data'!C22)</f>
        <v>251000</v>
      </c>
      <c r="D28" s="5">
        <f>VALUE('Raw Data'!D22)</f>
        <v>310000</v>
      </c>
      <c r="E28" s="5">
        <f>VALUE('Raw Data'!E22)</f>
        <v>367500</v>
      </c>
      <c r="F28" s="5">
        <f>VALUE('Raw Data'!F22)</f>
        <v>414500</v>
      </c>
    </row>
    <row r="29" spans="2:6" ht="15.6" x14ac:dyDescent="0.3">
      <c r="B29" s="4" t="s">
        <v>79</v>
      </c>
      <c r="C29" s="5">
        <f>VALUE('Raw Data'!C23)</f>
        <v>451000</v>
      </c>
      <c r="D29" s="5">
        <f>VALUE('Raw Data'!D23)</f>
        <v>510000</v>
      </c>
      <c r="E29" s="5">
        <f>VALUE('Raw Data'!E23)</f>
        <v>567500</v>
      </c>
      <c r="F29" s="5">
        <f>VALUE('Raw Data'!F23)</f>
        <v>614500</v>
      </c>
    </row>
    <row r="30" spans="2:6" ht="15.6" x14ac:dyDescent="0.3">
      <c r="B30" s="4" t="s">
        <v>83</v>
      </c>
      <c r="C30" s="5">
        <f>VALUE('Raw Data'!C24)</f>
        <v>150000</v>
      </c>
      <c r="D30" s="5">
        <f>VALUE('Raw Data'!D24)</f>
        <v>150000</v>
      </c>
      <c r="E30" s="5">
        <f>VALUE('Raw Data'!E24)</f>
        <v>150000</v>
      </c>
      <c r="F30" s="5">
        <f>VALUE('Raw Data'!F24)</f>
        <v>160000</v>
      </c>
    </row>
    <row r="31" spans="2:6" ht="15.6" x14ac:dyDescent="0.3">
      <c r="B31" s="4" t="s">
        <v>86</v>
      </c>
      <c r="C31" s="5">
        <f>VALUE('Raw Data'!C25)</f>
        <v>120000</v>
      </c>
      <c r="D31" s="5">
        <f>VALUE('Raw Data'!D25)</f>
        <v>130000</v>
      </c>
      <c r="E31" s="5">
        <f>VALUE('Raw Data'!E25)</f>
        <v>140000</v>
      </c>
      <c r="F31" s="5">
        <f>VALUE('Raw Data'!F25)</f>
        <v>145000</v>
      </c>
    </row>
    <row r="32" spans="2:6" ht="15.6" x14ac:dyDescent="0.3">
      <c r="B32" s="4" t="s">
        <v>91</v>
      </c>
      <c r="C32" s="5">
        <f>VALUE('Raw Data'!C26)</f>
        <v>270000</v>
      </c>
      <c r="D32" s="5">
        <f>VALUE('Raw Data'!D26)</f>
        <v>280000</v>
      </c>
      <c r="E32" s="5">
        <f>VALUE('Raw Data'!E26)</f>
        <v>290000</v>
      </c>
      <c r="F32" s="5">
        <f>VALUE('Raw Data'!F26)</f>
        <v>305000</v>
      </c>
    </row>
    <row r="33" spans="2:6" ht="15.6" x14ac:dyDescent="0.3">
      <c r="B33" s="4" t="s">
        <v>96</v>
      </c>
      <c r="C33" s="5">
        <f>VALUE('Raw Data'!C27)</f>
        <v>721000</v>
      </c>
      <c r="D33" s="5">
        <f>VALUE('Raw Data'!D27)</f>
        <v>790000</v>
      </c>
      <c r="E33" s="5">
        <f>VALUE('Raw Data'!E27)</f>
        <v>857500</v>
      </c>
      <c r="F33" s="5">
        <f>VALUE('Raw Data'!F27)</f>
        <v>919500</v>
      </c>
    </row>
    <row r="34" spans="2:6" ht="15.6" x14ac:dyDescent="0.3">
      <c r="B34" s="4" t="s">
        <v>101</v>
      </c>
      <c r="C34" s="5">
        <f>VALUE('Raw Data'!C28)</f>
        <v>350000</v>
      </c>
      <c r="D34" s="5">
        <f>VALUE('Raw Data'!D28)</f>
        <v>355000</v>
      </c>
      <c r="E34" s="5">
        <f>VALUE('Raw Data'!E28)</f>
        <v>360000</v>
      </c>
      <c r="F34" s="5">
        <f>VALUE('Raw Data'!F28)</f>
        <v>362000</v>
      </c>
    </row>
    <row r="35" spans="2:6" ht="15.6" x14ac:dyDescent="0.3">
      <c r="B35" s="4" t="s">
        <v>106</v>
      </c>
      <c r="C35" s="5">
        <f>VALUE('Raw Data'!C29)</f>
        <v>371000</v>
      </c>
      <c r="D35" s="5">
        <f>VALUE('Raw Data'!D29)</f>
        <v>435000</v>
      </c>
      <c r="E35" s="5">
        <f>VALUE('Raw Data'!E29)</f>
        <v>497500</v>
      </c>
      <c r="F35" s="5">
        <f>VALUE('Raw Data'!F29)</f>
        <v>557500</v>
      </c>
    </row>
    <row r="36" spans="2:6" ht="15.6" x14ac:dyDescent="0.3">
      <c r="B36" s="6" t="s">
        <v>111</v>
      </c>
      <c r="C36" s="7">
        <f>VALUE('Raw Data'!C30)</f>
        <v>721000</v>
      </c>
      <c r="D36" s="7">
        <f>VALUE('Raw Data'!D30)</f>
        <v>790000</v>
      </c>
      <c r="E36" s="7">
        <f>VALUE('Raw Data'!E30)</f>
        <v>857500</v>
      </c>
      <c r="F36" s="7">
        <f>VALUE('Raw Data'!F30)</f>
        <v>919500</v>
      </c>
    </row>
    <row r="39" spans="2:6" ht="21" x14ac:dyDescent="0.3">
      <c r="B39" s="121" t="s">
        <v>136</v>
      </c>
      <c r="C39" s="122"/>
      <c r="D39" s="122"/>
      <c r="E39" s="122"/>
      <c r="F39" s="123"/>
    </row>
    <row r="41" spans="2:6" ht="18" x14ac:dyDescent="0.3">
      <c r="B41" s="1" t="s">
        <v>0</v>
      </c>
      <c r="C41" s="2" t="s">
        <v>1</v>
      </c>
      <c r="D41" s="2" t="s">
        <v>2</v>
      </c>
      <c r="E41" s="2" t="s">
        <v>3</v>
      </c>
      <c r="F41" s="2" t="s">
        <v>4</v>
      </c>
    </row>
    <row r="42" spans="2:6" ht="15.6" x14ac:dyDescent="0.3">
      <c r="B42" s="4" t="s">
        <v>112</v>
      </c>
      <c r="C42" s="5">
        <f>VALUE('Raw Data'!C31)</f>
        <v>65000</v>
      </c>
      <c r="D42" s="5">
        <f>VALUE('Raw Data'!D31)</f>
        <v>74000</v>
      </c>
      <c r="E42" s="5">
        <f>VALUE('Raw Data'!E31)</f>
        <v>72000</v>
      </c>
      <c r="F42" s="5">
        <f>VALUE('Raw Data'!F31)</f>
        <v>59000</v>
      </c>
    </row>
    <row r="43" spans="2:6" ht="15.6" x14ac:dyDescent="0.3">
      <c r="B43" s="4" t="s">
        <v>179</v>
      </c>
      <c r="C43" s="5">
        <f>VALUE('Raw Data'!C32)</f>
        <v>25000</v>
      </c>
      <c r="D43" s="5">
        <f>VALUE('Raw Data'!D32)</f>
        <v>27000</v>
      </c>
      <c r="E43" s="5">
        <f>VALUE('Raw Data'!E32)</f>
        <v>28000</v>
      </c>
      <c r="F43" s="5">
        <f>VALUE('Raw Data'!F32)</f>
        <v>31000</v>
      </c>
    </row>
    <row r="44" spans="2:6" ht="15.6" x14ac:dyDescent="0.3">
      <c r="B44" s="4" t="s">
        <v>117</v>
      </c>
      <c r="C44" s="5">
        <f>VALUE('Raw Data'!C33)</f>
        <v>90000</v>
      </c>
      <c r="D44" s="5">
        <f>VALUE('Raw Data'!D33)</f>
        <v>101000</v>
      </c>
      <c r="E44" s="5">
        <f>VALUE('Raw Data'!E33)</f>
        <v>100000</v>
      </c>
      <c r="F44" s="5">
        <f>VALUE('Raw Data'!F33)</f>
        <v>90000</v>
      </c>
    </row>
    <row r="45" spans="2:6" ht="15.6" x14ac:dyDescent="0.3">
      <c r="B45" s="4" t="s">
        <v>120</v>
      </c>
      <c r="C45" s="5">
        <f>VALUE('Raw Data'!C34)</f>
        <v>-20000</v>
      </c>
      <c r="D45" s="5">
        <f>VALUE('Raw Data'!D34)</f>
        <v>-15000</v>
      </c>
      <c r="E45" s="5">
        <f>VALUE('Raw Data'!E34)</f>
        <v>-10000</v>
      </c>
      <c r="F45" s="5">
        <f>VALUE('Raw Data'!F34)</f>
        <v>-5000</v>
      </c>
    </row>
    <row r="46" spans="2:6" ht="15.6" x14ac:dyDescent="0.3">
      <c r="B46" s="4" t="s">
        <v>121</v>
      </c>
      <c r="C46" s="5">
        <f>VALUE('Raw Data'!C35)</f>
        <v>70000</v>
      </c>
      <c r="D46" s="5">
        <f>VALUE('Raw Data'!D35)</f>
        <v>86000</v>
      </c>
      <c r="E46" s="5">
        <f>VALUE('Raw Data'!E35)</f>
        <v>90000</v>
      </c>
      <c r="F46" s="5">
        <f>VALUE('Raw Data'!F35)</f>
        <v>85000</v>
      </c>
    </row>
    <row r="47" spans="2:6" ht="15.6" x14ac:dyDescent="0.3">
      <c r="B47" s="4" t="s">
        <v>124</v>
      </c>
      <c r="C47" s="5">
        <f>VALUE('Raw Data'!C36)</f>
        <v>-20000</v>
      </c>
      <c r="D47" s="5">
        <f>VALUE('Raw Data'!D36)</f>
        <v>-25000</v>
      </c>
      <c r="E47" s="5">
        <f>VALUE('Raw Data'!E36)</f>
        <v>-20000</v>
      </c>
      <c r="F47" s="5">
        <f>VALUE('Raw Data'!F36)</f>
        <v>-15000</v>
      </c>
    </row>
    <row r="48" spans="2:6" ht="15.6" x14ac:dyDescent="0.3">
      <c r="B48" s="4" t="s">
        <v>126</v>
      </c>
      <c r="C48" s="5">
        <f>VALUE('Raw Data'!C37)</f>
        <v>10000</v>
      </c>
      <c r="D48" s="5">
        <f>VALUE('Raw Data'!D37)</f>
        <v>15000</v>
      </c>
      <c r="E48" s="5">
        <f>VALUE('Raw Data'!E37)</f>
        <v>10000</v>
      </c>
      <c r="F48" s="5">
        <f>VALUE('Raw Data'!F37)</f>
        <v>20000</v>
      </c>
    </row>
    <row r="49" spans="2:6" ht="15.6" x14ac:dyDescent="0.3">
      <c r="B49" s="4" t="s">
        <v>127</v>
      </c>
      <c r="C49" s="5">
        <f>VALUE('Raw Data'!C38)</f>
        <v>60000</v>
      </c>
      <c r="D49" s="5">
        <f>VALUE('Raw Data'!D38)</f>
        <v>76000</v>
      </c>
      <c r="E49" s="5">
        <f>VALUE('Raw Data'!E38)</f>
        <v>80000</v>
      </c>
      <c r="F49" s="5">
        <f>VALUE('Raw Data'!F38)</f>
        <v>90000</v>
      </c>
    </row>
    <row r="50" spans="2:6" ht="15.6" x14ac:dyDescent="0.3">
      <c r="B50" s="6" t="s">
        <v>130</v>
      </c>
      <c r="C50" s="7">
        <f>VALUE('Raw Data'!C39)</f>
        <v>60000</v>
      </c>
      <c r="D50" s="7">
        <f>VALUE('Raw Data'!D39)</f>
        <v>136000</v>
      </c>
      <c r="E50" s="7">
        <f>VALUE('Raw Data'!E39)</f>
        <v>216000</v>
      </c>
      <c r="F50" s="7">
        <f>VALUE('Raw Data'!F39)</f>
        <v>306000</v>
      </c>
    </row>
  </sheetData>
  <mergeCells count="3">
    <mergeCell ref="B3:F3"/>
    <mergeCell ref="B24:F24"/>
    <mergeCell ref="B39:F39"/>
  </mergeCells>
  <pageMargins left="0.7" right="0.7" top="0.75" bottom="0.75" header="0.3" footer="0.3"/>
  <ignoredErrors>
    <ignoredError sqref="C16:C17 C19:D19 D16:D17 F16:F17 F19 E9:E19 C8:F8" calculatedColumn="1"/>
  </ignoredErrors>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8C7C4-B911-4DF9-9BFB-B5A4A891F696}">
  <dimension ref="B2:I76"/>
  <sheetViews>
    <sheetView showGridLines="0" zoomScale="105" zoomScaleNormal="77" workbookViewId="0">
      <selection activeCell="B448" sqref="B448"/>
    </sheetView>
  </sheetViews>
  <sheetFormatPr defaultRowHeight="14.4" x14ac:dyDescent="0.3"/>
  <cols>
    <col min="1" max="1" width="8.88671875" customWidth="1"/>
    <col min="2" max="2" width="40" bestFit="1" customWidth="1"/>
    <col min="3" max="3" width="13.77734375" bestFit="1" customWidth="1"/>
    <col min="4" max="4" width="14.33203125" bestFit="1" customWidth="1"/>
    <col min="5" max="5" width="13.77734375" bestFit="1" customWidth="1"/>
    <col min="6" max="6" width="13.109375" bestFit="1" customWidth="1"/>
  </cols>
  <sheetData>
    <row r="2" spans="2:9" ht="23.4" x14ac:dyDescent="0.45">
      <c r="B2" s="119" t="s">
        <v>138</v>
      </c>
      <c r="C2" s="120"/>
      <c r="D2" s="120"/>
      <c r="E2" s="120"/>
      <c r="F2" s="120"/>
      <c r="G2" s="120"/>
      <c r="H2" s="120"/>
      <c r="I2" s="124"/>
    </row>
    <row r="3" spans="2:9" ht="21" x14ac:dyDescent="0.4">
      <c r="B3" s="125" t="s">
        <v>134</v>
      </c>
      <c r="C3" s="126"/>
      <c r="D3" s="126"/>
      <c r="E3" s="126"/>
      <c r="F3" s="127"/>
      <c r="G3" s="3"/>
      <c r="H3" s="3"/>
      <c r="I3" s="3"/>
    </row>
    <row r="5" spans="2:9" ht="15.6" x14ac:dyDescent="0.3">
      <c r="B5" s="23" t="s">
        <v>0</v>
      </c>
      <c r="C5" s="24" t="s">
        <v>1</v>
      </c>
      <c r="D5" s="25" t="s">
        <v>2</v>
      </c>
      <c r="E5" s="26" t="s">
        <v>137</v>
      </c>
      <c r="F5" s="27" t="s">
        <v>4</v>
      </c>
    </row>
    <row r="6" spans="2:9" ht="15.6" x14ac:dyDescent="0.3">
      <c r="B6" s="4" t="s">
        <v>5</v>
      </c>
      <c r="C6" s="10">
        <f>Table5[[#This Row],[Apr-2025]]/'Cleaned Data'!C$8</f>
        <v>0.95454545454545459</v>
      </c>
      <c r="D6" s="10">
        <f>Table5[[#This Row],[May-2025]]/'Cleaned Data'!D$8</f>
        <v>0.94736842105263153</v>
      </c>
      <c r="E6" s="10">
        <f>Table5[[#This Row],[Jun-2025]]/'Cleaned Data'!E$8</f>
        <v>0.94117647058823528</v>
      </c>
      <c r="F6" s="10">
        <f>Table5[[#This Row],[Jul-2025]]/'Cleaned Data'!F$8</f>
        <v>0.94339622641509435</v>
      </c>
    </row>
    <row r="7" spans="2:9" ht="15.6" x14ac:dyDescent="0.3">
      <c r="B7" s="4" t="s">
        <v>10</v>
      </c>
      <c r="C7" s="10">
        <f>Table5[[#This Row],[Apr-2025]]/'Cleaned Data'!C$8</f>
        <v>4.5454545454545456E-2</v>
      </c>
      <c r="D7" s="10">
        <f>Table5[[#This Row],[May-2025]]/'Cleaned Data'!D$8</f>
        <v>5.2631578947368418E-2</v>
      </c>
      <c r="E7" s="10">
        <f>Table5[[#This Row],[Jun-2025]]/'Cleaned Data'!E$8</f>
        <v>5.8823529411764705E-2</v>
      </c>
      <c r="F7" s="10">
        <f>Table5[[#This Row],[Jul-2025]]/'Cleaned Data'!F$8</f>
        <v>5.6603773584905662E-2</v>
      </c>
    </row>
    <row r="8" spans="2:9" ht="15.6" x14ac:dyDescent="0.3">
      <c r="B8" s="4" t="s">
        <v>14</v>
      </c>
      <c r="C8" s="10">
        <f>Table5[[#This Row],[Apr-2025]]/'Cleaned Data'!C$8</f>
        <v>1</v>
      </c>
      <c r="D8" s="10">
        <f>Table5[[#This Row],[May-2025]]/'Cleaned Data'!D$8</f>
        <v>1</v>
      </c>
      <c r="E8" s="10">
        <f>Table5[[#This Row],[Jun-2025]]/'Cleaned Data'!E$8</f>
        <v>1</v>
      </c>
      <c r="F8" s="10">
        <f>Table5[[#This Row],[Jul-2025]]/'Cleaned Data'!F$8</f>
        <v>1</v>
      </c>
    </row>
    <row r="9" spans="2:9" ht="15.6" x14ac:dyDescent="0.3">
      <c r="B9" s="4" t="s">
        <v>19</v>
      </c>
      <c r="C9" s="10">
        <f>Table5[[#This Row],[Apr-2025]]/'Cleaned Data'!C$8</f>
        <v>0.45454545454545453</v>
      </c>
      <c r="D9" s="10">
        <f>Table5[[#This Row],[May-2025]]/'Cleaned Data'!D$8</f>
        <v>0.4631578947368421</v>
      </c>
      <c r="E9" s="10">
        <f>Table5[[#This Row],[Jun-2025]]/'Cleaned Data'!E$8</f>
        <v>0.47058823529411764</v>
      </c>
      <c r="F9" s="10">
        <f>Table5[[#This Row],[Jul-2025]]/'Cleaned Data'!F$8</f>
        <v>0.47169811320754718</v>
      </c>
    </row>
    <row r="10" spans="2:9" ht="15.6" x14ac:dyDescent="0.3">
      <c r="B10" s="4" t="s">
        <v>24</v>
      </c>
      <c r="C10" s="10">
        <f>Table5[[#This Row],[Apr-2025]]/'Cleaned Data'!C$8</f>
        <v>0.11363636363636363</v>
      </c>
      <c r="D10" s="10">
        <f>Table5[[#This Row],[May-2025]]/'Cleaned Data'!D$8</f>
        <v>0.10947368421052632</v>
      </c>
      <c r="E10" s="10">
        <f>Table5[[#This Row],[Jun-2025]]/'Cleaned Data'!E$8</f>
        <v>0.10588235294117647</v>
      </c>
      <c r="F10" s="10">
        <f>Table5[[#This Row],[Jul-2025]]/'Cleaned Data'!F$8</f>
        <v>0.10566037735849057</v>
      </c>
    </row>
    <row r="11" spans="2:9" ht="15.6" x14ac:dyDescent="0.3">
      <c r="B11" s="4" t="s">
        <v>29</v>
      </c>
      <c r="C11" s="10">
        <f>Table5[[#This Row],[Apr-2025]]/'Cleaned Data'!C$8</f>
        <v>-4.5454545454545456E-2</v>
      </c>
      <c r="D11" s="10">
        <f>Table5[[#This Row],[May-2025]]/'Cleaned Data'!D$8</f>
        <v>-3.1578947368421054E-2</v>
      </c>
      <c r="E11" s="10">
        <f>Table5[[#This Row],[Jun-2025]]/'Cleaned Data'!E$8</f>
        <v>-1.9607843137254902E-2</v>
      </c>
      <c r="F11" s="10">
        <f>Table5[[#This Row],[Jul-2025]]/'Cleaned Data'!F$8</f>
        <v>-9.433962264150943E-3</v>
      </c>
    </row>
    <row r="12" spans="2:9" ht="15.6" x14ac:dyDescent="0.3">
      <c r="B12" s="4" t="s">
        <v>34</v>
      </c>
      <c r="C12" s="10">
        <f>Table5[[#This Row],[Apr-2025]]/'Cleaned Data'!C$8</f>
        <v>0.18181818181818182</v>
      </c>
      <c r="D12" s="10">
        <f>Table5[[#This Row],[May-2025]]/'Cleaned Data'!D$8</f>
        <v>0.17263157894736841</v>
      </c>
      <c r="E12" s="10">
        <f>Table5[[#This Row],[Jun-2025]]/'Cleaned Data'!E$8</f>
        <v>0.16666666666666666</v>
      </c>
      <c r="F12" s="10">
        <f>Table5[[#This Row],[Jul-2025]]/'Cleaned Data'!F$8</f>
        <v>0.16981132075471697</v>
      </c>
    </row>
    <row r="13" spans="2:9" ht="15.6" x14ac:dyDescent="0.3">
      <c r="B13" s="4" t="s">
        <v>39</v>
      </c>
      <c r="C13" s="10">
        <f>Table5[[#This Row],[Apr-2025]]/'Cleaned Data'!C$8</f>
        <v>2.2727272727272728E-2</v>
      </c>
      <c r="D13" s="10">
        <f>Table5[[#This Row],[May-2025]]/'Cleaned Data'!D$8</f>
        <v>2.5263157894736842E-2</v>
      </c>
      <c r="E13" s="10">
        <f>Table5[[#This Row],[Jun-2025]]/'Cleaned Data'!E$8</f>
        <v>2.3529411764705882E-2</v>
      </c>
      <c r="F13" s="10">
        <f>Table5[[#This Row],[Jul-2025]]/'Cleaned Data'!F$8</f>
        <v>2.8301886792452831E-2</v>
      </c>
    </row>
    <row r="14" spans="2:9" ht="15.6" x14ac:dyDescent="0.3">
      <c r="B14" s="4" t="s">
        <v>43</v>
      </c>
      <c r="C14" s="10">
        <f>Table5[[#This Row],[Apr-2025]]/'Cleaned Data'!C$8</f>
        <v>3.4090909090909088E-2</v>
      </c>
      <c r="D14" s="10">
        <f>Table5[[#This Row],[May-2025]]/'Cleaned Data'!D$8</f>
        <v>3.1578947368421054E-2</v>
      </c>
      <c r="E14" s="10">
        <f>Table5[[#This Row],[Jun-2025]]/'Cleaned Data'!E$8</f>
        <v>3.1372549019607843E-2</v>
      </c>
      <c r="F14" s="10">
        <f>Table5[[#This Row],[Jul-2025]]/'Cleaned Data'!F$8</f>
        <v>3.0188679245283019E-2</v>
      </c>
    </row>
    <row r="15" spans="2:9" ht="15.6" x14ac:dyDescent="0.3">
      <c r="B15" s="4" t="s">
        <v>45</v>
      </c>
      <c r="C15" s="10">
        <f>Table5[[#This Row],[Apr-2025]]/'Cleaned Data'!C$8</f>
        <v>9.0909090909090912E-2</v>
      </c>
      <c r="D15" s="10">
        <f>Table5[[#This Row],[May-2025]]/'Cleaned Data'!D$8</f>
        <v>9.4736842105263161E-2</v>
      </c>
      <c r="E15" s="10">
        <f>Table5[[#This Row],[Jun-2025]]/'Cleaned Data'!E$8</f>
        <v>9.2156862745098045E-2</v>
      </c>
      <c r="F15" s="10">
        <f>Table5[[#This Row],[Jul-2025]]/'Cleaned Data'!F$8</f>
        <v>9.4339622641509441E-2</v>
      </c>
    </row>
    <row r="16" spans="2:9" ht="15.6" x14ac:dyDescent="0.3">
      <c r="B16" s="4" t="s">
        <v>49</v>
      </c>
      <c r="C16" s="10">
        <f>Table5[[#This Row],[Apr-2025]]/'Cleaned Data'!C$8</f>
        <v>0.85227272727272729</v>
      </c>
      <c r="D16" s="10">
        <f>Table5[[#This Row],[May-2025]]/'Cleaned Data'!D$8</f>
        <v>0.86526315789473685</v>
      </c>
      <c r="E16" s="10">
        <f>Table5[[#This Row],[Jun-2025]]/'Cleaned Data'!E$8</f>
        <v>0.87058823529411766</v>
      </c>
      <c r="F16" s="10">
        <f>Table5[[#This Row],[Jul-2025]]/'Cleaned Data'!F$8</f>
        <v>0.89056603773584908</v>
      </c>
    </row>
    <row r="17" spans="2:6" ht="15.6" x14ac:dyDescent="0.3">
      <c r="B17" s="4" t="s">
        <v>54</v>
      </c>
      <c r="C17" s="10">
        <f>Table5[[#This Row],[Apr-2025]]/'Cleaned Data'!C$8</f>
        <v>0.14772727272727273</v>
      </c>
      <c r="D17" s="10">
        <f>Table5[[#This Row],[May-2025]]/'Cleaned Data'!D$8</f>
        <v>0.13473684210526315</v>
      </c>
      <c r="E17" s="10">
        <f>Table5[[#This Row],[Jun-2025]]/'Cleaned Data'!E$8</f>
        <v>0.12941176470588237</v>
      </c>
      <c r="F17" s="10">
        <f>Table5[[#This Row],[Jul-2025]]/'Cleaned Data'!F$8</f>
        <v>0.10943396226415095</v>
      </c>
    </row>
    <row r="18" spans="2:6" ht="15.6" x14ac:dyDescent="0.3">
      <c r="B18" s="4" t="s">
        <v>59</v>
      </c>
      <c r="C18" s="10">
        <f>Table5[[#This Row],[Apr-2025]]/'Cleaned Data'!C$8</f>
        <v>3.6363636363636362E-2</v>
      </c>
      <c r="D18" s="10">
        <f>Table5[[#This Row],[May-2025]]/'Cleaned Data'!D$8</f>
        <v>3.7894736842105266E-2</v>
      </c>
      <c r="E18" s="10">
        <f>Table5[[#This Row],[Jun-2025]]/'Cleaned Data'!E$8</f>
        <v>3.3333333333333333E-2</v>
      </c>
      <c r="F18" s="10">
        <f>Table5[[#This Row],[Jul-2025]]/'Cleaned Data'!F$8</f>
        <v>2.8301886792452831E-2</v>
      </c>
    </row>
    <row r="19" spans="2:6" ht="15.6" x14ac:dyDescent="0.3">
      <c r="B19" s="4" t="s">
        <v>62</v>
      </c>
      <c r="C19" s="10">
        <f>Table5[[#This Row],[Apr-2025]]/'Cleaned Data'!C$8</f>
        <v>0.11136363636363636</v>
      </c>
      <c r="D19" s="10">
        <f>Table5[[#This Row],[May-2025]]/'Cleaned Data'!D$8</f>
        <v>9.6842105263157896E-2</v>
      </c>
      <c r="E19" s="10">
        <f>Table5[[#This Row],[Jun-2025]]/'Cleaned Data'!E$8</f>
        <v>9.6078431372549025E-2</v>
      </c>
      <c r="F19" s="10">
        <f>Table5[[#This Row],[Jul-2025]]/'Cleaned Data'!F$8</f>
        <v>8.1132075471698109E-2</v>
      </c>
    </row>
    <row r="20" spans="2:6" ht="15.6" x14ac:dyDescent="0.3">
      <c r="B20" s="4" t="s">
        <v>66</v>
      </c>
      <c r="C20" s="10">
        <f>Table5[[#This Row],[Apr-2025]]/'Cleaned Data'!C$8</f>
        <v>4.5454545454545452E-3</v>
      </c>
      <c r="D20" s="10">
        <f>Table5[[#This Row],[May-2025]]/'Cleaned Data'!D$8</f>
        <v>6.3157894736842104E-3</v>
      </c>
      <c r="E20" s="10">
        <f>Table5[[#This Row],[Jun-2025]]/'Cleaned Data'!E$8</f>
        <v>4.9019607843137254E-3</v>
      </c>
      <c r="F20" s="10">
        <f>Table5[[#This Row],[Jul-2025]]/'Cleaned Data'!F$8</f>
        <v>5.6603773584905656E-3</v>
      </c>
    </row>
    <row r="21" spans="2:6" ht="15.6" x14ac:dyDescent="0.3">
      <c r="B21" s="6" t="s">
        <v>70</v>
      </c>
      <c r="C21" s="10">
        <f>Table5[[#This Row],[Apr-2025]]/'Cleaned Data'!C$8</f>
        <v>0.11590909090909091</v>
      </c>
      <c r="D21" s="10">
        <f>Table5[[#This Row],[May-2025]]/'Cleaned Data'!D$8</f>
        <v>0.12421052631578948</v>
      </c>
      <c r="E21" s="10">
        <f>Table5[[#This Row],[Jun-2025]]/'Cleaned Data'!E$8</f>
        <v>0.11274509803921569</v>
      </c>
      <c r="F21" s="10">
        <f>Table5[[#This Row],[Jul-2025]]/'Cleaned Data'!F$8</f>
        <v>8.8679245283018862E-2</v>
      </c>
    </row>
    <row r="24" spans="2:6" ht="21" x14ac:dyDescent="0.3">
      <c r="B24" s="121" t="s">
        <v>135</v>
      </c>
      <c r="C24" s="122"/>
      <c r="D24" s="122"/>
      <c r="E24" s="122"/>
      <c r="F24" s="123"/>
    </row>
    <row r="26" spans="2:6" ht="15.6" x14ac:dyDescent="0.3">
      <c r="B26" s="28" t="s">
        <v>0</v>
      </c>
      <c r="C26" s="29" t="s">
        <v>1</v>
      </c>
      <c r="D26" s="29" t="s">
        <v>2</v>
      </c>
      <c r="E26" s="29" t="s">
        <v>3</v>
      </c>
      <c r="F26" s="29" t="s">
        <v>4</v>
      </c>
    </row>
    <row r="27" spans="2:6" ht="15.6" x14ac:dyDescent="0.3">
      <c r="B27" s="4" t="s">
        <v>73</v>
      </c>
      <c r="C27" s="11">
        <f>Table3[[#This Row],[Apr-2025]]/'Cleaned Data'!C33</f>
        <v>0.27739251040221913</v>
      </c>
      <c r="D27" s="11">
        <f>Table3[[#This Row],[May-2025]]/'Cleaned Data'!D33</f>
        <v>0.25316455696202533</v>
      </c>
      <c r="E27" s="11">
        <f>Table3[[#This Row],[Jun-2025]]/'Cleaned Data'!E33</f>
        <v>0.23323615160349853</v>
      </c>
      <c r="F27" s="11">
        <f>Table3[[#This Row],[Jul-2025]]/'Cleaned Data'!F33</f>
        <v>0.21750951604132682</v>
      </c>
    </row>
    <row r="28" spans="2:6" ht="15.6" x14ac:dyDescent="0.3">
      <c r="B28" s="6" t="s">
        <v>74</v>
      </c>
      <c r="C28" s="12">
        <f>Table3[[#This Row],[Apr-2025]]/'Cleaned Data'!C33</f>
        <v>0.34812760055478503</v>
      </c>
      <c r="D28" s="12">
        <f>Table3[[#This Row],[May-2025]]/'Cleaned Data'!D33</f>
        <v>0.39240506329113922</v>
      </c>
      <c r="E28" s="12">
        <f>Table3[[#This Row],[Jun-2025]]/'Cleaned Data'!E33</f>
        <v>0.42857142857142855</v>
      </c>
      <c r="F28" s="12">
        <f>Table3[[#This Row],[Jul-2025]]/'Cleaned Data'!F33</f>
        <v>0.45078847199564981</v>
      </c>
    </row>
    <row r="29" spans="2:6" ht="15.6" x14ac:dyDescent="0.3">
      <c r="B29" s="30" t="s">
        <v>79</v>
      </c>
      <c r="C29" s="13">
        <f>Table3[[#This Row],[Apr-2025]]/'Cleaned Data'!C33</f>
        <v>0.62552011095700422</v>
      </c>
      <c r="D29" s="13">
        <f>Table3[[#This Row],[May-2025]]/'Cleaned Data'!D33</f>
        <v>0.64556962025316456</v>
      </c>
      <c r="E29" s="13">
        <f>Table3[[#This Row],[Jun-2025]]/'Cleaned Data'!E33</f>
        <v>0.66180758017492713</v>
      </c>
      <c r="F29" s="14">
        <f>Table3[[#This Row],[Jul-2025]]/'Cleaned Data'!F33</f>
        <v>0.6682979880369766</v>
      </c>
    </row>
    <row r="30" spans="2:6" ht="15.6" x14ac:dyDescent="0.3">
      <c r="B30" s="31" t="s">
        <v>83</v>
      </c>
      <c r="C30" s="15">
        <f>Table3[[#This Row],[Apr-2025]]/'Cleaned Data'!C33</f>
        <v>0.20804438280166435</v>
      </c>
      <c r="D30" s="15">
        <f>Table3[[#This Row],[May-2025]]/'Cleaned Data'!D33</f>
        <v>0.189873417721519</v>
      </c>
      <c r="E30" s="15">
        <f>Table3[[#This Row],[Jun-2025]]/'Cleaned Data'!E33</f>
        <v>0.1749271137026239</v>
      </c>
      <c r="F30" s="15">
        <f>Table3[[#This Row],[Jul-2025]]/'Cleaned Data'!F33</f>
        <v>0.17400761283306146</v>
      </c>
    </row>
    <row r="31" spans="2:6" ht="15.6" x14ac:dyDescent="0.3">
      <c r="B31" s="6" t="s">
        <v>86</v>
      </c>
      <c r="C31" s="12">
        <f>Table3[[#This Row],[Apr-2025]]/'Cleaned Data'!C33</f>
        <v>0.16643550624133149</v>
      </c>
      <c r="D31" s="12">
        <f>Table3[[#This Row],[May-2025]]/'Cleaned Data'!D33</f>
        <v>0.16455696202531644</v>
      </c>
      <c r="E31" s="12">
        <f>Table3[[#This Row],[Jun-2025]]/'Cleaned Data'!E33</f>
        <v>0.16326530612244897</v>
      </c>
      <c r="F31" s="12">
        <f>Table3[[#This Row],[Jul-2025]]/'Cleaned Data'!F33</f>
        <v>0.15769439912996194</v>
      </c>
    </row>
    <row r="32" spans="2:6" ht="15.6" x14ac:dyDescent="0.3">
      <c r="B32" s="30" t="s">
        <v>91</v>
      </c>
      <c r="C32" s="13">
        <f>Table3[[#This Row],[Apr-2025]]/'Cleaned Data'!C33</f>
        <v>0.37447988904299584</v>
      </c>
      <c r="D32" s="13">
        <f>Table3[[#This Row],[May-2025]]/'Cleaned Data'!D33</f>
        <v>0.35443037974683544</v>
      </c>
      <c r="E32" s="13">
        <f>Table3[[#This Row],[Jun-2025]]/'Cleaned Data'!E33</f>
        <v>0.33819241982507287</v>
      </c>
      <c r="F32" s="14">
        <f>Table3[[#This Row],[Jul-2025]]/'Cleaned Data'!F33</f>
        <v>0.3317020119630234</v>
      </c>
    </row>
    <row r="33" spans="2:6" ht="15.6" x14ac:dyDescent="0.3">
      <c r="B33" s="30" t="s">
        <v>96</v>
      </c>
      <c r="C33" s="13">
        <f>Table3[[#This Row],[Apr-2025]]/Table3[[#This Row],[Apr-2025]]</f>
        <v>1</v>
      </c>
      <c r="D33" s="13">
        <f>Table3[[#This Row],[May-2025]]/Table3[[#This Row],[May-2025]]</f>
        <v>1</v>
      </c>
      <c r="E33" s="13">
        <f>Table3[[#This Row],[Jun-2025]]/Table3[[#This Row],[Jun-2025]]</f>
        <v>1</v>
      </c>
      <c r="F33" s="14">
        <f>Table3[[#This Row],[Jul-2025]]/Table3[[#This Row],[Jul-2025]]</f>
        <v>1</v>
      </c>
    </row>
    <row r="34" spans="2:6" ht="15.6" x14ac:dyDescent="0.3">
      <c r="B34" s="31" t="s">
        <v>101</v>
      </c>
      <c r="C34" s="15">
        <f>Table3[[#This Row],[Apr-2025]]/'Cleaned Data'!C36</f>
        <v>0.4854368932038835</v>
      </c>
      <c r="D34" s="15">
        <f>Table3[[#This Row],[May-2025]]/'Cleaned Data'!D36</f>
        <v>0.44936708860759494</v>
      </c>
      <c r="E34" s="15">
        <f>Table3[[#This Row],[Jun-2025]]/'Cleaned Data'!E36</f>
        <v>0.41982507288629739</v>
      </c>
      <c r="F34" s="15">
        <f>Table3[[#This Row],[Jul-2025]]/'Cleaned Data'!F36</f>
        <v>0.39369222403480153</v>
      </c>
    </row>
    <row r="35" spans="2:6" ht="15.6" x14ac:dyDescent="0.3">
      <c r="B35" s="6" t="s">
        <v>106</v>
      </c>
      <c r="C35" s="12">
        <f>Table3[[#This Row],[Apr-2025]]/'Cleaned Data'!C36</f>
        <v>0.5145631067961165</v>
      </c>
      <c r="D35" s="12">
        <f>Table3[[#This Row],[May-2025]]/'Cleaned Data'!D36</f>
        <v>0.55063291139240511</v>
      </c>
      <c r="E35" s="12">
        <f>Table3[[#This Row],[Jun-2025]]/'Cleaned Data'!E36</f>
        <v>0.58017492711370267</v>
      </c>
      <c r="F35" s="12">
        <f>Table3[[#This Row],[Jul-2025]]/'Cleaned Data'!F36</f>
        <v>0.60630777596519847</v>
      </c>
    </row>
    <row r="36" spans="2:6" ht="15.6" x14ac:dyDescent="0.3">
      <c r="B36" s="30" t="s">
        <v>111</v>
      </c>
      <c r="C36" s="13">
        <f>Table3[[#This Row],[Apr-2025]]/Table3[[#This Row],[Apr-2025]]</f>
        <v>1</v>
      </c>
      <c r="D36" s="13">
        <f>Table3[[#This Row],[May-2025]]/Table3[[#This Row],[May-2025]]</f>
        <v>1</v>
      </c>
      <c r="E36" s="13">
        <f>Table3[[#This Row],[Jun-2025]]/Table3[[#This Row],[Jun-2025]]</f>
        <v>1</v>
      </c>
      <c r="F36" s="14">
        <f>Table3[[#This Row],[Jul-2025]]/Table3[[#This Row],[Jul-2025]]</f>
        <v>1</v>
      </c>
    </row>
    <row r="39" spans="2:6" ht="21" x14ac:dyDescent="0.3">
      <c r="B39" s="121" t="s">
        <v>136</v>
      </c>
      <c r="C39" s="122"/>
      <c r="D39" s="122"/>
      <c r="E39" s="122"/>
      <c r="F39" s="123"/>
    </row>
    <row r="41" spans="2:6" ht="15.6" x14ac:dyDescent="0.3">
      <c r="B41" s="23" t="s">
        <v>0</v>
      </c>
      <c r="C41" s="25" t="s">
        <v>1</v>
      </c>
      <c r="D41" s="25" t="s">
        <v>2</v>
      </c>
      <c r="E41" s="25" t="s">
        <v>3</v>
      </c>
      <c r="F41" s="25" t="s">
        <v>4</v>
      </c>
    </row>
    <row r="42" spans="2:6" ht="15.6" x14ac:dyDescent="0.3">
      <c r="B42" s="4" t="s">
        <v>112</v>
      </c>
      <c r="C42" s="5">
        <f>VALUE('Raw Data'!C31)</f>
        <v>65000</v>
      </c>
      <c r="D42" s="5">
        <f>VALUE('Raw Data'!D31)</f>
        <v>74000</v>
      </c>
      <c r="E42" s="5">
        <f>VALUE('Raw Data'!E31)</f>
        <v>72000</v>
      </c>
      <c r="F42" s="5">
        <f>VALUE('Raw Data'!F31)</f>
        <v>59000</v>
      </c>
    </row>
    <row r="43" spans="2:6" ht="15.6" x14ac:dyDescent="0.3">
      <c r="B43" s="4" t="s">
        <v>179</v>
      </c>
      <c r="C43" s="5">
        <f>VALUE('Raw Data'!C32)</f>
        <v>25000</v>
      </c>
      <c r="D43" s="5">
        <f>VALUE('Raw Data'!D32)</f>
        <v>27000</v>
      </c>
      <c r="E43" s="5">
        <f>VALUE('Raw Data'!E32)</f>
        <v>28000</v>
      </c>
      <c r="F43" s="5">
        <f>VALUE('Raw Data'!F32)</f>
        <v>31000</v>
      </c>
    </row>
    <row r="44" spans="2:6" ht="15.6" x14ac:dyDescent="0.3">
      <c r="B44" s="4" t="s">
        <v>117</v>
      </c>
      <c r="C44" s="5">
        <f>VALUE('Raw Data'!C33)</f>
        <v>90000</v>
      </c>
      <c r="D44" s="5">
        <f>VALUE('Raw Data'!D33)</f>
        <v>101000</v>
      </c>
      <c r="E44" s="5">
        <f>VALUE('Raw Data'!E33)</f>
        <v>100000</v>
      </c>
      <c r="F44" s="5">
        <f>VALUE('Raw Data'!F33)</f>
        <v>90000</v>
      </c>
    </row>
    <row r="45" spans="2:6" ht="15.6" x14ac:dyDescent="0.3">
      <c r="B45" s="4" t="s">
        <v>120</v>
      </c>
      <c r="C45" s="5">
        <f>VALUE('Raw Data'!C34)</f>
        <v>-20000</v>
      </c>
      <c r="D45" s="5">
        <f>VALUE('Raw Data'!D34)</f>
        <v>-15000</v>
      </c>
      <c r="E45" s="5">
        <f>VALUE('Raw Data'!E34)</f>
        <v>-10000</v>
      </c>
      <c r="F45" s="5">
        <f>VALUE('Raw Data'!F34)</f>
        <v>-5000</v>
      </c>
    </row>
    <row r="46" spans="2:6" ht="15.6" x14ac:dyDescent="0.3">
      <c r="B46" s="4" t="s">
        <v>121</v>
      </c>
      <c r="C46" s="5">
        <f>VALUE('Raw Data'!C35)</f>
        <v>70000</v>
      </c>
      <c r="D46" s="5">
        <f>VALUE('Raw Data'!D35)</f>
        <v>86000</v>
      </c>
      <c r="E46" s="5">
        <f>VALUE('Raw Data'!E35)</f>
        <v>90000</v>
      </c>
      <c r="F46" s="5">
        <f>VALUE('Raw Data'!F35)</f>
        <v>85000</v>
      </c>
    </row>
    <row r="47" spans="2:6" ht="15.6" x14ac:dyDescent="0.3">
      <c r="B47" s="4" t="s">
        <v>124</v>
      </c>
      <c r="C47" s="5">
        <f>VALUE('Raw Data'!C36)</f>
        <v>-20000</v>
      </c>
      <c r="D47" s="5">
        <f>VALUE('Raw Data'!D36)</f>
        <v>-25000</v>
      </c>
      <c r="E47" s="5">
        <f>VALUE('Raw Data'!E36)</f>
        <v>-20000</v>
      </c>
      <c r="F47" s="5">
        <f>VALUE('Raw Data'!F36)</f>
        <v>-15000</v>
      </c>
    </row>
    <row r="48" spans="2:6" ht="15.6" x14ac:dyDescent="0.3">
      <c r="B48" s="4" t="s">
        <v>126</v>
      </c>
      <c r="C48" s="5">
        <f>VALUE('Raw Data'!C37)</f>
        <v>10000</v>
      </c>
      <c r="D48" s="5">
        <f>VALUE('Raw Data'!D37)</f>
        <v>15000</v>
      </c>
      <c r="E48" s="5">
        <f>VALUE('Raw Data'!E37)</f>
        <v>10000</v>
      </c>
      <c r="F48" s="5">
        <f>VALUE('Raw Data'!F37)</f>
        <v>20000</v>
      </c>
    </row>
    <row r="49" spans="2:6" ht="15.6" x14ac:dyDescent="0.3">
      <c r="B49" s="4" t="s">
        <v>127</v>
      </c>
      <c r="C49" s="5">
        <f>VALUE('Raw Data'!C38)</f>
        <v>60000</v>
      </c>
      <c r="D49" s="5">
        <f>VALUE('Raw Data'!D38)</f>
        <v>76000</v>
      </c>
      <c r="E49" s="5">
        <f>VALUE('Raw Data'!E38)</f>
        <v>80000</v>
      </c>
      <c r="F49" s="5">
        <f>VALUE('Raw Data'!F38)</f>
        <v>90000</v>
      </c>
    </row>
    <row r="50" spans="2:6" ht="15.6" x14ac:dyDescent="0.3">
      <c r="B50" s="6" t="s">
        <v>130</v>
      </c>
      <c r="C50" s="7">
        <f>VALUE('Raw Data'!C39)</f>
        <v>60000</v>
      </c>
      <c r="D50" s="7">
        <f>VALUE('Raw Data'!D39)</f>
        <v>136000</v>
      </c>
      <c r="E50" s="7">
        <f>VALUE('Raw Data'!E39)</f>
        <v>216000</v>
      </c>
      <c r="F50" s="7">
        <f>VALUE('Raw Data'!F39)</f>
        <v>306000</v>
      </c>
    </row>
    <row r="58" spans="2:6" ht="21" x14ac:dyDescent="0.3">
      <c r="B58" s="128" t="s">
        <v>139</v>
      </c>
      <c r="C58" s="129"/>
      <c r="D58" s="129"/>
      <c r="E58" s="129"/>
      <c r="F58" s="130"/>
    </row>
    <row r="60" spans="2:6" ht="15.6" x14ac:dyDescent="0.3">
      <c r="B60" s="20" t="s">
        <v>0</v>
      </c>
      <c r="C60" s="21" t="s">
        <v>1</v>
      </c>
      <c r="D60" s="21" t="s">
        <v>2</v>
      </c>
      <c r="E60" s="21" t="s">
        <v>3</v>
      </c>
      <c r="F60" s="22" t="s">
        <v>4</v>
      </c>
    </row>
    <row r="61" spans="2:6" ht="15.6" x14ac:dyDescent="0.3">
      <c r="B61" s="16" t="s">
        <v>19</v>
      </c>
      <c r="C61" s="18">
        <f>'Cleaned Data'!C9/'Cleaned Data'!C$16</f>
        <v>0.53333333333333333</v>
      </c>
      <c r="D61" s="18">
        <f>'Cleaned Data'!D9/'Cleaned Data'!D$16</f>
        <v>0.53527980535279807</v>
      </c>
      <c r="E61" s="18">
        <f>'Cleaned Data'!E9/'Cleaned Data'!E$16</f>
        <v>0.54054054054054057</v>
      </c>
      <c r="F61" s="18">
        <f>'Cleaned Data'!F9/'Cleaned Data'!F$16</f>
        <v>0.52966101694915257</v>
      </c>
    </row>
    <row r="62" spans="2:6" ht="15.6" x14ac:dyDescent="0.3">
      <c r="B62" s="16" t="s">
        <v>24</v>
      </c>
      <c r="C62" s="18">
        <f>'Cleaned Data'!C10/'Cleaned Data'!C$16</f>
        <v>0.13333333333333333</v>
      </c>
      <c r="D62" s="18">
        <f>'Cleaned Data'!D10/'Cleaned Data'!D$16</f>
        <v>0.12652068126520682</v>
      </c>
      <c r="E62" s="18">
        <f>'Cleaned Data'!E10/'Cleaned Data'!E$16</f>
        <v>0.12162162162162163</v>
      </c>
      <c r="F62" s="18">
        <f>'Cleaned Data'!F10/'Cleaned Data'!F$16</f>
        <v>0.11864406779661017</v>
      </c>
    </row>
    <row r="63" spans="2:6" ht="15.6" x14ac:dyDescent="0.3">
      <c r="B63" s="16" t="s">
        <v>29</v>
      </c>
      <c r="C63" s="18">
        <f>'Cleaned Data'!C11/'Cleaned Data'!C$16</f>
        <v>-5.3333333333333337E-2</v>
      </c>
      <c r="D63" s="18">
        <f>'Cleaned Data'!D11/'Cleaned Data'!D$16</f>
        <v>-3.6496350364963501E-2</v>
      </c>
      <c r="E63" s="18">
        <f>'Cleaned Data'!E11/'Cleaned Data'!E$16</f>
        <v>-2.2522522522522521E-2</v>
      </c>
      <c r="F63" s="18">
        <f>'Cleaned Data'!F11/'Cleaned Data'!F$16</f>
        <v>-1.059322033898305E-2</v>
      </c>
    </row>
    <row r="64" spans="2:6" ht="15.6" x14ac:dyDescent="0.3">
      <c r="B64" s="16" t="s">
        <v>34</v>
      </c>
      <c r="C64" s="18">
        <f>'Cleaned Data'!C12/'Cleaned Data'!C$16</f>
        <v>0.21333333333333335</v>
      </c>
      <c r="D64" s="18">
        <f>'Cleaned Data'!D12/'Cleaned Data'!D$16</f>
        <v>0.19951338199513383</v>
      </c>
      <c r="E64" s="18">
        <f>'Cleaned Data'!E12/'Cleaned Data'!E$16</f>
        <v>0.19144144144144143</v>
      </c>
      <c r="F64" s="18">
        <f>'Cleaned Data'!F12/'Cleaned Data'!F$16</f>
        <v>0.19067796610169491</v>
      </c>
    </row>
    <row r="65" spans="2:6" ht="15.6" x14ac:dyDescent="0.3">
      <c r="B65" s="16" t="s">
        <v>39</v>
      </c>
      <c r="C65" s="18">
        <f>'Cleaned Data'!C13/'Cleaned Data'!C$16</f>
        <v>2.6666666666666668E-2</v>
      </c>
      <c r="D65" s="18">
        <f>'Cleaned Data'!D13/'Cleaned Data'!D$16</f>
        <v>2.9197080291970802E-2</v>
      </c>
      <c r="E65" s="18">
        <f>'Cleaned Data'!E13/'Cleaned Data'!E$16</f>
        <v>2.7027027027027029E-2</v>
      </c>
      <c r="F65" s="18">
        <f>'Cleaned Data'!F13/'Cleaned Data'!F$16</f>
        <v>3.1779661016949151E-2</v>
      </c>
    </row>
    <row r="66" spans="2:6" ht="15.6" x14ac:dyDescent="0.3">
      <c r="B66" s="16" t="s">
        <v>43</v>
      </c>
      <c r="C66" s="18">
        <f>'Cleaned Data'!C14/'Cleaned Data'!C$16</f>
        <v>0.04</v>
      </c>
      <c r="D66" s="18">
        <f>'Cleaned Data'!D14/'Cleaned Data'!D$16</f>
        <v>3.6496350364963501E-2</v>
      </c>
      <c r="E66" s="18">
        <f>'Cleaned Data'!E14/'Cleaned Data'!E$16</f>
        <v>3.6036036036036036E-2</v>
      </c>
      <c r="F66" s="18">
        <f>'Cleaned Data'!F14/'Cleaned Data'!F$16</f>
        <v>3.3898305084745763E-2</v>
      </c>
    </row>
    <row r="67" spans="2:6" ht="15.6" x14ac:dyDescent="0.3">
      <c r="B67" s="16" t="s">
        <v>45</v>
      </c>
      <c r="C67" s="18">
        <f>'Cleaned Data'!C15/'Cleaned Data'!C$16</f>
        <v>0.10666666666666667</v>
      </c>
      <c r="D67" s="18">
        <f>'Cleaned Data'!D15/'Cleaned Data'!D$16</f>
        <v>0.10948905109489052</v>
      </c>
      <c r="E67" s="18">
        <f>'Cleaned Data'!E15/'Cleaned Data'!E$16</f>
        <v>0.10585585585585586</v>
      </c>
      <c r="F67" s="18">
        <f>'Cleaned Data'!F15/'Cleaned Data'!F$16</f>
        <v>0.1059322033898305</v>
      </c>
    </row>
    <row r="68" spans="2:6" ht="15.6" x14ac:dyDescent="0.3">
      <c r="B68" s="17" t="s">
        <v>49</v>
      </c>
      <c r="C68" s="19">
        <f>'Cleaned Data'!C16/'Cleaned Data'!C$16</f>
        <v>1</v>
      </c>
      <c r="D68" s="19">
        <f>'Cleaned Data'!D16/'Cleaned Data'!D$16</f>
        <v>1</v>
      </c>
      <c r="E68" s="19">
        <f>'Cleaned Data'!E16/'Cleaned Data'!E$16</f>
        <v>1</v>
      </c>
      <c r="F68" s="19">
        <f>'Cleaned Data'!F16/'Cleaned Data'!F$16</f>
        <v>1</v>
      </c>
    </row>
    <row r="71" spans="2:6" ht="21" x14ac:dyDescent="0.3">
      <c r="B71" s="121" t="s">
        <v>140</v>
      </c>
      <c r="C71" s="122"/>
      <c r="D71" s="122"/>
      <c r="E71" s="122"/>
      <c r="F71" s="123"/>
    </row>
    <row r="73" spans="2:6" ht="15.6" x14ac:dyDescent="0.3">
      <c r="B73" s="20" t="s">
        <v>0</v>
      </c>
      <c r="C73" s="21" t="s">
        <v>1</v>
      </c>
      <c r="D73" s="21" t="s">
        <v>2</v>
      </c>
      <c r="E73" s="21" t="s">
        <v>3</v>
      </c>
      <c r="F73" s="22" t="s">
        <v>4</v>
      </c>
    </row>
    <row r="74" spans="2:6" ht="15.6" x14ac:dyDescent="0.3">
      <c r="B74" s="16" t="s">
        <v>5</v>
      </c>
      <c r="C74" s="18">
        <f>'Cleaned Data'!C6/'Cleaned Data'!C$8</f>
        <v>0.95454545454545459</v>
      </c>
      <c r="D74" s="18">
        <f>'Cleaned Data'!D6/'Cleaned Data'!D$8</f>
        <v>0.94736842105263153</v>
      </c>
      <c r="E74" s="18">
        <f>'Cleaned Data'!E6/'Cleaned Data'!E$8</f>
        <v>0.94117647058823528</v>
      </c>
      <c r="F74" s="18">
        <f>'Cleaned Data'!F6/'Cleaned Data'!F$8</f>
        <v>0.94339622641509435</v>
      </c>
    </row>
    <row r="75" spans="2:6" ht="15.6" x14ac:dyDescent="0.3">
      <c r="B75" s="16" t="s">
        <v>10</v>
      </c>
      <c r="C75" s="18">
        <f>'Cleaned Data'!C7/'Cleaned Data'!C$8</f>
        <v>4.5454545454545456E-2</v>
      </c>
      <c r="D75" s="18">
        <f>'Cleaned Data'!D7/'Cleaned Data'!D$8</f>
        <v>5.2631578947368418E-2</v>
      </c>
      <c r="E75" s="18">
        <f>'Cleaned Data'!E7/'Cleaned Data'!E$8</f>
        <v>5.8823529411764705E-2</v>
      </c>
      <c r="F75" s="18">
        <f>'Cleaned Data'!F7/'Cleaned Data'!F$8</f>
        <v>5.6603773584905662E-2</v>
      </c>
    </row>
    <row r="76" spans="2:6" ht="15.6" x14ac:dyDescent="0.3">
      <c r="B76" s="17" t="s">
        <v>14</v>
      </c>
      <c r="C76" s="18">
        <f>'Cleaned Data'!C8/'Cleaned Data'!C$8</f>
        <v>1</v>
      </c>
      <c r="D76" s="18">
        <f>'Cleaned Data'!D8/'Cleaned Data'!D$8</f>
        <v>1</v>
      </c>
      <c r="E76" s="18">
        <f>'Cleaned Data'!E8/'Cleaned Data'!E$8</f>
        <v>1</v>
      </c>
      <c r="F76" s="18">
        <f>'Cleaned Data'!F8/'Cleaned Data'!F$8</f>
        <v>1</v>
      </c>
    </row>
  </sheetData>
  <mergeCells count="6">
    <mergeCell ref="B71:F71"/>
    <mergeCell ref="B2:I2"/>
    <mergeCell ref="B3:F3"/>
    <mergeCell ref="B24:F24"/>
    <mergeCell ref="B39:F39"/>
    <mergeCell ref="B58:F58"/>
  </mergeCells>
  <phoneticPr fontId="6" type="noConversion"/>
  <pageMargins left="0.7" right="0.7" top="0.75" bottom="0.75" header="0.3" footer="0.3"/>
  <ignoredErrors>
    <ignoredError sqref="C33:C36 C27:C32" calculatedColumn="1"/>
  </ignoredErrors>
  <drawing r:id="rId1"/>
  <tableParts count="5">
    <tablePart r:id="rId2"/>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D0F3D-3081-4EF4-A493-6758883A94B9}">
  <dimension ref="B2:K34"/>
  <sheetViews>
    <sheetView showGridLines="0" zoomScale="118" zoomScaleNormal="106" workbookViewId="0">
      <selection activeCell="C354" sqref="C354"/>
    </sheetView>
  </sheetViews>
  <sheetFormatPr defaultRowHeight="14.4" x14ac:dyDescent="0.3"/>
  <cols>
    <col min="2" max="2" width="30.109375" bestFit="1" customWidth="1"/>
    <col min="3" max="3" width="10.77734375" bestFit="1" customWidth="1"/>
    <col min="4" max="4" width="11.33203125" bestFit="1" customWidth="1"/>
    <col min="5" max="5" width="10.6640625" bestFit="1" customWidth="1"/>
    <col min="6" max="6" width="10" bestFit="1" customWidth="1"/>
    <col min="7" max="7" width="19.33203125" bestFit="1" customWidth="1"/>
  </cols>
  <sheetData>
    <row r="2" spans="2:11" ht="15" thickBot="1" x14ac:dyDescent="0.35"/>
    <row r="3" spans="2:11" ht="21" customHeight="1" x14ac:dyDescent="0.3">
      <c r="B3" s="134" t="s">
        <v>141</v>
      </c>
      <c r="C3" s="135"/>
      <c r="D3" s="135"/>
      <c r="E3" s="135"/>
      <c r="F3" s="135"/>
      <c r="G3" s="136"/>
    </row>
    <row r="4" spans="2:11" ht="14.4" customHeight="1" thickBot="1" x14ac:dyDescent="0.35">
      <c r="B4" s="137"/>
      <c r="C4" s="138"/>
      <c r="D4" s="138"/>
      <c r="E4" s="138"/>
      <c r="F4" s="138"/>
      <c r="G4" s="139"/>
    </row>
    <row r="5" spans="2:11" ht="18.600000000000001" thickBot="1" x14ac:dyDescent="0.35">
      <c r="B5" s="68" t="s">
        <v>142</v>
      </c>
      <c r="C5" s="69" t="s">
        <v>1</v>
      </c>
      <c r="D5" s="69" t="s">
        <v>2</v>
      </c>
      <c r="E5" s="69" t="s">
        <v>3</v>
      </c>
      <c r="F5" s="70" t="s">
        <v>4</v>
      </c>
      <c r="G5" s="67" t="s">
        <v>177</v>
      </c>
    </row>
    <row r="6" spans="2:11" ht="14.4" customHeight="1" x14ac:dyDescent="0.3">
      <c r="B6" s="74" t="s">
        <v>143</v>
      </c>
      <c r="C6" s="50">
        <f>(Table5[[#This Row],[Apr-2025]]-'Cleaned Data'!C9-'Cleaned Data'!C10-'Cleaned Data'!C11)/Table5[[#This Row],[Apr-2025]]</f>
        <v>0.45238095238095238</v>
      </c>
      <c r="D6" s="50">
        <f>(Table5[[#This Row],[May-2025]]-'Cleaned Data'!D9-'Cleaned Data'!D10-'Cleaned Data'!D11)/Table5[[#This Row],[May-2025]]</f>
        <v>0.42888888888888888</v>
      </c>
      <c r="E6" s="50">
        <f>(Table5[[#This Row],[Jun-2025]]-'Cleaned Data'!E9-'Cleaned Data'!E10-'Cleaned Data'!E11)/Table5[[#This Row],[Jun-2025]]</f>
        <v>0.40833333333333333</v>
      </c>
      <c r="F6" s="57">
        <f>(Table5[[#This Row],[Jul-2025]]-'Cleaned Data'!F9-'Cleaned Data'!F10-'Cleaned Data'!F11)/Table5[[#This Row],[Jul-2025]]</f>
        <v>0.39800000000000002</v>
      </c>
      <c r="G6" s="140" t="s">
        <v>150</v>
      </c>
    </row>
    <row r="7" spans="2:11" ht="14.4" customHeight="1" x14ac:dyDescent="0.3">
      <c r="B7" s="75" t="s">
        <v>144</v>
      </c>
      <c r="C7" s="43">
        <f>('Cleaned Data'!C19+'Cleaned Data'!C13+'Cleaned Data'!C18)/'Cleaned Data'!C6</f>
        <v>0.17857142857142858</v>
      </c>
      <c r="D7" s="43">
        <f>('Cleaned Data'!D19+'Cleaned Data'!D13+'Cleaned Data'!D18)/'Cleaned Data'!D6</f>
        <v>0.16888888888888889</v>
      </c>
      <c r="E7" s="43">
        <f>('Cleaned Data'!E19+'Cleaned Data'!E13+'Cleaned Data'!E18)/'Cleaned Data'!E6</f>
        <v>0.16250000000000001</v>
      </c>
      <c r="F7" s="44">
        <f>('Cleaned Data'!F19+'Cleaned Data'!F13+'Cleaned Data'!F18)/'Cleaned Data'!F6</f>
        <v>0.14599999999999999</v>
      </c>
      <c r="G7" s="141"/>
      <c r="K7" s="37"/>
    </row>
    <row r="8" spans="2:11" ht="14.4" customHeight="1" x14ac:dyDescent="0.3">
      <c r="B8" s="75" t="s">
        <v>145</v>
      </c>
      <c r="C8" s="43">
        <f>'Cleaned Data'!C19/'Cleaned Data'!C6</f>
        <v>0.11666666666666667</v>
      </c>
      <c r="D8" s="43">
        <f>'Cleaned Data'!D19/'Cleaned Data'!D6</f>
        <v>0.10222222222222223</v>
      </c>
      <c r="E8" s="43">
        <f>'Cleaned Data'!E19/'Cleaned Data'!E6</f>
        <v>0.10208333333333333</v>
      </c>
      <c r="F8" s="44">
        <f>'Cleaned Data'!F19/'Cleaned Data'!F6</f>
        <v>8.5999999999999993E-2</v>
      </c>
      <c r="G8" s="141"/>
    </row>
    <row r="9" spans="2:11" ht="14.4" customHeight="1" x14ac:dyDescent="0.3">
      <c r="B9" s="75" t="s">
        <v>146</v>
      </c>
      <c r="C9" s="43">
        <f>'Cleaned Data'!C19/'Cleaned Data'!C36</f>
        <v>6.7961165048543687E-2</v>
      </c>
      <c r="D9" s="43">
        <f>'Cleaned Data'!D19/'Cleaned Data'!D36</f>
        <v>5.8227848101265821E-2</v>
      </c>
      <c r="E9" s="43">
        <f>'Cleaned Data'!E19/'Cleaned Data'!E36</f>
        <v>5.7142857142857141E-2</v>
      </c>
      <c r="F9" s="44">
        <f>'Cleaned Data'!F19/'Cleaned Data'!F36</f>
        <v>4.6764545948885267E-2</v>
      </c>
      <c r="G9" s="141"/>
      <c r="J9" s="38"/>
    </row>
    <row r="10" spans="2:11" ht="14.4" customHeight="1" x14ac:dyDescent="0.3">
      <c r="B10" s="75" t="s">
        <v>147</v>
      </c>
      <c r="C10" s="43">
        <f>'Cleaned Data'!C19/('Cleaned Data'!C27+'Cleaned Data'!C28)</f>
        <v>0.10864745011086474</v>
      </c>
      <c r="D10" s="43">
        <f>'Cleaned Data'!D19/('Cleaned Data'!D27+'Cleaned Data'!D28)</f>
        <v>9.0196078431372548E-2</v>
      </c>
      <c r="E10" s="43">
        <f>'Cleaned Data'!E19/('Cleaned Data'!E27+'Cleaned Data'!E28)</f>
        <v>8.6343612334801756E-2</v>
      </c>
      <c r="F10" s="44">
        <f>'Cleaned Data'!F19/('Cleaned Data'!F27+'Cleaned Data'!F28)</f>
        <v>6.9975589910496336E-2</v>
      </c>
      <c r="G10" s="141"/>
    </row>
    <row r="11" spans="2:11" ht="14.4" customHeight="1" x14ac:dyDescent="0.3">
      <c r="B11" s="75" t="s">
        <v>148</v>
      </c>
      <c r="C11" s="45">
        <f>'Cleaned Data'!C19+'Cleaned Data'!C13+'Cleaned Data'!C18</f>
        <v>75000</v>
      </c>
      <c r="D11" s="45">
        <f>'Cleaned Data'!D19+'Cleaned Data'!D13+'Cleaned Data'!D18</f>
        <v>76000</v>
      </c>
      <c r="E11" s="45">
        <f>'Cleaned Data'!E19+'Cleaned Data'!E13+'Cleaned Data'!E18</f>
        <v>78000</v>
      </c>
      <c r="F11" s="46">
        <f>'Cleaned Data'!F19+'Cleaned Data'!F13+'Cleaned Data'!F18</f>
        <v>73000</v>
      </c>
      <c r="G11" s="141"/>
    </row>
    <row r="12" spans="2:11" ht="14.4" customHeight="1" x14ac:dyDescent="0.3">
      <c r="B12" s="75" t="s">
        <v>149</v>
      </c>
      <c r="C12" s="45">
        <f>C11+'Cleaned Data'!C14</f>
        <v>90000</v>
      </c>
      <c r="D12" s="45">
        <f>D11+'Cleaned Data'!D14</f>
        <v>91000</v>
      </c>
      <c r="E12" s="45">
        <f>E11+'Cleaned Data'!E14</f>
        <v>94000</v>
      </c>
      <c r="F12" s="46">
        <f>F11+'Cleaned Data'!F14</f>
        <v>89000</v>
      </c>
      <c r="G12" s="141"/>
    </row>
    <row r="13" spans="2:11" ht="14.4" customHeight="1" x14ac:dyDescent="0.3">
      <c r="B13" s="75" t="s">
        <v>165</v>
      </c>
      <c r="C13" s="43">
        <f>Ratios!C11/('Cleaned Data'!C36-'Cleaned Data'!C31)</f>
        <v>0.12479201331114809</v>
      </c>
      <c r="D13" s="43">
        <f>Ratios!D11/('Cleaned Data'!D36-'Cleaned Data'!D31)</f>
        <v>0.11515151515151516</v>
      </c>
      <c r="E13" s="43">
        <f>Ratios!E11/('Cleaned Data'!E36-'Cleaned Data'!E31)</f>
        <v>0.10871080139372823</v>
      </c>
      <c r="F13" s="44">
        <f>Ratios!F11/('Cleaned Data'!F36-'Cleaned Data'!F31)</f>
        <v>9.4254357650096834E-2</v>
      </c>
      <c r="G13" s="141"/>
      <c r="I13" s="36"/>
    </row>
    <row r="14" spans="2:11" ht="15" customHeight="1" thickBot="1" x14ac:dyDescent="0.35">
      <c r="B14" s="76" t="s">
        <v>166</v>
      </c>
      <c r="C14" s="51">
        <f>C12/'Cleaned Data'!C6</f>
        <v>0.21428571428571427</v>
      </c>
      <c r="D14" s="51">
        <f>D12/'Cleaned Data'!D6</f>
        <v>0.20222222222222222</v>
      </c>
      <c r="E14" s="51">
        <f>E12/'Cleaned Data'!E6</f>
        <v>0.19583333333333333</v>
      </c>
      <c r="F14" s="58">
        <f>F12/'Cleaned Data'!F6</f>
        <v>0.17799999999999999</v>
      </c>
      <c r="G14" s="142"/>
    </row>
    <row r="15" spans="2:11" ht="15" thickBot="1" x14ac:dyDescent="0.35">
      <c r="B15" s="77" t="s">
        <v>151</v>
      </c>
      <c r="C15" s="56">
        <f>'Cleaned Data'!C35/'Cleaned Data'!C31</f>
        <v>3.0916666666666668</v>
      </c>
      <c r="D15" s="56">
        <f>'Cleaned Data'!D35/'Cleaned Data'!D31</f>
        <v>3.3461538461538463</v>
      </c>
      <c r="E15" s="56">
        <f>'Cleaned Data'!E35/'Cleaned Data'!E31</f>
        <v>3.5535714285714284</v>
      </c>
      <c r="F15" s="59">
        <f>'Cleaned Data'!F35/'Cleaned Data'!F31</f>
        <v>3.8448275862068964</v>
      </c>
      <c r="G15" s="73" t="s">
        <v>152</v>
      </c>
    </row>
    <row r="16" spans="2:11" x14ac:dyDescent="0.3">
      <c r="B16" s="74" t="s">
        <v>153</v>
      </c>
      <c r="C16" s="52">
        <f>'Cleaned Data'!C6/'Cleaned Data'!C36</f>
        <v>0.58252427184466016</v>
      </c>
      <c r="D16" s="52">
        <f>'Cleaned Data'!D6/'Cleaned Data'!D36</f>
        <v>0.569620253164557</v>
      </c>
      <c r="E16" s="52">
        <f>'Cleaned Data'!E6/'Cleaned Data'!E36</f>
        <v>0.55976676384839652</v>
      </c>
      <c r="F16" s="60">
        <f>'Cleaned Data'!F6/'Cleaned Data'!F36</f>
        <v>0.54377379010331706</v>
      </c>
      <c r="G16" s="131" t="s">
        <v>155</v>
      </c>
    </row>
    <row r="17" spans="2:7" x14ac:dyDescent="0.3">
      <c r="B17" s="75" t="s">
        <v>154</v>
      </c>
      <c r="C17" s="48">
        <f>'Cleaned Data'!C35-'Cleaned Data'!C31</f>
        <v>251000</v>
      </c>
      <c r="D17" s="48">
        <f>'Cleaned Data'!D35-'Cleaned Data'!D31</f>
        <v>305000</v>
      </c>
      <c r="E17" s="48">
        <f>'Cleaned Data'!E35-'Cleaned Data'!E31</f>
        <v>357500</v>
      </c>
      <c r="F17" s="61">
        <f>'Cleaned Data'!F35-'Cleaned Data'!F31</f>
        <v>412500</v>
      </c>
      <c r="G17" s="132"/>
    </row>
    <row r="18" spans="2:7" ht="15" thickBot="1" x14ac:dyDescent="0.35">
      <c r="B18" s="78" t="s">
        <v>169</v>
      </c>
      <c r="C18" s="53">
        <f>'Cleaned Data'!C6/Ratios!C17</f>
        <v>1.6733067729083666</v>
      </c>
      <c r="D18" s="53">
        <f>'Cleaned Data'!D6/Ratios!D17</f>
        <v>1.4754098360655739</v>
      </c>
      <c r="E18" s="53">
        <f>'Cleaned Data'!E6/Ratios!E17</f>
        <v>1.3426573426573427</v>
      </c>
      <c r="F18" s="62">
        <f>'Cleaned Data'!F6/Ratios!F17</f>
        <v>1.2121212121212122</v>
      </c>
      <c r="G18" s="133"/>
    </row>
    <row r="19" spans="2:7" ht="15" thickBot="1" x14ac:dyDescent="0.35">
      <c r="B19" s="78" t="s">
        <v>167</v>
      </c>
      <c r="C19" s="54">
        <f>'Cleaned Data'!C46/'Cleaned Data'!C13</f>
        <v>7</v>
      </c>
      <c r="D19" s="54">
        <f>'Cleaned Data'!D46/'Cleaned Data'!D13</f>
        <v>7.166666666666667</v>
      </c>
      <c r="E19" s="54">
        <f>'Cleaned Data'!E46/'Cleaned Data'!E13</f>
        <v>7.5</v>
      </c>
      <c r="F19" s="63">
        <f>'Cleaned Data'!F46/'Cleaned Data'!F13</f>
        <v>5.666666666666667</v>
      </c>
      <c r="G19" s="131" t="s">
        <v>160</v>
      </c>
    </row>
    <row r="20" spans="2:7" x14ac:dyDescent="0.3">
      <c r="B20" s="75" t="s">
        <v>156</v>
      </c>
      <c r="C20" s="47">
        <f>'Cleaned Data'!C32/'Cleaned Data'!C29</f>
        <v>0.59866962305986693</v>
      </c>
      <c r="D20" s="47">
        <f>'Cleaned Data'!D32/'Cleaned Data'!D29</f>
        <v>0.5490196078431373</v>
      </c>
      <c r="E20" s="47">
        <f>'Cleaned Data'!E32/'Cleaned Data'!E29</f>
        <v>0.51101321585903081</v>
      </c>
      <c r="F20" s="64">
        <f>'Cleaned Data'!F32/'Cleaned Data'!F29</f>
        <v>0.49633848657445079</v>
      </c>
      <c r="G20" s="132"/>
    </row>
    <row r="21" spans="2:7" x14ac:dyDescent="0.3">
      <c r="B21" s="75" t="s">
        <v>157</v>
      </c>
      <c r="C21" s="47">
        <f>'Cleaned Data'!C32/'Cleaned Data'!C36</f>
        <v>0.37447988904299584</v>
      </c>
      <c r="D21" s="47">
        <f>'Cleaned Data'!D32/'Cleaned Data'!D36</f>
        <v>0.35443037974683544</v>
      </c>
      <c r="E21" s="47">
        <f>'Cleaned Data'!E32/'Cleaned Data'!E36</f>
        <v>0.33819241982507287</v>
      </c>
      <c r="F21" s="64">
        <f>'Cleaned Data'!F32/'Cleaned Data'!F36</f>
        <v>0.3317020119630234</v>
      </c>
      <c r="G21" s="132"/>
    </row>
    <row r="22" spans="2:7" x14ac:dyDescent="0.3">
      <c r="B22" s="75" t="s">
        <v>158</v>
      </c>
      <c r="C22" s="47">
        <f>Ratios!C11/'Cleaned Data'!C13</f>
        <v>7.5</v>
      </c>
      <c r="D22" s="47">
        <f>Ratios!D11/'Cleaned Data'!D13</f>
        <v>6.333333333333333</v>
      </c>
      <c r="E22" s="47">
        <f>Ratios!E11/'Cleaned Data'!E13</f>
        <v>6.5</v>
      </c>
      <c r="F22" s="64">
        <f>Ratios!F11/'Cleaned Data'!F13</f>
        <v>4.8666666666666663</v>
      </c>
      <c r="G22" s="132"/>
    </row>
    <row r="23" spans="2:7" x14ac:dyDescent="0.3">
      <c r="B23" s="75" t="s">
        <v>159</v>
      </c>
      <c r="C23" s="47">
        <f>'Cleaned Data'!C32/Ratios!C12</f>
        <v>3</v>
      </c>
      <c r="D23" s="47">
        <f>'Cleaned Data'!D32/Ratios!D12</f>
        <v>3.0769230769230771</v>
      </c>
      <c r="E23" s="47">
        <f>'Cleaned Data'!E32/Ratios!E12</f>
        <v>3.0851063829787235</v>
      </c>
      <c r="F23" s="64">
        <f>'Cleaned Data'!F32/Ratios!F12</f>
        <v>3.4269662921348316</v>
      </c>
      <c r="G23" s="132"/>
    </row>
    <row r="24" spans="2:7" ht="15" thickBot="1" x14ac:dyDescent="0.35">
      <c r="B24" s="78" t="s">
        <v>178</v>
      </c>
      <c r="C24" s="53">
        <f>'Cleaned Data'!C36/'Cleaned Data'!C29</f>
        <v>1.5986696230598669</v>
      </c>
      <c r="D24" s="53">
        <f>'Cleaned Data'!D36/'Cleaned Data'!D29</f>
        <v>1.5490196078431373</v>
      </c>
      <c r="E24" s="53">
        <f>'Cleaned Data'!E36/'Cleaned Data'!E29</f>
        <v>1.5110132158590308</v>
      </c>
      <c r="F24" s="62">
        <f>'Cleaned Data'!F36/'Cleaned Data'!F29</f>
        <v>1.4963384865744507</v>
      </c>
      <c r="G24" s="133"/>
    </row>
    <row r="25" spans="2:7" x14ac:dyDescent="0.3">
      <c r="B25" s="74" t="s">
        <v>161</v>
      </c>
      <c r="C25" s="52">
        <f>'Cleaned Data'!C46/'Cleaned Data'!C31</f>
        <v>0.58333333333333337</v>
      </c>
      <c r="D25" s="52">
        <f>'Cleaned Data'!D46/'Cleaned Data'!D31</f>
        <v>0.66153846153846152</v>
      </c>
      <c r="E25" s="52">
        <f>'Cleaned Data'!E46/'Cleaned Data'!E31</f>
        <v>0.6428571428571429</v>
      </c>
      <c r="F25" s="60">
        <f>'Cleaned Data'!F46/'Cleaned Data'!F31</f>
        <v>0.58620689655172409</v>
      </c>
      <c r="G25" s="131" t="s">
        <v>164</v>
      </c>
    </row>
    <row r="26" spans="2:7" x14ac:dyDescent="0.3">
      <c r="B26" s="75" t="s">
        <v>162</v>
      </c>
      <c r="C26" s="48">
        <f>'Cleaned Data'!C46+'Cleaned Data'!C47</f>
        <v>50000</v>
      </c>
      <c r="D26" s="48">
        <f>'Cleaned Data'!D46+'Cleaned Data'!D47</f>
        <v>61000</v>
      </c>
      <c r="E26" s="48">
        <f>'Cleaned Data'!E46+'Cleaned Data'!E47</f>
        <v>70000</v>
      </c>
      <c r="F26" s="61">
        <f>'Cleaned Data'!F46+'Cleaned Data'!F47</f>
        <v>70000</v>
      </c>
      <c r="G26" s="132"/>
    </row>
    <row r="27" spans="2:7" ht="15" thickBot="1" x14ac:dyDescent="0.35">
      <c r="B27" s="78" t="s">
        <v>163</v>
      </c>
      <c r="C27" s="55">
        <f>'Cleaned Data'!C46/'Cleaned Data'!C32</f>
        <v>0.25925925925925924</v>
      </c>
      <c r="D27" s="55">
        <f>'Cleaned Data'!D46/'Cleaned Data'!D32</f>
        <v>0.30714285714285716</v>
      </c>
      <c r="E27" s="55">
        <f>'Cleaned Data'!E46/'Cleaned Data'!E32</f>
        <v>0.31034482758620691</v>
      </c>
      <c r="F27" s="66">
        <f>'Cleaned Data'!F46/'Cleaned Data'!F32</f>
        <v>0.27868852459016391</v>
      </c>
      <c r="G27" s="133"/>
    </row>
    <row r="28" spans="2:7" x14ac:dyDescent="0.3">
      <c r="B28" s="79" t="s">
        <v>168</v>
      </c>
      <c r="C28" s="71" t="s">
        <v>170</v>
      </c>
      <c r="D28" s="50">
        <f>('Cleaned Data'!D6-'Cleaned Data'!C6)/'Cleaned Data'!C6</f>
        <v>7.1428571428571425E-2</v>
      </c>
      <c r="E28" s="50">
        <f>('Cleaned Data'!E6-'Cleaned Data'!D6)/'Cleaned Data'!D6</f>
        <v>6.6666666666666666E-2</v>
      </c>
      <c r="F28" s="57">
        <f>('Cleaned Data'!F6-'Cleaned Data'!E6)/'Cleaned Data'!E6</f>
        <v>4.1666666666666664E-2</v>
      </c>
      <c r="G28" s="131" t="s">
        <v>176</v>
      </c>
    </row>
    <row r="29" spans="2:7" x14ac:dyDescent="0.3">
      <c r="B29" s="80" t="s">
        <v>171</v>
      </c>
      <c r="C29" s="42" t="s">
        <v>170</v>
      </c>
      <c r="D29" s="43">
        <f>('Cleaned Data'!D19-'Cleaned Data'!C19)/'Cleaned Data'!C19</f>
        <v>-6.1224489795918366E-2</v>
      </c>
      <c r="E29" s="43">
        <f>('Cleaned Data'!E19-'Cleaned Data'!D19)/'Cleaned Data'!D19</f>
        <v>6.5217391304347824E-2</v>
      </c>
      <c r="F29" s="44">
        <f>('Cleaned Data'!F19-'Cleaned Data'!E19)/'Cleaned Data'!E19</f>
        <v>-0.12244897959183673</v>
      </c>
      <c r="G29" s="132"/>
    </row>
    <row r="30" spans="2:7" x14ac:dyDescent="0.3">
      <c r="B30" s="80" t="s">
        <v>174</v>
      </c>
      <c r="C30" s="49">
        <f>SUM('Cleaned Data'!C27:C28)/'Raw Data'!$C$43</f>
        <v>64.428571428571431</v>
      </c>
      <c r="D30" s="49">
        <f>SUM('Cleaned Data'!D27:D28)/'Raw Data'!$C$43</f>
        <v>72.857142857142861</v>
      </c>
      <c r="E30" s="49">
        <f>SUM('Cleaned Data'!E27:E28)/'Raw Data'!$C$43</f>
        <v>81.071428571428569</v>
      </c>
      <c r="F30" s="65">
        <f>SUM('Cleaned Data'!F27:F28)/'Raw Data'!$C$43</f>
        <v>87.785714285714292</v>
      </c>
      <c r="G30" s="132"/>
    </row>
    <row r="31" spans="2:7" ht="15" thickBot="1" x14ac:dyDescent="0.35">
      <c r="B31" s="76" t="s">
        <v>175</v>
      </c>
      <c r="C31" s="53">
        <f>'Raw Data'!$C$42/Ratios!C30</f>
        <v>2.2505543237250554</v>
      </c>
      <c r="D31" s="53">
        <f>'Raw Data'!$C$42/Ratios!D30</f>
        <v>1.9901960784313724</v>
      </c>
      <c r="E31" s="53">
        <f>'Raw Data'!$C$42/Ratios!E30</f>
        <v>1.7885462555066081</v>
      </c>
      <c r="F31" s="62">
        <f>'Raw Data'!$C$42/Ratios!F30</f>
        <v>1.6517493897477622</v>
      </c>
      <c r="G31" s="133"/>
    </row>
    <row r="32" spans="2:7" x14ac:dyDescent="0.3">
      <c r="C32" s="37"/>
      <c r="D32" s="37"/>
      <c r="E32" s="37"/>
      <c r="F32" s="37"/>
    </row>
    <row r="33" spans="3:6" x14ac:dyDescent="0.3">
      <c r="C33" s="37"/>
      <c r="D33" s="37"/>
      <c r="E33" s="37"/>
      <c r="F33" s="37"/>
    </row>
    <row r="34" spans="3:6" x14ac:dyDescent="0.3">
      <c r="C34" s="37"/>
      <c r="D34" s="37"/>
      <c r="E34" s="37"/>
      <c r="F34" s="37"/>
    </row>
  </sheetData>
  <mergeCells count="6">
    <mergeCell ref="G28:G31"/>
    <mergeCell ref="G25:G27"/>
    <mergeCell ref="B3:G4"/>
    <mergeCell ref="G6:G14"/>
    <mergeCell ref="G16:G18"/>
    <mergeCell ref="G19:G24"/>
  </mergeCells>
  <phoneticPr fontId="6" type="noConversion"/>
  <pageMargins left="0.7" right="0.7" top="0.75" bottom="0.75" header="0.3" footer="0.3"/>
  <pageSetup orientation="portrait" r:id="rId1"/>
  <ignoredErrors>
    <ignoredError sqref="C7:C14 C15 C16:C17 C18:F18 C28:C31 C19:F24 C25:F27"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FCE8-17C0-4DF5-8407-EDA03DCF8C6F}">
  <dimension ref="S146"/>
  <sheetViews>
    <sheetView showGridLines="0" zoomScale="44" zoomScaleNormal="37" workbookViewId="0">
      <selection activeCell="P823" sqref="P823"/>
    </sheetView>
  </sheetViews>
  <sheetFormatPr defaultRowHeight="14.4" x14ac:dyDescent="0.3"/>
  <sheetData>
    <row r="146" spans="19:19" x14ac:dyDescent="0.3">
      <c r="S146" s="7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A63A1-FD93-4F02-A017-633972FBB535}">
  <sheetPr>
    <pageSetUpPr fitToPage="1"/>
  </sheetPr>
  <dimension ref="B1:G72"/>
  <sheetViews>
    <sheetView zoomScale="84" zoomScaleNormal="101" workbookViewId="0">
      <selection activeCell="C420" sqref="C420"/>
    </sheetView>
  </sheetViews>
  <sheetFormatPr defaultColWidth="12.33203125" defaultRowHeight="14.4" x14ac:dyDescent="0.3"/>
  <cols>
    <col min="1" max="1" width="3.5546875" customWidth="1"/>
    <col min="2" max="2" width="62.109375" bestFit="1" customWidth="1"/>
    <col min="3" max="3" width="17.33203125" bestFit="1" customWidth="1"/>
    <col min="4" max="4" width="18.109375" bestFit="1" customWidth="1"/>
    <col min="5" max="6" width="11.6640625" bestFit="1" customWidth="1"/>
    <col min="7" max="7" width="22.88671875" bestFit="1" customWidth="1"/>
  </cols>
  <sheetData>
    <row r="1" spans="2:7" x14ac:dyDescent="0.3">
      <c r="G1" s="94"/>
    </row>
    <row r="2" spans="2:7" ht="18" x14ac:dyDescent="0.3">
      <c r="B2" s="84" t="s">
        <v>0</v>
      </c>
      <c r="C2" s="85" t="s">
        <v>1</v>
      </c>
      <c r="D2" s="85" t="s">
        <v>2</v>
      </c>
      <c r="E2" s="85" t="s">
        <v>3</v>
      </c>
      <c r="F2" s="86" t="s">
        <v>4</v>
      </c>
      <c r="G2" s="34" t="s">
        <v>182</v>
      </c>
    </row>
    <row r="3" spans="2:7" ht="15.6" x14ac:dyDescent="0.3">
      <c r="B3" s="87" t="s">
        <v>14</v>
      </c>
      <c r="C3" s="88">
        <f>SUM('Cleaned Data'!C$6:C$7)</f>
        <v>440000</v>
      </c>
      <c r="D3" s="88">
        <f>SUM('Cleaned Data'!D$6:D$7)</f>
        <v>475000</v>
      </c>
      <c r="E3" s="88">
        <f>SUM('Cleaned Data'!E$6:E$7)</f>
        <v>510000</v>
      </c>
      <c r="F3" s="88">
        <f>SUM('Cleaned Data'!F$6:F$7)</f>
        <v>530000</v>
      </c>
      <c r="G3" s="89" t="s">
        <v>170</v>
      </c>
    </row>
    <row r="4" spans="2:7" ht="15.6" x14ac:dyDescent="0.3">
      <c r="B4" s="87" t="s">
        <v>49</v>
      </c>
      <c r="C4" s="88">
        <f>SUM('Cleaned Data'!C$9:C$15)</f>
        <v>375000</v>
      </c>
      <c r="D4" s="88">
        <f>SUM('Cleaned Data'!D$9:D$15)</f>
        <v>411000</v>
      </c>
      <c r="E4" s="88">
        <f>SUM('Cleaned Data'!E$9:E$15)</f>
        <v>444000</v>
      </c>
      <c r="F4" s="88">
        <f>SUM('Cleaned Data'!F$9:F$15)</f>
        <v>472000</v>
      </c>
      <c r="G4" s="89" t="s">
        <v>170</v>
      </c>
    </row>
    <row r="5" spans="2:7" x14ac:dyDescent="0.3">
      <c r="B5" s="90" t="s">
        <v>181</v>
      </c>
      <c r="C5" s="89" t="s">
        <v>170</v>
      </c>
      <c r="D5" s="91">
        <f t="shared" ref="D5:F6" si="0">(D3-C3)/C3</f>
        <v>7.9545454545454544E-2</v>
      </c>
      <c r="E5" s="91">
        <f t="shared" si="0"/>
        <v>7.3684210526315783E-2</v>
      </c>
      <c r="F5" s="91">
        <f t="shared" si="0"/>
        <v>3.9215686274509803E-2</v>
      </c>
      <c r="G5" s="92">
        <f>AVERAGE(D5:F5)</f>
        <v>6.4148450448760039E-2</v>
      </c>
    </row>
    <row r="6" spans="2:7" x14ac:dyDescent="0.3">
      <c r="B6" s="90" t="s">
        <v>180</v>
      </c>
      <c r="C6" s="89" t="s">
        <v>170</v>
      </c>
      <c r="D6" s="91">
        <f t="shared" si="0"/>
        <v>9.6000000000000002E-2</v>
      </c>
      <c r="E6" s="91">
        <f t="shared" si="0"/>
        <v>8.0291970802919707E-2</v>
      </c>
      <c r="F6" s="91">
        <f t="shared" si="0"/>
        <v>6.3063063063063057E-2</v>
      </c>
      <c r="G6" s="92">
        <f>AVERAGE(D6:F6)</f>
        <v>7.9785011288660918E-2</v>
      </c>
    </row>
    <row r="8" spans="2:7" x14ac:dyDescent="0.3">
      <c r="B8" s="143"/>
      <c r="C8" s="143"/>
      <c r="D8" s="143"/>
    </row>
    <row r="9" spans="2:7" ht="18" x14ac:dyDescent="0.3">
      <c r="B9" s="93" t="s">
        <v>0</v>
      </c>
      <c r="C9" s="81" t="s">
        <v>14</v>
      </c>
      <c r="D9" s="81" t="s">
        <v>49</v>
      </c>
    </row>
    <row r="10" spans="2:7" ht="18" x14ac:dyDescent="0.3">
      <c r="B10" s="82">
        <v>45748</v>
      </c>
      <c r="C10" s="83">
        <f>SUM('Cleaned Data'!C$6:C$7)</f>
        <v>440000</v>
      </c>
      <c r="D10" s="83">
        <f>SUM('Cleaned Data'!C$9:C$15)</f>
        <v>375000</v>
      </c>
    </row>
    <row r="11" spans="2:7" ht="18" x14ac:dyDescent="0.3">
      <c r="B11" s="82">
        <v>45778</v>
      </c>
      <c r="C11" s="83">
        <f>SUM('Cleaned Data'!D$6:D$7)</f>
        <v>475000</v>
      </c>
      <c r="D11" s="83">
        <f>SUM('Cleaned Data'!D$9:D$15)</f>
        <v>411000</v>
      </c>
    </row>
    <row r="12" spans="2:7" ht="18" x14ac:dyDescent="0.3">
      <c r="B12" s="82">
        <v>45809</v>
      </c>
      <c r="C12" s="83">
        <f>SUM('Cleaned Data'!E$6:E$7)</f>
        <v>510000</v>
      </c>
      <c r="D12" s="83">
        <f>SUM('Cleaned Data'!E$9:E$15)</f>
        <v>444000</v>
      </c>
    </row>
    <row r="13" spans="2:7" ht="18" x14ac:dyDescent="0.3">
      <c r="B13" s="82">
        <v>45839</v>
      </c>
      <c r="C13" s="83">
        <f>SUM('Cleaned Data'!F$6:F$7)</f>
        <v>530000</v>
      </c>
      <c r="D13" s="83">
        <f>SUM('Cleaned Data'!F$9:F$15)</f>
        <v>472000</v>
      </c>
    </row>
    <row r="14" spans="2:7" ht="18" x14ac:dyDescent="0.3">
      <c r="B14" s="82">
        <v>45870</v>
      </c>
      <c r="C14" s="83">
        <f>C13*106.41%</f>
        <v>563973</v>
      </c>
      <c r="D14" s="83">
        <f>D13*107.98%</f>
        <v>509665.60000000003</v>
      </c>
    </row>
    <row r="15" spans="2:7" ht="18" x14ac:dyDescent="0.3">
      <c r="B15" s="82">
        <v>45901</v>
      </c>
      <c r="C15" s="83">
        <f>C14*106.41%</f>
        <v>600123.66930000007</v>
      </c>
      <c r="D15" s="83">
        <f t="shared" ref="D15:D29" si="1">D14*107.98%</f>
        <v>550336.91488000005</v>
      </c>
    </row>
    <row r="16" spans="2:7" ht="18" x14ac:dyDescent="0.3">
      <c r="B16" s="82">
        <v>45931</v>
      </c>
      <c r="C16" s="83">
        <f t="shared" ref="C16:C29" si="2">C15*106.41%</f>
        <v>638591.59650213015</v>
      </c>
      <c r="D16" s="83">
        <f t="shared" si="1"/>
        <v>594253.80068742414</v>
      </c>
    </row>
    <row r="17" spans="2:4" ht="18" x14ac:dyDescent="0.3">
      <c r="B17" s="82">
        <v>45962</v>
      </c>
      <c r="C17" s="83">
        <f t="shared" si="2"/>
        <v>679525.31783791678</v>
      </c>
      <c r="D17" s="83">
        <f t="shared" si="1"/>
        <v>641675.25398228061</v>
      </c>
    </row>
    <row r="18" spans="2:4" ht="18" x14ac:dyDescent="0.3">
      <c r="B18" s="82">
        <v>45992</v>
      </c>
      <c r="C18" s="83">
        <f t="shared" si="2"/>
        <v>723082.89071132732</v>
      </c>
      <c r="D18" s="83">
        <f t="shared" si="1"/>
        <v>692880.93925006664</v>
      </c>
    </row>
    <row r="19" spans="2:4" ht="18" x14ac:dyDescent="0.3">
      <c r="B19" s="82">
        <v>46023</v>
      </c>
      <c r="C19" s="83">
        <f t="shared" si="2"/>
        <v>769432.5040059234</v>
      </c>
      <c r="D19" s="83">
        <f t="shared" si="1"/>
        <v>748172.83820222202</v>
      </c>
    </row>
    <row r="20" spans="2:4" ht="18.600000000000001" thickBot="1" x14ac:dyDescent="0.35">
      <c r="B20" s="95">
        <v>46054</v>
      </c>
      <c r="C20" s="96">
        <f t="shared" si="2"/>
        <v>818753.12751270318</v>
      </c>
      <c r="D20" s="96">
        <f t="shared" si="1"/>
        <v>807877.03069075942</v>
      </c>
    </row>
    <row r="21" spans="2:4" ht="18.600000000000001" thickBot="1" x14ac:dyDescent="0.35">
      <c r="B21" s="99">
        <v>46082</v>
      </c>
      <c r="C21" s="100">
        <f t="shared" si="2"/>
        <v>871235.20298626751</v>
      </c>
      <c r="D21" s="101">
        <f t="shared" si="1"/>
        <v>872345.61773988209</v>
      </c>
    </row>
    <row r="22" spans="2:4" ht="18" x14ac:dyDescent="0.3">
      <c r="B22" s="97">
        <v>46113</v>
      </c>
      <c r="C22" s="98">
        <f t="shared" si="2"/>
        <v>927081.37949768733</v>
      </c>
      <c r="D22" s="98">
        <f t="shared" si="1"/>
        <v>941958.79803552479</v>
      </c>
    </row>
    <row r="23" spans="2:4" ht="18" x14ac:dyDescent="0.3">
      <c r="B23" s="82">
        <v>46143</v>
      </c>
      <c r="C23" s="83">
        <f t="shared" si="2"/>
        <v>986507.29592348915</v>
      </c>
      <c r="D23" s="83">
        <f t="shared" si="1"/>
        <v>1017127.1101187598</v>
      </c>
    </row>
    <row r="24" spans="2:4" ht="18" x14ac:dyDescent="0.3">
      <c r="B24" s="82">
        <v>46174</v>
      </c>
      <c r="C24" s="83">
        <f t="shared" si="2"/>
        <v>1049742.4135921849</v>
      </c>
      <c r="D24" s="83">
        <f t="shared" si="1"/>
        <v>1098293.853506237</v>
      </c>
    </row>
    <row r="25" spans="2:4" ht="18" x14ac:dyDescent="0.3">
      <c r="B25" s="82">
        <v>46204</v>
      </c>
      <c r="C25" s="83">
        <f t="shared" si="2"/>
        <v>1117030.902303444</v>
      </c>
      <c r="D25" s="83">
        <f t="shared" si="1"/>
        <v>1185937.7030160348</v>
      </c>
    </row>
    <row r="26" spans="2:4" ht="18" x14ac:dyDescent="0.3">
      <c r="B26" s="82">
        <v>46235</v>
      </c>
      <c r="C26" s="83">
        <f t="shared" si="2"/>
        <v>1188632.5831410948</v>
      </c>
      <c r="D26" s="83">
        <f t="shared" si="1"/>
        <v>1280575.5317167144</v>
      </c>
    </row>
    <row r="27" spans="2:4" ht="18" x14ac:dyDescent="0.3">
      <c r="B27" s="82">
        <v>46266</v>
      </c>
      <c r="C27" s="83">
        <f t="shared" si="2"/>
        <v>1264823.9317204391</v>
      </c>
      <c r="D27" s="83">
        <f t="shared" si="1"/>
        <v>1382765.4591477083</v>
      </c>
    </row>
    <row r="28" spans="2:4" ht="18" x14ac:dyDescent="0.3">
      <c r="B28" s="82">
        <v>46296</v>
      </c>
      <c r="C28" s="83">
        <f t="shared" si="2"/>
        <v>1345899.1457437193</v>
      </c>
      <c r="D28" s="83">
        <f t="shared" si="1"/>
        <v>1493110.1427876954</v>
      </c>
    </row>
    <row r="29" spans="2:4" ht="18" x14ac:dyDescent="0.3">
      <c r="B29" s="82">
        <v>46327</v>
      </c>
      <c r="C29" s="83">
        <f t="shared" si="2"/>
        <v>1432171.2809858918</v>
      </c>
      <c r="D29" s="83">
        <f t="shared" si="1"/>
        <v>1612260.3321821536</v>
      </c>
    </row>
    <row r="33" spans="2:3" ht="15.6" x14ac:dyDescent="0.3">
      <c r="B33" s="105" t="s">
        <v>5</v>
      </c>
      <c r="C33" s="106">
        <f>'Cleaned Data'!F6</f>
        <v>500000</v>
      </c>
    </row>
    <row r="34" spans="2:3" ht="15.6" x14ac:dyDescent="0.3">
      <c r="B34" s="102" t="s">
        <v>10</v>
      </c>
      <c r="C34" s="106">
        <f>'Cleaned Data'!F7</f>
        <v>30000</v>
      </c>
    </row>
    <row r="35" spans="2:3" ht="15.6" x14ac:dyDescent="0.3">
      <c r="B35" s="105" t="s">
        <v>14</v>
      </c>
      <c r="C35" s="107">
        <f>SUM(C33:C34)</f>
        <v>530000</v>
      </c>
    </row>
    <row r="36" spans="2:3" ht="15.6" x14ac:dyDescent="0.3">
      <c r="B36" s="102" t="s">
        <v>19</v>
      </c>
      <c r="C36" s="106">
        <f>C35*C47</f>
        <v>250000</v>
      </c>
    </row>
    <row r="37" spans="2:3" ht="15.6" x14ac:dyDescent="0.3">
      <c r="B37" s="105" t="s">
        <v>24</v>
      </c>
      <c r="C37" s="106">
        <f>'Cleaned Data'!F10</f>
        <v>56000</v>
      </c>
    </row>
    <row r="38" spans="2:3" ht="15.6" x14ac:dyDescent="0.3">
      <c r="B38" s="102" t="s">
        <v>29</v>
      </c>
      <c r="C38" s="106">
        <f>'Cleaned Data'!F11</f>
        <v>-5000</v>
      </c>
    </row>
    <row r="39" spans="2:3" ht="15.6" x14ac:dyDescent="0.3">
      <c r="B39" s="105" t="s">
        <v>34</v>
      </c>
      <c r="C39" s="106">
        <f>'Cleaned Data'!F12</f>
        <v>90000</v>
      </c>
    </row>
    <row r="40" spans="2:3" ht="15.6" x14ac:dyDescent="0.3">
      <c r="B40" s="102" t="s">
        <v>39</v>
      </c>
      <c r="C40" s="106">
        <f>'Cleaned Data'!F13</f>
        <v>15000</v>
      </c>
    </row>
    <row r="41" spans="2:3" ht="15.6" x14ac:dyDescent="0.3">
      <c r="B41" s="105" t="s">
        <v>43</v>
      </c>
      <c r="C41" s="106">
        <f>'Cleaned Data'!F14</f>
        <v>16000</v>
      </c>
    </row>
    <row r="42" spans="2:3" ht="15.6" x14ac:dyDescent="0.3">
      <c r="B42" s="102" t="s">
        <v>45</v>
      </c>
      <c r="C42" s="106">
        <f>'Cleaned Data'!F15</f>
        <v>50000</v>
      </c>
    </row>
    <row r="43" spans="2:3" ht="15.6" x14ac:dyDescent="0.3">
      <c r="B43" s="105" t="s">
        <v>49</v>
      </c>
      <c r="C43" s="107">
        <f>SUM(C36:C42)</f>
        <v>472000</v>
      </c>
    </row>
    <row r="44" spans="2:3" ht="15.6" x14ac:dyDescent="0.3">
      <c r="B44" s="102" t="s">
        <v>54</v>
      </c>
      <c r="C44" s="107">
        <f>C35-C43</f>
        <v>58000</v>
      </c>
    </row>
    <row r="45" spans="2:3" ht="15.6" x14ac:dyDescent="0.3">
      <c r="B45" s="105" t="s">
        <v>59</v>
      </c>
      <c r="C45" s="106">
        <f>'Cleaned Data'!F18</f>
        <v>15000</v>
      </c>
    </row>
    <row r="46" spans="2:3" ht="15.6" x14ac:dyDescent="0.3">
      <c r="B46" s="102" t="s">
        <v>62</v>
      </c>
      <c r="C46" s="107">
        <f>C44-C45</f>
        <v>43000</v>
      </c>
    </row>
    <row r="47" spans="2:3" ht="15.6" x14ac:dyDescent="0.3">
      <c r="B47" s="105" t="s">
        <v>183</v>
      </c>
      <c r="C47" s="103">
        <f>Analysis!F9</f>
        <v>0.47169811320754718</v>
      </c>
    </row>
    <row r="48" spans="2:3" ht="21.6" thickBot="1" x14ac:dyDescent="0.35">
      <c r="B48" s="144" t="s">
        <v>184</v>
      </c>
      <c r="C48" s="145"/>
    </row>
    <row r="49" spans="2:3" ht="15.6" x14ac:dyDescent="0.3">
      <c r="B49" s="104" t="s">
        <v>185</v>
      </c>
      <c r="C49" s="113">
        <f>C46</f>
        <v>43000</v>
      </c>
    </row>
    <row r="50" spans="2:3" x14ac:dyDescent="0.3">
      <c r="B50" s="108">
        <v>0.42170000000000002</v>
      </c>
      <c r="C50" s="110">
        <f t="dataTable" ref="C50:C60" dt2D="0" dtr="0" r1="C47"/>
        <v>69499</v>
      </c>
    </row>
    <row r="51" spans="2:3" x14ac:dyDescent="0.3">
      <c r="B51" s="108">
        <v>0.43169999999999997</v>
      </c>
      <c r="C51" s="110">
        <v>64199</v>
      </c>
    </row>
    <row r="52" spans="2:3" x14ac:dyDescent="0.3">
      <c r="B52" s="108">
        <v>0.44169999999999998</v>
      </c>
      <c r="C52" s="110">
        <v>58899</v>
      </c>
    </row>
    <row r="53" spans="2:3" x14ac:dyDescent="0.3">
      <c r="B53" s="108">
        <v>0.45169999999999999</v>
      </c>
      <c r="C53" s="110">
        <v>53599</v>
      </c>
    </row>
    <row r="54" spans="2:3" x14ac:dyDescent="0.3">
      <c r="B54" s="108">
        <v>0.4617</v>
      </c>
      <c r="C54" s="110">
        <v>48299</v>
      </c>
    </row>
    <row r="55" spans="2:3" x14ac:dyDescent="0.3">
      <c r="B55" s="108">
        <v>0.47170000000000001</v>
      </c>
      <c r="C55" s="110">
        <v>42999</v>
      </c>
    </row>
    <row r="56" spans="2:3" x14ac:dyDescent="0.3">
      <c r="B56" s="108">
        <v>0.48170000000000002</v>
      </c>
      <c r="C56" s="110">
        <v>37699</v>
      </c>
    </row>
    <row r="57" spans="2:3" x14ac:dyDescent="0.3">
      <c r="B57" s="108">
        <v>0.49170000000000003</v>
      </c>
      <c r="C57" s="110">
        <v>32399</v>
      </c>
    </row>
    <row r="58" spans="2:3" x14ac:dyDescent="0.3">
      <c r="B58" s="108">
        <v>0.50170000000000003</v>
      </c>
      <c r="C58" s="110">
        <v>27099</v>
      </c>
    </row>
    <row r="59" spans="2:3" x14ac:dyDescent="0.3">
      <c r="B59" s="108">
        <v>0.51170000000000004</v>
      </c>
      <c r="C59" s="110">
        <v>21799</v>
      </c>
    </row>
    <row r="60" spans="2:3" ht="15" thickBot="1" x14ac:dyDescent="0.35">
      <c r="B60" s="109">
        <v>0.52169999999999905</v>
      </c>
      <c r="C60" s="111">
        <v>16499.000000000524</v>
      </c>
    </row>
    <row r="61" spans="2:3" ht="15.6" x14ac:dyDescent="0.3">
      <c r="B61" s="112" t="s">
        <v>185</v>
      </c>
      <c r="C61" s="114">
        <f>C46</f>
        <v>43000</v>
      </c>
    </row>
    <row r="62" spans="2:3" x14ac:dyDescent="0.3">
      <c r="B62" s="115">
        <v>0.41170000000000001</v>
      </c>
      <c r="C62" s="117">
        <f t="dataTable" ref="C62:C72" dt2D="0" dtr="0" r1="C47" ca="1"/>
        <v>74799</v>
      </c>
    </row>
    <row r="63" spans="2:3" x14ac:dyDescent="0.3">
      <c r="B63" s="115">
        <v>0.4017</v>
      </c>
      <c r="C63" s="117">
        <v>80099</v>
      </c>
    </row>
    <row r="64" spans="2:3" x14ac:dyDescent="0.3">
      <c r="B64" s="115">
        <v>0.39169999999999999</v>
      </c>
      <c r="C64" s="117">
        <v>85399</v>
      </c>
    </row>
    <row r="65" spans="2:3" x14ac:dyDescent="0.3">
      <c r="B65" s="115">
        <v>0.38169999999999998</v>
      </c>
      <c r="C65" s="117">
        <v>90699</v>
      </c>
    </row>
    <row r="66" spans="2:3" x14ac:dyDescent="0.3">
      <c r="B66" s="115">
        <v>0.37169999999999997</v>
      </c>
      <c r="C66" s="117">
        <v>95999</v>
      </c>
    </row>
    <row r="67" spans="2:3" x14ac:dyDescent="0.3">
      <c r="B67" s="115">
        <v>0.36170000000000002</v>
      </c>
      <c r="C67" s="117">
        <v>101299</v>
      </c>
    </row>
    <row r="68" spans="2:3" x14ac:dyDescent="0.3">
      <c r="B68" s="115">
        <v>0.35170000000000001</v>
      </c>
      <c r="C68" s="117">
        <v>106599</v>
      </c>
    </row>
    <row r="69" spans="2:3" x14ac:dyDescent="0.3">
      <c r="B69" s="115">
        <v>0.3417</v>
      </c>
      <c r="C69" s="117">
        <v>111899</v>
      </c>
    </row>
    <row r="70" spans="2:3" x14ac:dyDescent="0.3">
      <c r="B70" s="115">
        <v>0.33169999999999999</v>
      </c>
      <c r="C70" s="117">
        <v>117199</v>
      </c>
    </row>
    <row r="71" spans="2:3" x14ac:dyDescent="0.3">
      <c r="B71" s="115">
        <v>0.32169999999999999</v>
      </c>
      <c r="C71" s="117">
        <v>122499</v>
      </c>
    </row>
    <row r="72" spans="2:3" ht="15" thickBot="1" x14ac:dyDescent="0.35">
      <c r="B72" s="116">
        <v>0.31169999999999998</v>
      </c>
      <c r="C72" s="118">
        <v>127799</v>
      </c>
    </row>
  </sheetData>
  <mergeCells count="2">
    <mergeCell ref="B8:D8"/>
    <mergeCell ref="B48:C48"/>
  </mergeCells>
  <phoneticPr fontId="6" type="noConversion"/>
  <pageMargins left="0.23622047244094491" right="0.23622047244094491" top="1.1811023622047245" bottom="0.74803149606299213" header="0.31496062992125984" footer="0.31496062992125984"/>
  <pageSetup paperSize="9" scale="4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1602-2B22-4B78-AD8C-DFFD9665D38D}">
  <dimension ref="A1"/>
  <sheetViews>
    <sheetView showGridLines="0" zoomScale="140" zoomScaleNormal="148" workbookViewId="0">
      <selection activeCell="C281" sqref="C281"/>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6EA8D-9749-4998-988C-CB5FE99A8661}">
  <sheetPr>
    <pageSetUpPr fitToPage="1"/>
  </sheetPr>
  <dimension ref="A1"/>
  <sheetViews>
    <sheetView showGridLines="0" zoomScale="136" zoomScaleNormal="136" workbookViewId="0">
      <selection activeCell="E270" sqref="E270"/>
    </sheetView>
  </sheetViews>
  <sheetFormatPr defaultRowHeight="14.4" x14ac:dyDescent="0.3"/>
  <sheetData/>
  <pageMargins left="0.51181102362204722" right="0.23622047244094491" top="0.74803149606299213" bottom="0.74803149606299213" header="0.31496062992125984" footer="0.31496062992125984"/>
  <pageSetup paperSize="9" scale="92"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7DE7C5-0C2D-469F-8B49-E0296B332C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Cleaned Data</vt:lpstr>
      <vt:lpstr>Analysis</vt:lpstr>
      <vt:lpstr>Ratios</vt:lpstr>
      <vt:lpstr>Dashboard</vt:lpstr>
      <vt:lpstr>Forecast</vt:lpstr>
      <vt:lpstr>Data Analysis</vt:lpstr>
      <vt:lpstr>Executive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Swaruppa R</dc:creator>
  <cp:lastModifiedBy>Swaruppa R</cp:lastModifiedBy>
  <cp:lastPrinted>2025-10-15T12:23:33Z</cp:lastPrinted>
  <dcterms:created xsi:type="dcterms:W3CDTF">2025-08-27T10:49:55Z</dcterms:created>
  <dcterms:modified xsi:type="dcterms:W3CDTF">2025-10-16T13:54:54Z</dcterms:modified>
</cp:coreProperties>
</file>