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_CIO\Documents\Maestria\2do Semestre\1 Gestion de Riesgos Ciberneticos\Trabajo SGSI\Doc\Entrega\"/>
    </mc:Choice>
  </mc:AlternateContent>
  <xr:revisionPtr revIDLastSave="0" documentId="13_ncr:1_{55ACA980-5F62-474C-8A87-B5539F9ECD8A}" xr6:coauthVersionLast="47" xr6:coauthVersionMax="47" xr10:uidLastSave="{00000000-0000-0000-0000-000000000000}"/>
  <bookViews>
    <workbookView xWindow="-120" yWindow="-120" windowWidth="29040" windowHeight="15840" tabRatio="841" xr2:uid="{E62FD41A-F08C-4A9C-BDC6-0A0D299F348E}"/>
  </bookViews>
  <sheets>
    <sheet name="Matriz Hardware" sheetId="2" r:id="rId1"/>
    <sheet name="Matriz Software" sheetId="3" r:id="rId2"/>
    <sheet name="Matriz Red" sheetId="4" r:id="rId3"/>
    <sheet name="Matriz Personal" sheetId="5" r:id="rId4"/>
    <sheet name="Matriz Lugar" sheetId="6" r:id="rId5"/>
    <sheet name="Matriz Organizac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" l="1"/>
  <c r="H23" i="2"/>
  <c r="I18" i="7" l="1"/>
  <c r="H18" i="7"/>
  <c r="G18" i="7"/>
  <c r="F18" i="7"/>
  <c r="E18" i="7"/>
  <c r="I17" i="7"/>
  <c r="H17" i="7"/>
  <c r="G17" i="7"/>
  <c r="F17" i="7"/>
  <c r="E17" i="7"/>
  <c r="I16" i="7"/>
  <c r="H16" i="7"/>
  <c r="G16" i="7"/>
  <c r="F16" i="7"/>
  <c r="E16" i="7"/>
  <c r="I15" i="7"/>
  <c r="H15" i="7"/>
  <c r="G15" i="7"/>
  <c r="F15" i="7"/>
  <c r="E15" i="7"/>
  <c r="I14" i="7"/>
  <c r="H14" i="7"/>
  <c r="G14" i="7"/>
  <c r="F14" i="7"/>
  <c r="E14" i="7"/>
  <c r="P10" i="7"/>
  <c r="T10" i="7" s="1"/>
  <c r="P9" i="7"/>
  <c r="T9" i="7" s="1"/>
  <c r="P8" i="7"/>
  <c r="T8" i="7" s="1"/>
  <c r="T7" i="7"/>
  <c r="P7" i="7"/>
  <c r="P6" i="7"/>
  <c r="T6" i="7" s="1"/>
  <c r="I18" i="6"/>
  <c r="H18" i="6"/>
  <c r="G18" i="6"/>
  <c r="F18" i="6"/>
  <c r="E18" i="6"/>
  <c r="I17" i="6"/>
  <c r="H17" i="6"/>
  <c r="G17" i="6"/>
  <c r="F17" i="6"/>
  <c r="E17" i="6"/>
  <c r="I16" i="6"/>
  <c r="H16" i="6"/>
  <c r="G16" i="6"/>
  <c r="F16" i="6"/>
  <c r="E16" i="6"/>
  <c r="I15" i="6"/>
  <c r="H15" i="6"/>
  <c r="G15" i="6"/>
  <c r="F15" i="6"/>
  <c r="E15" i="6"/>
  <c r="I14" i="6"/>
  <c r="H14" i="6"/>
  <c r="G14" i="6"/>
  <c r="F14" i="6"/>
  <c r="E14" i="6"/>
  <c r="P10" i="6"/>
  <c r="T10" i="6" s="1"/>
  <c r="P9" i="6"/>
  <c r="T9" i="6" s="1"/>
  <c r="P8" i="6"/>
  <c r="T8" i="6" s="1"/>
  <c r="P7" i="6"/>
  <c r="T7" i="6" s="1"/>
  <c r="P6" i="6"/>
  <c r="T6" i="6" s="1"/>
  <c r="I18" i="5"/>
  <c r="H18" i="5"/>
  <c r="G18" i="5"/>
  <c r="F18" i="5"/>
  <c r="E18" i="5"/>
  <c r="I17" i="5"/>
  <c r="H17" i="5"/>
  <c r="G17" i="5"/>
  <c r="F17" i="5"/>
  <c r="E17" i="5"/>
  <c r="I16" i="5"/>
  <c r="H16" i="5"/>
  <c r="G16" i="5"/>
  <c r="F16" i="5"/>
  <c r="E16" i="5"/>
  <c r="I15" i="5"/>
  <c r="H15" i="5"/>
  <c r="G15" i="5"/>
  <c r="F15" i="5"/>
  <c r="E15" i="5"/>
  <c r="I14" i="5"/>
  <c r="H14" i="5"/>
  <c r="G14" i="5"/>
  <c r="F14" i="5"/>
  <c r="E14" i="5"/>
  <c r="P10" i="5"/>
  <c r="T10" i="5" s="1"/>
  <c r="P9" i="5"/>
  <c r="T9" i="5" s="1"/>
  <c r="T8" i="5"/>
  <c r="P8" i="5"/>
  <c r="P7" i="5"/>
  <c r="T7" i="5" s="1"/>
  <c r="T6" i="5"/>
  <c r="P6" i="5"/>
  <c r="P10" i="4" l="1"/>
  <c r="T10" i="4" s="1"/>
  <c r="I18" i="4"/>
  <c r="H18" i="4"/>
  <c r="G18" i="4"/>
  <c r="F18" i="4"/>
  <c r="E18" i="4"/>
  <c r="I17" i="4"/>
  <c r="H17" i="4"/>
  <c r="G17" i="4"/>
  <c r="F17" i="4"/>
  <c r="E17" i="4"/>
  <c r="I16" i="4"/>
  <c r="H16" i="4"/>
  <c r="G16" i="4"/>
  <c r="F16" i="4"/>
  <c r="E16" i="4"/>
  <c r="I15" i="4"/>
  <c r="H15" i="4"/>
  <c r="G15" i="4"/>
  <c r="F15" i="4"/>
  <c r="E15" i="4"/>
  <c r="I14" i="4"/>
  <c r="H14" i="4"/>
  <c r="G14" i="4"/>
  <c r="F14" i="4"/>
  <c r="E14" i="4"/>
  <c r="P9" i="4"/>
  <c r="T9" i="4" s="1"/>
  <c r="P8" i="4"/>
  <c r="T8" i="4" s="1"/>
  <c r="P7" i="4"/>
  <c r="T7" i="4" s="1"/>
  <c r="P6" i="4"/>
  <c r="T6" i="4" s="1"/>
  <c r="P15" i="2"/>
  <c r="P12" i="2"/>
  <c r="I18" i="3"/>
  <c r="H18" i="3"/>
  <c r="G18" i="3"/>
  <c r="F18" i="3"/>
  <c r="E18" i="3"/>
  <c r="I17" i="3"/>
  <c r="H17" i="3"/>
  <c r="G17" i="3"/>
  <c r="F17" i="3"/>
  <c r="E17" i="3"/>
  <c r="I16" i="3"/>
  <c r="H16" i="3"/>
  <c r="G16" i="3"/>
  <c r="F16" i="3"/>
  <c r="E16" i="3"/>
  <c r="I15" i="3"/>
  <c r="H15" i="3"/>
  <c r="G15" i="3"/>
  <c r="F15" i="3"/>
  <c r="E15" i="3"/>
  <c r="I14" i="3"/>
  <c r="H14" i="3"/>
  <c r="G14" i="3"/>
  <c r="F14" i="3"/>
  <c r="E14" i="3"/>
  <c r="P10" i="3"/>
  <c r="T10" i="3" s="1"/>
  <c r="P9" i="3"/>
  <c r="T9" i="3" s="1"/>
  <c r="P8" i="3"/>
  <c r="T8" i="3" s="1"/>
  <c r="T7" i="3"/>
  <c r="P7" i="3"/>
  <c r="P6" i="3"/>
  <c r="T6" i="3" s="1"/>
  <c r="P16" i="2" l="1"/>
  <c r="T16" i="2" s="1"/>
  <c r="T15" i="2"/>
  <c r="P14" i="2"/>
  <c r="P13" i="2"/>
  <c r="T13" i="2" s="1"/>
  <c r="T12" i="2"/>
  <c r="T14" i="2" l="1"/>
  <c r="E20" i="2" l="1"/>
  <c r="E23" i="2" l="1"/>
  <c r="G23" i="2"/>
  <c r="I22" i="2"/>
  <c r="I24" i="2"/>
  <c r="H22" i="2"/>
  <c r="I21" i="2"/>
  <c r="E22" i="2"/>
  <c r="G20" i="2"/>
  <c r="H24" i="2"/>
  <c r="F20" i="2"/>
  <c r="G21" i="2"/>
  <c r="F24" i="2"/>
  <c r="I20" i="2"/>
  <c r="G24" i="2"/>
  <c r="I23" i="2"/>
  <c r="E21" i="2"/>
  <c r="E24" i="2"/>
  <c r="G22" i="2"/>
  <c r="H21" i="2"/>
  <c r="F23" i="2"/>
  <c r="F22" i="2"/>
  <c r="F21" i="2"/>
</calcChain>
</file>

<file path=xl/sharedStrings.xml><?xml version="1.0" encoding="utf-8"?>
<sst xmlns="http://schemas.openxmlformats.org/spreadsheetml/2006/main" count="298" uniqueCount="115">
  <si>
    <t>No</t>
  </si>
  <si>
    <t>Proceso, Actividad o Tarea</t>
  </si>
  <si>
    <t>CAUSAS</t>
  </si>
  <si>
    <t>CONSECUENCIAS</t>
  </si>
  <si>
    <t>ANALISIS</t>
  </si>
  <si>
    <t>PROBABILIDAD</t>
  </si>
  <si>
    <t>IMPACTO</t>
  </si>
  <si>
    <t>IDENTIFICACION</t>
  </si>
  <si>
    <t>EVALUACION</t>
  </si>
  <si>
    <t>R1</t>
  </si>
  <si>
    <t>R2</t>
  </si>
  <si>
    <t>R3</t>
  </si>
  <si>
    <t>R4</t>
  </si>
  <si>
    <t>R5</t>
  </si>
  <si>
    <t>PROBABILIDAD (FREC)</t>
  </si>
  <si>
    <t>INSIGNIFICANTE</t>
  </si>
  <si>
    <t>MENOR</t>
  </si>
  <si>
    <t>MODERADO</t>
  </si>
  <si>
    <t>MAYOR</t>
  </si>
  <si>
    <t>CATASTROFICO</t>
  </si>
  <si>
    <t>IMPROBABLE</t>
  </si>
  <si>
    <t>REMOTO</t>
  </si>
  <si>
    <t>OCASIONAL</t>
  </si>
  <si>
    <t>FRECUENTE</t>
  </si>
  <si>
    <t>Bajo</t>
  </si>
  <si>
    <t>Medio</t>
  </si>
  <si>
    <t>Alto</t>
  </si>
  <si>
    <t>Muy Alto</t>
  </si>
  <si>
    <t>Hardware</t>
  </si>
  <si>
    <t>Software</t>
  </si>
  <si>
    <t>Red</t>
  </si>
  <si>
    <t>Descripcion del Riesgo</t>
  </si>
  <si>
    <t>Incumplimiento en el mantenimiento de los equipos de la oficina.</t>
  </si>
  <si>
    <t>Perdida en el suministro de energía.</t>
  </si>
  <si>
    <t>Hurto de medios o documentos.</t>
  </si>
  <si>
    <t>Polvo o corrosión</t>
  </si>
  <si>
    <t>Mantenimiento insuficiente.</t>
  </si>
  <si>
    <t>Susceptibilidad a la variación de voltaje.</t>
  </si>
  <si>
    <t>Almacenamiento sin protección.</t>
  </si>
  <si>
    <t>Susceptibilidad a la humedad, el polvo o la suciedad.</t>
  </si>
  <si>
    <t>Averías en los equipos.</t>
  </si>
  <si>
    <t>Fuga de información.</t>
  </si>
  <si>
    <t>Desgaste del equipo.</t>
  </si>
  <si>
    <t>Mal funcionamiento del software.</t>
  </si>
  <si>
    <t>Descarga y uso no controlado de software</t>
  </si>
  <si>
    <t>Corrupción de datos.</t>
  </si>
  <si>
    <t>Falta de Antivirus.</t>
  </si>
  <si>
    <t>Habilitación de servicios innecesarios.</t>
  </si>
  <si>
    <t>Uso no autorizado de los equipos.</t>
  </si>
  <si>
    <t>Uso no autorizado del equipo.</t>
  </si>
  <si>
    <t>Conexiones a internet sin protección.</t>
  </si>
  <si>
    <t>Gestión inadecuada de la red.</t>
  </si>
  <si>
    <t>Denegación del servicio.</t>
  </si>
  <si>
    <t>Espionaje remoto.</t>
  </si>
  <si>
    <t>Arquitectura insegura de red.</t>
  </si>
  <si>
    <t>Falla de los equipos de internet.</t>
  </si>
  <si>
    <t>Conexión deficiente de los cables, fallas de terceros.</t>
  </si>
  <si>
    <t>Error en el uso del software.</t>
  </si>
  <si>
    <t>Ausencia de una eficiente capacitacion.</t>
  </si>
  <si>
    <t>Software nuevo. / Falta de capacitacion.</t>
  </si>
  <si>
    <t>Manipulación con software de terceros.</t>
  </si>
  <si>
    <t>Saturación de la red.</t>
  </si>
  <si>
    <t>Personal</t>
  </si>
  <si>
    <t>Lugar</t>
  </si>
  <si>
    <t>Organización</t>
  </si>
  <si>
    <t>Error en el uso.</t>
  </si>
  <si>
    <t>Falta de capacitación en seguridad de la información</t>
  </si>
  <si>
    <t>Uso incorrecto de software y hardware</t>
  </si>
  <si>
    <t>Falta de conciencia acerca de la seguridad de la información</t>
  </si>
  <si>
    <t>Daños de equipos.</t>
  </si>
  <si>
    <t>Hurto de medios o documentos</t>
  </si>
  <si>
    <t>Trabajo no supervisado del personal externo o terceros</t>
  </si>
  <si>
    <t>Ausencia de políticas para el uso correcto de los medios.</t>
  </si>
  <si>
    <t>Alteración de la información.</t>
  </si>
  <si>
    <t>Uso inadecuado o descuido del control de acceso físico a la oficina.</t>
  </si>
  <si>
    <t>Perdida total de equipo</t>
  </si>
  <si>
    <t>Ubicación en un área susceptible de inundación</t>
  </si>
  <si>
    <t>Perdida total de equipo.</t>
  </si>
  <si>
    <t>Perdida parcial/total de información.</t>
  </si>
  <si>
    <t>Perdida parcial/to.tal de información</t>
  </si>
  <si>
    <t>Ausencia de protección física de la edificación.</t>
  </si>
  <si>
    <t>Red energética inestable.</t>
  </si>
  <si>
    <t>Destrucción del equipo.</t>
  </si>
  <si>
    <t>Inundación.</t>
  </si>
  <si>
    <t>Perdida del suministro de energía.</t>
  </si>
  <si>
    <t>Hurto del equipo..</t>
  </si>
  <si>
    <t>Terremotos</t>
  </si>
  <si>
    <t>NO</t>
  </si>
  <si>
    <t>Fuga de información</t>
  </si>
  <si>
    <t>Ausencia de revisiones regulares por parte de la gerencia.</t>
  </si>
  <si>
    <t>Uso de software pirata.</t>
  </si>
  <si>
    <t>Ausencia de politicas de seguridad.</t>
  </si>
  <si>
    <t>Sanciones</t>
  </si>
  <si>
    <t>Error en el uso</t>
  </si>
  <si>
    <t>Ausencia de políticas sobre el uso de correo electrónico</t>
  </si>
  <si>
    <t>Hurto de equipo</t>
  </si>
  <si>
    <t>Ausencia de control de los activos que se encuentran fuera de las instalaciones</t>
  </si>
  <si>
    <t>Ausencia de mecanismos de monitoreo establecidos para las brechas de seguridad</t>
  </si>
  <si>
    <t>Daño en los servidores/equipos de computo</t>
  </si>
  <si>
    <t>Demoras en procesos y retraso de actividades operativas de la compañía</t>
  </si>
  <si>
    <t>Fuga de información y apelaciónes legales por uso de software no licenciado.</t>
  </si>
  <si>
    <t>Perdida parcial/total de la información y daño en el software del equipo.</t>
  </si>
  <si>
    <t>Demoras en procesos y posibles descargas de virus a los equipos de computo de la compañía /  falta grave en las politicas pactadas por televvd del uso de equipos de computo.</t>
  </si>
  <si>
    <t>Ausencia de políticas sobre el uso del internet.</t>
  </si>
  <si>
    <t>MEDIPLUS</t>
  </si>
  <si>
    <t>Confeccionado por:</t>
  </si>
  <si>
    <t>Versión:</t>
  </si>
  <si>
    <t>2025/18/01</t>
  </si>
  <si>
    <t>Fecha última actualización:</t>
  </si>
  <si>
    <t>Revisado por</t>
  </si>
  <si>
    <t>T.I</t>
  </si>
  <si>
    <t xml:space="preserve">Aprobado por: </t>
  </si>
  <si>
    <t>Admo</t>
  </si>
  <si>
    <t>Analisis y Gestion de Riesgos</t>
  </si>
  <si>
    <t>Eq_765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</si>
</sst>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56EE0"/>
      <name val="Roboto"/>
    </font>
    <font>
      <b/>
      <sz val="9"/>
      <color theme="1"/>
      <name val="Roboto"/>
    </font>
    <font>
      <b/>
      <sz val="9"/>
      <name val="Roboto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F8B1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9F9FC"/>
        <bgColor rgb="FFE9F9FC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5" borderId="10" xfId="0" applyFont="1" applyFill="1" applyBorder="1" applyAlignment="1" applyProtection="1">
      <alignment horizontal="center" vertical="center"/>
      <protection hidden="1"/>
    </xf>
    <xf numFmtId="0" fontId="1" fillId="5" borderId="17" xfId="0" applyFont="1" applyFill="1" applyBorder="1" applyAlignment="1" applyProtection="1">
      <alignment horizontal="center" vertical="center"/>
      <protection hidden="1"/>
    </xf>
    <xf numFmtId="0" fontId="1" fillId="9" borderId="17" xfId="0" applyFont="1" applyFill="1" applyBorder="1" applyAlignment="1" applyProtection="1">
      <alignment horizontal="center" vertical="center"/>
      <protection hidden="1"/>
    </xf>
    <xf numFmtId="0" fontId="1" fillId="9" borderId="16" xfId="0" applyFont="1" applyFill="1" applyBorder="1" applyAlignment="1" applyProtection="1">
      <alignment horizontal="center" vertical="center"/>
      <protection hidden="1"/>
    </xf>
    <xf numFmtId="0" fontId="1" fillId="5" borderId="20" xfId="0" applyFont="1" applyFill="1" applyBorder="1" applyAlignment="1" applyProtection="1">
      <alignment horizontal="center" vertical="center"/>
      <protection hidden="1"/>
    </xf>
    <xf numFmtId="0" fontId="1" fillId="8" borderId="19" xfId="0" applyFont="1" applyFill="1" applyBorder="1" applyAlignment="1" applyProtection="1">
      <alignment horizontal="center" vertical="center"/>
      <protection hidden="1"/>
    </xf>
    <xf numFmtId="0" fontId="1" fillId="5" borderId="16" xfId="0" applyFont="1" applyFill="1" applyBorder="1" applyAlignment="1" applyProtection="1">
      <alignment horizontal="center" vertical="center"/>
      <protection hidden="1"/>
    </xf>
    <xf numFmtId="0" fontId="1" fillId="8" borderId="14" xfId="0" applyFont="1" applyFill="1" applyBorder="1" applyAlignment="1" applyProtection="1">
      <alignment horizontal="center" vertical="center"/>
      <protection hidden="1"/>
    </xf>
    <xf numFmtId="0" fontId="1" fillId="5" borderId="21" xfId="0" applyFont="1" applyFill="1" applyBorder="1" applyAlignment="1" applyProtection="1">
      <alignment horizontal="center" vertical="center"/>
      <protection hidden="1"/>
    </xf>
    <xf numFmtId="0" fontId="1" fillId="8" borderId="15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18" xfId="0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1" fillId="10" borderId="16" xfId="0" applyFont="1" applyFill="1" applyBorder="1" applyAlignment="1" applyProtection="1">
      <alignment horizontal="center" vertical="center"/>
      <protection hidden="1"/>
    </xf>
    <xf numFmtId="0" fontId="1" fillId="10" borderId="22" xfId="0" applyFont="1" applyFill="1" applyBorder="1" applyAlignment="1" applyProtection="1">
      <alignment horizontal="center" vertical="center"/>
      <protection hidden="1"/>
    </xf>
    <xf numFmtId="0" fontId="1" fillId="10" borderId="20" xfId="0" applyFont="1" applyFill="1" applyBorder="1" applyAlignment="1" applyProtection="1">
      <alignment horizontal="center" vertical="center"/>
      <protection hidden="1"/>
    </xf>
    <xf numFmtId="0" fontId="1" fillId="5" borderId="14" xfId="0" applyFont="1" applyFill="1" applyBorder="1" applyAlignment="1" applyProtection="1">
      <alignment horizontal="center" vertical="center"/>
      <protection hidden="1"/>
    </xf>
    <xf numFmtId="0" fontId="1" fillId="8" borderId="23" xfId="0" applyFont="1" applyFill="1" applyBorder="1" applyAlignment="1" applyProtection="1">
      <alignment horizontal="center" vertical="center"/>
      <protection hidden="1"/>
    </xf>
    <xf numFmtId="0" fontId="1" fillId="8" borderId="17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Protection="1"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wrapText="1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 applyProtection="1">
      <alignment vertical="center" wrapText="1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textRotation="90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2" borderId="3" xfId="0" applyFill="1" applyBorder="1" applyAlignment="1" applyProtection="1">
      <alignment vertical="center"/>
      <protection locked="0"/>
    </xf>
    <xf numFmtId="0" fontId="0" fillId="2" borderId="4" xfId="0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7" fillId="11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left" vertical="center"/>
      <protection locked="0"/>
    </xf>
    <xf numFmtId="0" fontId="0" fillId="2" borderId="3" xfId="0" applyFill="1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top" wrapText="1"/>
      <protection locked="0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24" xfId="0" applyFill="1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8" fillId="1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24"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23</xdr:row>
      <xdr:rowOff>628650</xdr:rowOff>
    </xdr:from>
    <xdr:to>
      <xdr:col>10</xdr:col>
      <xdr:colOff>69850</xdr:colOff>
      <xdr:row>24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FA57586-A6CF-4472-AE3D-2CF778DF4B51}"/>
            </a:ext>
          </a:extLst>
        </xdr:cNvPr>
        <xdr:cNvCxnSpPr/>
      </xdr:nvCxnSpPr>
      <xdr:spPr>
        <a:xfrm flipV="1">
          <a:off x="2527300" y="5219700"/>
          <a:ext cx="4679950" cy="12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749300</xdr:colOff>
      <xdr:row>17</xdr:row>
      <xdr:rowOff>158750</xdr:rowOff>
    </xdr:from>
    <xdr:to>
      <xdr:col>4</xdr:col>
      <xdr:colOff>12700</xdr:colOff>
      <xdr:row>24</xdr:row>
      <xdr:rowOff>12700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17921DB-71D7-4EB4-97DD-66793BF94389}"/>
            </a:ext>
          </a:extLst>
        </xdr:cNvPr>
        <xdr:cNvCxnSpPr/>
      </xdr:nvCxnSpPr>
      <xdr:spPr>
        <a:xfrm>
          <a:off x="2495550" y="4032250"/>
          <a:ext cx="717550" cy="3435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1333500</xdr:colOff>
      <xdr:row>18</xdr:row>
      <xdr:rowOff>25400</xdr:rowOff>
    </xdr:from>
    <xdr:to>
      <xdr:col>19</xdr:col>
      <xdr:colOff>107950</xdr:colOff>
      <xdr:row>23</xdr:row>
      <xdr:rowOff>69850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05A4400-849B-4E03-9152-3658637BD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2667000"/>
          <a:ext cx="6731000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</xdr:row>
      <xdr:rowOff>116417</xdr:rowOff>
    </xdr:from>
    <xdr:to>
      <xdr:col>2</xdr:col>
      <xdr:colOff>624416</xdr:colOff>
      <xdr:row>5</xdr:row>
      <xdr:rowOff>35718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544F2D8-9B8A-410D-9D52-FD4E92183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67" y="306917"/>
          <a:ext cx="1418166" cy="797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17</xdr:row>
      <xdr:rowOff>628650</xdr:rowOff>
    </xdr:from>
    <xdr:to>
      <xdr:col>10</xdr:col>
      <xdr:colOff>69850</xdr:colOff>
      <xdr:row>18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74CD64A-FB81-4785-87E9-4C0B3FBF0164}"/>
            </a:ext>
          </a:extLst>
        </xdr:cNvPr>
        <xdr:cNvCxnSpPr/>
      </xdr:nvCxnSpPr>
      <xdr:spPr>
        <a:xfrm flipV="1">
          <a:off x="2000250" y="6026150"/>
          <a:ext cx="4400550" cy="12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749300</xdr:colOff>
      <xdr:row>11</xdr:row>
      <xdr:rowOff>158750</xdr:rowOff>
    </xdr:from>
    <xdr:to>
      <xdr:col>4</xdr:col>
      <xdr:colOff>12700</xdr:colOff>
      <xdr:row>18</xdr:row>
      <xdr:rowOff>12700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47B2BDD6-C7BF-4743-BFF4-0BF481810D92}"/>
            </a:ext>
          </a:extLst>
        </xdr:cNvPr>
        <xdr:cNvCxnSpPr/>
      </xdr:nvCxnSpPr>
      <xdr:spPr>
        <a:xfrm>
          <a:off x="1981200" y="2616200"/>
          <a:ext cx="12700" cy="3435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1193800</xdr:colOff>
      <xdr:row>12</xdr:row>
      <xdr:rowOff>76200</xdr:rowOff>
    </xdr:from>
    <xdr:to>
      <xdr:col>17</xdr:col>
      <xdr:colOff>725311</xdr:colOff>
      <xdr:row>17</xdr:row>
      <xdr:rowOff>120650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0DB78E0-6FC5-4778-A08B-1AAA67511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2717800"/>
          <a:ext cx="6731000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17</xdr:row>
      <xdr:rowOff>628650</xdr:rowOff>
    </xdr:from>
    <xdr:to>
      <xdr:col>10</xdr:col>
      <xdr:colOff>69850</xdr:colOff>
      <xdr:row>18</xdr:row>
      <xdr:rowOff>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DF8E37A-1634-4563-BF9A-2296BCAA9C2F}"/>
            </a:ext>
          </a:extLst>
        </xdr:cNvPr>
        <xdr:cNvCxnSpPr/>
      </xdr:nvCxnSpPr>
      <xdr:spPr>
        <a:xfrm flipV="1">
          <a:off x="2000250" y="6400800"/>
          <a:ext cx="4400550" cy="12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749300</xdr:colOff>
      <xdr:row>11</xdr:row>
      <xdr:rowOff>158750</xdr:rowOff>
    </xdr:from>
    <xdr:to>
      <xdr:col>4</xdr:col>
      <xdr:colOff>12700</xdr:colOff>
      <xdr:row>18</xdr:row>
      <xdr:rowOff>12700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5C468ADE-488C-4066-979E-7A9057195AB3}"/>
            </a:ext>
          </a:extLst>
        </xdr:cNvPr>
        <xdr:cNvCxnSpPr/>
      </xdr:nvCxnSpPr>
      <xdr:spPr>
        <a:xfrm>
          <a:off x="1981200" y="2990850"/>
          <a:ext cx="12700" cy="3435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1092200</xdr:colOff>
      <xdr:row>12</xdr:row>
      <xdr:rowOff>19050</xdr:rowOff>
    </xdr:from>
    <xdr:to>
      <xdr:col>18</xdr:col>
      <xdr:colOff>1054100</xdr:colOff>
      <xdr:row>17</xdr:row>
      <xdr:rowOff>63500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722195B-E0D3-4667-AC01-5DBC356FB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6900" y="3035300"/>
          <a:ext cx="6731000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17</xdr:row>
      <xdr:rowOff>628650</xdr:rowOff>
    </xdr:from>
    <xdr:to>
      <xdr:col>10</xdr:col>
      <xdr:colOff>69850</xdr:colOff>
      <xdr:row>18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27CE921-36B6-40DD-A110-0F404F006E35}"/>
            </a:ext>
          </a:extLst>
        </xdr:cNvPr>
        <xdr:cNvCxnSpPr/>
      </xdr:nvCxnSpPr>
      <xdr:spPr>
        <a:xfrm flipV="1">
          <a:off x="2000250" y="6210300"/>
          <a:ext cx="4400550" cy="12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749300</xdr:colOff>
      <xdr:row>11</xdr:row>
      <xdr:rowOff>158750</xdr:rowOff>
    </xdr:from>
    <xdr:to>
      <xdr:col>4</xdr:col>
      <xdr:colOff>12700</xdr:colOff>
      <xdr:row>18</xdr:row>
      <xdr:rowOff>12700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2771DCF-BAD0-4BED-B1D6-FB96A63BF39E}"/>
            </a:ext>
          </a:extLst>
        </xdr:cNvPr>
        <xdr:cNvCxnSpPr/>
      </xdr:nvCxnSpPr>
      <xdr:spPr>
        <a:xfrm>
          <a:off x="1981200" y="2800350"/>
          <a:ext cx="12700" cy="3435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13</xdr:row>
      <xdr:rowOff>0</xdr:rowOff>
    </xdr:from>
    <xdr:to>
      <xdr:col>19</xdr:col>
      <xdr:colOff>300567</xdr:colOff>
      <xdr:row>17</xdr:row>
      <xdr:rowOff>234950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9948B2F-E45F-441F-B9EC-C43D24ABC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0111" y="3005667"/>
          <a:ext cx="6735233" cy="2803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17</xdr:row>
      <xdr:rowOff>628650</xdr:rowOff>
    </xdr:from>
    <xdr:to>
      <xdr:col>10</xdr:col>
      <xdr:colOff>69850</xdr:colOff>
      <xdr:row>18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71FFF5C-2421-4A11-966C-F1F8ABBE6394}"/>
            </a:ext>
          </a:extLst>
        </xdr:cNvPr>
        <xdr:cNvCxnSpPr/>
      </xdr:nvCxnSpPr>
      <xdr:spPr>
        <a:xfrm flipV="1">
          <a:off x="2000250" y="6210300"/>
          <a:ext cx="4400550" cy="12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749300</xdr:colOff>
      <xdr:row>11</xdr:row>
      <xdr:rowOff>158750</xdr:rowOff>
    </xdr:from>
    <xdr:to>
      <xdr:col>4</xdr:col>
      <xdr:colOff>12700</xdr:colOff>
      <xdr:row>18</xdr:row>
      <xdr:rowOff>12700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1DAD1C0-09B3-445A-902B-87A7B115AC2C}"/>
            </a:ext>
          </a:extLst>
        </xdr:cNvPr>
        <xdr:cNvCxnSpPr/>
      </xdr:nvCxnSpPr>
      <xdr:spPr>
        <a:xfrm>
          <a:off x="1981200" y="2800350"/>
          <a:ext cx="12700" cy="3435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13</xdr:row>
      <xdr:rowOff>0</xdr:rowOff>
    </xdr:from>
    <xdr:to>
      <xdr:col>18</xdr:col>
      <xdr:colOff>1133122</xdr:colOff>
      <xdr:row>17</xdr:row>
      <xdr:rowOff>234949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6AB0A49-37FF-4E0A-8BCB-2BA6FC7FD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0111" y="3005667"/>
          <a:ext cx="6735233" cy="2803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17</xdr:row>
      <xdr:rowOff>628650</xdr:rowOff>
    </xdr:from>
    <xdr:to>
      <xdr:col>10</xdr:col>
      <xdr:colOff>69850</xdr:colOff>
      <xdr:row>18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BC9FC91-8F6B-4BA1-B761-3BB4C8AF89DE}"/>
            </a:ext>
          </a:extLst>
        </xdr:cNvPr>
        <xdr:cNvCxnSpPr/>
      </xdr:nvCxnSpPr>
      <xdr:spPr>
        <a:xfrm flipV="1">
          <a:off x="2000250" y="6210300"/>
          <a:ext cx="4400550" cy="12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749300</xdr:colOff>
      <xdr:row>11</xdr:row>
      <xdr:rowOff>158750</xdr:rowOff>
    </xdr:from>
    <xdr:to>
      <xdr:col>4</xdr:col>
      <xdr:colOff>12700</xdr:colOff>
      <xdr:row>18</xdr:row>
      <xdr:rowOff>12700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5FA03EA-954B-43B4-87BF-88FEA6D8D089}"/>
            </a:ext>
          </a:extLst>
        </xdr:cNvPr>
        <xdr:cNvCxnSpPr/>
      </xdr:nvCxnSpPr>
      <xdr:spPr>
        <a:xfrm>
          <a:off x="1981200" y="2800350"/>
          <a:ext cx="12700" cy="3435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13</xdr:row>
      <xdr:rowOff>0</xdr:rowOff>
    </xdr:from>
    <xdr:to>
      <xdr:col>19</xdr:col>
      <xdr:colOff>300566</xdr:colOff>
      <xdr:row>17</xdr:row>
      <xdr:rowOff>234949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5171E1-81BE-4BA1-9CEB-10DBFE35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0111" y="3005667"/>
          <a:ext cx="6735233" cy="2803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3082-2CD0-4E4B-944D-A4A8FF369684}">
  <dimension ref="A2:V27"/>
  <sheetViews>
    <sheetView showGridLines="0" tabSelected="1" zoomScale="90" zoomScaleNormal="90" workbookViewId="0">
      <selection activeCell="T3" sqref="T3"/>
    </sheetView>
  </sheetViews>
  <sheetFormatPr baseColWidth="10" defaultColWidth="10.7109375" defaultRowHeight="15" x14ac:dyDescent="0.25"/>
  <cols>
    <col min="1" max="1" width="3.28515625" style="11" bestFit="1" customWidth="1"/>
    <col min="2" max="2" width="10.7109375" style="11"/>
    <col min="3" max="3" width="12.42578125" style="11" customWidth="1"/>
    <col min="4" max="4" width="1.7109375" style="11" bestFit="1" customWidth="1"/>
    <col min="5" max="5" width="10.7109375" style="11"/>
    <col min="6" max="6" width="10.7109375" style="11" customWidth="1"/>
    <col min="7" max="8" width="10.7109375" style="11"/>
    <col min="9" max="9" width="11.7109375" style="11" bestFit="1" customWidth="1"/>
    <col min="10" max="10" width="6.7109375" style="11" customWidth="1"/>
    <col min="11" max="11" width="11.42578125" style="11" bestFit="1" customWidth="1"/>
    <col min="12" max="12" width="21.7109375" style="11" customWidth="1"/>
    <col min="13" max="13" width="20" style="11" bestFit="1" customWidth="1"/>
    <col min="14" max="14" width="11.28515625" style="11" bestFit="1" customWidth="1"/>
    <col min="15" max="15" width="7.42578125" style="11" bestFit="1" customWidth="1"/>
    <col min="16" max="16" width="10" style="11" bestFit="1" customWidth="1"/>
    <col min="17" max="17" width="15.28515625" style="11" bestFit="1" customWidth="1"/>
    <col min="18" max="18" width="11.42578125" style="11" bestFit="1" customWidth="1"/>
    <col min="19" max="19" width="17" style="11" bestFit="1" customWidth="1"/>
    <col min="20" max="16384" width="10.7109375" style="11"/>
  </cols>
  <sheetData>
    <row r="2" spans="1:22" x14ac:dyDescent="0.25">
      <c r="A2" s="83"/>
      <c r="B2" s="84"/>
      <c r="C2" s="85"/>
      <c r="D2" s="74" t="s">
        <v>107</v>
      </c>
      <c r="E2" s="75"/>
      <c r="F2" s="75"/>
      <c r="G2" s="75"/>
      <c r="H2" s="76"/>
      <c r="I2" s="74" t="s">
        <v>104</v>
      </c>
      <c r="J2" s="75"/>
      <c r="K2" s="75"/>
      <c r="L2" s="76"/>
      <c r="M2" s="65" t="s">
        <v>113</v>
      </c>
      <c r="N2" s="66"/>
      <c r="O2" s="66"/>
      <c r="P2" s="66"/>
      <c r="Q2" s="66"/>
      <c r="R2" s="67"/>
      <c r="S2" s="113" t="s">
        <v>105</v>
      </c>
      <c r="T2" s="44" t="s">
        <v>112</v>
      </c>
    </row>
    <row r="3" spans="1:22" x14ac:dyDescent="0.25">
      <c r="A3" s="86"/>
      <c r="B3" s="87"/>
      <c r="C3" s="88"/>
      <c r="D3" s="77"/>
      <c r="E3" s="78"/>
      <c r="F3" s="78"/>
      <c r="G3" s="78"/>
      <c r="H3" s="79"/>
      <c r="I3" s="77"/>
      <c r="J3" s="78"/>
      <c r="K3" s="78"/>
      <c r="L3" s="79"/>
      <c r="M3" s="68"/>
      <c r="N3" s="69"/>
      <c r="O3" s="69"/>
      <c r="P3" s="69"/>
      <c r="Q3" s="69"/>
      <c r="R3" s="70"/>
      <c r="S3" s="113" t="s">
        <v>106</v>
      </c>
      <c r="T3" s="45" t="s">
        <v>114</v>
      </c>
    </row>
    <row r="4" spans="1:22" ht="24" x14ac:dyDescent="0.25">
      <c r="A4" s="86"/>
      <c r="B4" s="87"/>
      <c r="C4" s="88"/>
      <c r="D4" s="77"/>
      <c r="E4" s="78"/>
      <c r="F4" s="78"/>
      <c r="G4" s="78"/>
      <c r="H4" s="79"/>
      <c r="I4" s="77"/>
      <c r="J4" s="78"/>
      <c r="K4" s="78"/>
      <c r="L4" s="79"/>
      <c r="M4" s="68"/>
      <c r="N4" s="69"/>
      <c r="O4" s="69"/>
      <c r="P4" s="69"/>
      <c r="Q4" s="69"/>
      <c r="R4" s="70"/>
      <c r="S4" s="113" t="s">
        <v>108</v>
      </c>
      <c r="T4" s="46">
        <v>45675</v>
      </c>
    </row>
    <row r="5" spans="1:22" x14ac:dyDescent="0.25">
      <c r="A5" s="86"/>
      <c r="B5" s="87"/>
      <c r="C5" s="88"/>
      <c r="D5" s="77"/>
      <c r="E5" s="78"/>
      <c r="F5" s="78"/>
      <c r="G5" s="78"/>
      <c r="H5" s="79"/>
      <c r="I5" s="77"/>
      <c r="J5" s="78"/>
      <c r="K5" s="78"/>
      <c r="L5" s="79"/>
      <c r="M5" s="68"/>
      <c r="N5" s="69"/>
      <c r="O5" s="69"/>
      <c r="P5" s="69"/>
      <c r="Q5" s="69"/>
      <c r="R5" s="70"/>
      <c r="S5" s="113" t="s">
        <v>109</v>
      </c>
      <c r="T5" s="45" t="s">
        <v>110</v>
      </c>
    </row>
    <row r="6" spans="1:22" x14ac:dyDescent="0.25">
      <c r="A6" s="89"/>
      <c r="B6" s="90"/>
      <c r="C6" s="91"/>
      <c r="D6" s="80"/>
      <c r="E6" s="81"/>
      <c r="F6" s="81"/>
      <c r="G6" s="81"/>
      <c r="H6" s="82"/>
      <c r="I6" s="80"/>
      <c r="J6" s="81"/>
      <c r="K6" s="81"/>
      <c r="L6" s="82"/>
      <c r="M6" s="71"/>
      <c r="N6" s="72"/>
      <c r="O6" s="72"/>
      <c r="P6" s="72"/>
      <c r="Q6" s="72"/>
      <c r="R6" s="73"/>
      <c r="S6" s="113" t="s">
        <v>111</v>
      </c>
      <c r="T6" s="45" t="s">
        <v>112</v>
      </c>
    </row>
    <row r="8" spans="1:22" ht="18.75" x14ac:dyDescent="0.25">
      <c r="C8" s="94" t="s">
        <v>28</v>
      </c>
      <c r="D8" s="94"/>
      <c r="E8" s="94"/>
      <c r="F8" s="94"/>
    </row>
    <row r="10" spans="1:22" x14ac:dyDescent="0.25">
      <c r="A10" s="48" t="s">
        <v>7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52"/>
      <c r="N10" s="48" t="s">
        <v>4</v>
      </c>
      <c r="O10" s="49"/>
      <c r="P10" s="92" t="s">
        <v>8</v>
      </c>
      <c r="Q10" s="48"/>
      <c r="R10" s="49"/>
      <c r="S10" s="51"/>
      <c r="T10" s="22"/>
    </row>
    <row r="11" spans="1:22" x14ac:dyDescent="0.25">
      <c r="A11" s="12" t="s">
        <v>0</v>
      </c>
      <c r="B11" s="48" t="s">
        <v>1</v>
      </c>
      <c r="C11" s="64"/>
      <c r="D11" s="48" t="s">
        <v>31</v>
      </c>
      <c r="E11" s="49"/>
      <c r="F11" s="49"/>
      <c r="G11" s="49"/>
      <c r="H11" s="49"/>
      <c r="I11" s="49"/>
      <c r="J11" s="52"/>
      <c r="K11" s="56" t="s">
        <v>2</v>
      </c>
      <c r="L11" s="56"/>
      <c r="M11" s="13" t="s">
        <v>3</v>
      </c>
      <c r="N11" s="33" t="s">
        <v>5</v>
      </c>
      <c r="O11" s="33" t="s">
        <v>6</v>
      </c>
      <c r="P11" s="93"/>
      <c r="Q11" s="13"/>
      <c r="R11" s="13"/>
      <c r="S11" s="42"/>
    </row>
    <row r="12" spans="1:22" x14ac:dyDescent="0.25">
      <c r="A12" s="14" t="s">
        <v>9</v>
      </c>
      <c r="B12" s="58" t="s">
        <v>28</v>
      </c>
      <c r="C12" s="59"/>
      <c r="D12" s="53" t="s">
        <v>32</v>
      </c>
      <c r="E12" s="54"/>
      <c r="F12" s="54"/>
      <c r="G12" s="54"/>
      <c r="H12" s="54"/>
      <c r="I12" s="54"/>
      <c r="J12" s="55"/>
      <c r="K12" s="57" t="s">
        <v>36</v>
      </c>
      <c r="L12" s="57"/>
      <c r="M12" s="35" t="s">
        <v>40</v>
      </c>
      <c r="N12" s="15">
        <v>2</v>
      </c>
      <c r="O12" s="15">
        <v>2</v>
      </c>
      <c r="P12" s="16">
        <f>+N12*O12</f>
        <v>4</v>
      </c>
      <c r="Q12" s="43"/>
      <c r="R12" s="43"/>
      <c r="S12" s="43"/>
      <c r="T12" s="34" t="str">
        <f xml:space="preserve"> IF(ROUND(P12,0)&lt;=4,"Bajo", IF(ROUND(P12,0)&lt;=10,"Medio", IF(ROUND(P12,0)&lt;=16,"Alto", "Muy Alto")))</f>
        <v>Bajo</v>
      </c>
    </row>
    <row r="13" spans="1:22" ht="27.4" customHeight="1" x14ac:dyDescent="0.25">
      <c r="A13" s="14" t="s">
        <v>10</v>
      </c>
      <c r="B13" s="60"/>
      <c r="C13" s="61"/>
      <c r="D13" s="53" t="s">
        <v>33</v>
      </c>
      <c r="E13" s="54"/>
      <c r="F13" s="54"/>
      <c r="G13" s="54"/>
      <c r="H13" s="54"/>
      <c r="I13" s="54"/>
      <c r="J13" s="55"/>
      <c r="K13" s="47" t="s">
        <v>37</v>
      </c>
      <c r="L13" s="47"/>
      <c r="M13" s="35" t="s">
        <v>40</v>
      </c>
      <c r="N13" s="15">
        <v>3</v>
      </c>
      <c r="O13" s="15">
        <v>3</v>
      </c>
      <c r="P13" s="16">
        <f t="shared" ref="P13:P16" si="0">+N13*O13</f>
        <v>9</v>
      </c>
      <c r="Q13" s="43"/>
      <c r="R13" s="43"/>
      <c r="S13" s="43"/>
      <c r="T13" s="34" t="str">
        <f t="shared" ref="T13:T16" si="1" xml:space="preserve"> IF(ROUND(P13,0)&lt;=4,"Bajo", IF(ROUND(P13,0)&lt;=10,"Medio", IF(ROUND(P13,0)&lt;=16,"Alto", "Muy Alto")))</f>
        <v>Medio</v>
      </c>
    </row>
    <row r="14" spans="1:22" x14ac:dyDescent="0.25">
      <c r="A14" s="14" t="s">
        <v>11</v>
      </c>
      <c r="B14" s="60"/>
      <c r="C14" s="61"/>
      <c r="D14" s="53" t="s">
        <v>34</v>
      </c>
      <c r="E14" s="54"/>
      <c r="F14" s="54"/>
      <c r="G14" s="54"/>
      <c r="H14" s="54"/>
      <c r="I14" s="54"/>
      <c r="J14" s="55"/>
      <c r="K14" s="57" t="s">
        <v>38</v>
      </c>
      <c r="L14" s="57"/>
      <c r="M14" s="35" t="s">
        <v>41</v>
      </c>
      <c r="N14" s="15">
        <v>2</v>
      </c>
      <c r="O14" s="15">
        <v>4</v>
      </c>
      <c r="P14" s="16">
        <f t="shared" si="0"/>
        <v>8</v>
      </c>
      <c r="Q14" s="43"/>
      <c r="R14" s="43"/>
      <c r="S14" s="43"/>
      <c r="T14" s="34" t="str">
        <f t="shared" si="1"/>
        <v>Medio</v>
      </c>
    </row>
    <row r="15" spans="1:22" x14ac:dyDescent="0.25">
      <c r="A15" s="14" t="s">
        <v>12</v>
      </c>
      <c r="B15" s="60"/>
      <c r="C15" s="61"/>
      <c r="D15" s="53" t="s">
        <v>57</v>
      </c>
      <c r="E15" s="54"/>
      <c r="F15" s="54"/>
      <c r="G15" s="54"/>
      <c r="H15" s="54"/>
      <c r="I15" s="54"/>
      <c r="J15" s="55"/>
      <c r="K15" s="47" t="s">
        <v>58</v>
      </c>
      <c r="L15" s="47"/>
      <c r="M15" s="35" t="s">
        <v>41</v>
      </c>
      <c r="N15" s="15">
        <v>1</v>
      </c>
      <c r="O15" s="15">
        <v>5</v>
      </c>
      <c r="P15" s="16">
        <f>+N15*O15</f>
        <v>5</v>
      </c>
      <c r="Q15" s="43"/>
      <c r="R15" s="43"/>
      <c r="S15" s="43"/>
      <c r="T15" s="34" t="str">
        <f t="shared" si="1"/>
        <v>Medio</v>
      </c>
    </row>
    <row r="16" spans="1:22" ht="31.5" customHeight="1" x14ac:dyDescent="0.25">
      <c r="A16" s="14" t="s">
        <v>13</v>
      </c>
      <c r="B16" s="62"/>
      <c r="C16" s="63"/>
      <c r="D16" s="53" t="s">
        <v>35</v>
      </c>
      <c r="E16" s="54"/>
      <c r="F16" s="54"/>
      <c r="G16" s="54"/>
      <c r="H16" s="54"/>
      <c r="I16" s="54"/>
      <c r="J16" s="55"/>
      <c r="K16" s="47" t="s">
        <v>39</v>
      </c>
      <c r="L16" s="47"/>
      <c r="M16" s="35" t="s">
        <v>42</v>
      </c>
      <c r="N16" s="15">
        <v>2</v>
      </c>
      <c r="O16" s="15">
        <v>4</v>
      </c>
      <c r="P16" s="16">
        <f t="shared" si="0"/>
        <v>8</v>
      </c>
      <c r="Q16" s="43"/>
      <c r="R16" s="43"/>
      <c r="S16" s="43"/>
      <c r="T16" s="34" t="str">
        <f t="shared" si="1"/>
        <v>Medio</v>
      </c>
      <c r="V16" s="20"/>
    </row>
    <row r="17" spans="1:22" s="32" customFormat="1" x14ac:dyDescent="0.25">
      <c r="A17" s="29"/>
      <c r="B17" s="31"/>
      <c r="C17" s="31"/>
      <c r="D17" s="30"/>
      <c r="E17" s="30"/>
      <c r="F17" s="30"/>
      <c r="G17" s="30"/>
      <c r="H17" s="30"/>
      <c r="I17" s="30"/>
      <c r="L17" s="36"/>
      <c r="M17" s="36"/>
      <c r="N17" s="31"/>
      <c r="O17" s="31"/>
      <c r="P17" s="31"/>
      <c r="V17" s="31"/>
    </row>
    <row r="19" spans="1:22" ht="15.75" thickBot="1" x14ac:dyDescent="0.3">
      <c r="E19" s="17"/>
      <c r="I19" s="17"/>
    </row>
    <row r="20" spans="1:22" ht="50.65" customHeight="1" thickBot="1" x14ac:dyDescent="0.3">
      <c r="B20" s="21" t="s">
        <v>23</v>
      </c>
      <c r="D20" s="18">
        <v>5</v>
      </c>
      <c r="E20" s="1" t="str">
        <f>CONCATENATE((IF(AND(N12=5,O12=1),"R1"," ")),(IF(AND(N13=5,O13=1),"R2"," ")),(IF(AND(N14=5,O14=1),"R3"," ")),(IF(AND(N15=5,O15=1),"R4"," ")),(IF(AND(N16=5,O16=1),"R5"," ")))</f>
        <v xml:space="preserve">     </v>
      </c>
      <c r="F20" s="23" t="str">
        <f>CONCATENATE((IF(AND(N12=5,O12=2),"R1"," ")),(IF(AND(N13=5,O13=2),"R2"," ")),(IF(AND(N14=5,O14=2),"R3"," ")),(IF(AND(N15=5,O15=2),"R4"," ")),(IF(AND(N16=5,O16=2),"R5"," ")))</f>
        <v xml:space="preserve">     </v>
      </c>
      <c r="G20" s="23" t="str">
        <f>CONCATENATE((IF(AND(N12=5,O12=3),"R1"," ")),(IF(AND(N13=5,O13=3),"R2"," ")),(IF(AND(N14=5,O14=3),"R3"," ")),(IF(AND(N15=5,O15=3),"R4"," ")),(IF(AND(N16=5,O16=3),"R5"," ")))</f>
        <v xml:space="preserve">     </v>
      </c>
      <c r="H20" s="4" t="str">
        <f>CONCATENATE((IF(AND(N12=5,O12=4),"R1"," ")),(IF(AND(N13=5,O13=4),"R2"," ")),(IF(AND(N14=5,O14=4),"R3"," ")),(IF(AND(N15=5,O15=4),"R4"," ")),(IF(AND(N16=5,O16=4),"R5"," ")))</f>
        <v xml:space="preserve">     </v>
      </c>
      <c r="I20" s="4" t="str">
        <f>CONCATENATE((IF(AND(N12=5,O12=5),"R1"," ")),(IF(AND(N13=5,O13=5),"R2"," ")),(IF(AND(N14=5,O14=5),"R3"," ")),(IF(AND(N15=5,O15=5),"R4"," ")),(IF(AND(N16=5,O16=5),"R5"," ")))</f>
        <v xml:space="preserve">     </v>
      </c>
      <c r="K20" s="37" t="s">
        <v>24</v>
      </c>
    </row>
    <row r="21" spans="1:22" ht="50.65" customHeight="1" thickBot="1" x14ac:dyDescent="0.3">
      <c r="B21" s="21" t="s">
        <v>17</v>
      </c>
      <c r="C21" s="50" t="s">
        <v>14</v>
      </c>
      <c r="D21" s="18">
        <v>4</v>
      </c>
      <c r="E21" s="2" t="str">
        <f>CONCATENATE((IF(AND(N12=4,O12=1),"R1"," ")),(IF(AND(N13=4,O13=1),"R2"," ")),(IF(AND(N14=4,O14=1),"R3"," ")),(IF(AND(N15=4,O15=1),"R4"," ")),(IF(AND(N16=4,O16=1),"R5"," ")))</f>
        <v xml:space="preserve">     </v>
      </c>
      <c r="F21" s="5" t="str">
        <f>CONCATENATE((IF(AND(N12=4,O12=2),"R1"," ")),(IF(AND(N13=4,O13=2),"R2"," ")),(IF(AND(N14=4,O14=2),"R3"," ")),(IF(AND(N15=4,O15=2),"R4"," ")),(IF(AND(N16=4,O16=2),"R5"," ")))</f>
        <v xml:space="preserve">     </v>
      </c>
      <c r="G21" s="24" t="str">
        <f>CONCATENATE((IF(AND(N12=4,O12=3),"R1"," ")),(IF(AND(N13=4,O13=3),"R2"," ")),(IF(AND(N14=4,O14=3),"R3"," ")),(IF(AND(N15=4,O15=3),"R4"," ")),(IF(AND(N16=4,O16=3),"R5"," ")))</f>
        <v xml:space="preserve">     </v>
      </c>
      <c r="H21" s="25" t="str">
        <f>CONCATENATE((IF(AND(N12=4,O12=4),"R1"," ")),(IF(AND(N13=4,O13=4),"R2"," ")),(IF(AND(N14=4,O14=4),"R3"," ")),(IF(AND(N15=4,O15=4),"R4"," ")),(IF(AND(N16=4,O16=4),"R5"," ")))</f>
        <v xml:space="preserve">     </v>
      </c>
      <c r="I21" s="3" t="str">
        <f>CONCATENATE((IF(AND(N12=4,O12=5),"R1"," ")),(IF(AND(N13=4,O13=5),"R2"," ")),(IF(AND(N14=4,O14=5),"R3"," ")),(IF(AND(N15=4,O15=5),"R4"," ")),(IF(AND(N16=4,O16=5),"R5"," ")))</f>
        <v xml:space="preserve">     </v>
      </c>
      <c r="J21" s="19"/>
      <c r="K21" s="38" t="s">
        <v>25</v>
      </c>
    </row>
    <row r="22" spans="1:22" ht="50.65" customHeight="1" thickBot="1" x14ac:dyDescent="0.3">
      <c r="B22" s="21" t="s">
        <v>22</v>
      </c>
      <c r="C22" s="50"/>
      <c r="D22" s="18">
        <v>3</v>
      </c>
      <c r="E22" s="2" t="str">
        <f>CONCATENATE((IF(AND(N12=3,O12=1),"R1"," ")),(IF(AND(N13=3,O13=1),"R2"," ")),(IF(AND(N14=3,O14=1),"R3"," ")),(IF(AND(N15=3,O15=1),"R4"," ")),(IF(AND(N16=3,O16=1),"R5"," ")))</f>
        <v xml:space="preserve">     </v>
      </c>
      <c r="F22" s="2" t="str">
        <f>CONCATENATE((IF(AND(N12=3,O12=2),"R1"," ")),(IF(AND(N13=3,O13=2),"R2"," ")),(IF(AND(N14=3,O14=2),"R3"," ")),(IF(AND(N15=3,O15=2),"R4"," ")),(IF(AND(N16=3,O16=2),"R5"," ")))</f>
        <v xml:space="preserve">     </v>
      </c>
      <c r="G22" s="7" t="str">
        <f>CONCATENATE((IF(AND(N12=3,O12=3),"R1"," ")),(IF(AND(N13=3,O13=3),"R2"," ")),(IF(AND(N14=3,O14=3),"R3"," ")),(IF(AND(N15=3,O15=3),"R4"," ")),(IF(AND(N16=3,O16=3),"R5"," ")))</f>
        <v xml:space="preserve"> R2   </v>
      </c>
      <c r="H22" s="24" t="str">
        <f>CONCATENATE((IF(AND(N12=3,O12=4),"R1"," ")),(IF(AND(N13=3,O13=4),"R2"," ")),(IF(AND(N14=3,O14=4),"R3"," ")),(IF(AND(N15=3,O15=4),"R4"," ")),(IF(AND(N16=3,O16=4),"R5"," ")))</f>
        <v xml:space="preserve">     </v>
      </c>
      <c r="I22" s="23" t="str">
        <f>CONCATENATE((IF(AND(N12=3,O12=5),"R1"," ")),(IF(AND(N13=3,O13=5),"R2"," ")),(IF(AND(N14=3,O14=5),"R3"," ")),(IF(AND(N15=3,O15=5),"R4"," ")),(IF(AND(N16=3,O16=5),"R5"," ")))</f>
        <v xml:space="preserve">     </v>
      </c>
      <c r="J22" s="19"/>
      <c r="K22" s="39" t="s">
        <v>26</v>
      </c>
    </row>
    <row r="23" spans="1:22" ht="50.65" customHeight="1" thickBot="1" x14ac:dyDescent="0.3">
      <c r="B23" s="21" t="s">
        <v>21</v>
      </c>
      <c r="D23" s="18">
        <v>2</v>
      </c>
      <c r="E23" s="6" t="str">
        <f>CONCATENATE((IF(AND(N12=2,O12=1),"R1"," ")),(IF(AND(N13=2,O13=1),"R2"," ")),(IF(AND(N14=2,O14=1),"R3"," ")),(IF(AND(N15=2,O15=1),"R4"," ")),(IF(AND(N16=2,O16=1),"R5"," ")))</f>
        <v xml:space="preserve">     </v>
      </c>
      <c r="F23" s="28" t="str">
        <f>CONCATENATE((IF(AND(N12=2,O12=2),"R1"," ")),(IF(AND(N13=2,O13=2),"R2"," ")),(IF(AND(N14=2,O14=2),"R3"," ")),(IF(AND(N15=2,O15=2),"R4"," ")),(IF(AND(N16=2,O16=2),"R5"," ")))</f>
        <v xml:space="preserve">R1    </v>
      </c>
      <c r="G23" s="9" t="str">
        <f>CONCATENATE((IF(AND(N12=2,O12=3),"R1"," ")),(IF(AND(N13=2,O13=3),"R2"," ")),(IF(AND(N14=2,O14=3),"R3"," ")),(IF(AND(N15=2,O15=3),"R4"," ")),(IF(AND(N16=2,O16=3),"R5"," ")))</f>
        <v xml:space="preserve">     </v>
      </c>
      <c r="H23" s="2" t="str">
        <f>CONCATENATE((IF(AND(N12=2,O12=4),"R1"," ")),(IF(AND(N13=2,O13=4),"R2"," ")),(IF(AND(N14=2,O14=4),"R3"," ")),(IF(AND(N15=2,O15=4),"R4"," ")),(IF(AND(N16=2,O16=4),"R5"," ")))</f>
        <v xml:space="preserve">  R3 R5</v>
      </c>
      <c r="I23" s="2" t="str">
        <f>CONCATENATE((IF(AND(N12=2,O12=5),"R1"," ")),(IF(AND(N13=2,O13=5),"R2"," ")),(IF(AND(N14=2,O14=5),"R3"," ")),(IF(AND(N15=2,O15=5),"R4"," ")),(IF(AND(N16=2,O16=5),"R5"," ")))</f>
        <v xml:space="preserve">     </v>
      </c>
      <c r="J23" s="19"/>
      <c r="K23" s="40" t="s">
        <v>27</v>
      </c>
    </row>
    <row r="24" spans="1:22" ht="50.65" customHeight="1" x14ac:dyDescent="0.25">
      <c r="B24" s="21" t="s">
        <v>20</v>
      </c>
      <c r="D24" s="18">
        <v>1</v>
      </c>
      <c r="E24" s="10" t="str">
        <f>CONCATENATE((IF(AND(N12=1,O12=1),"R1"," ")),(IF(AND(N13=1,O13=1),"R2"," ")),(IF(AND(N14=1,O14=1),"R3"," ")),(IF(AND(N15=1,O15=1),"R4"," ")),(IF(AND(N16=1,O16=1),"R5"," ")))</f>
        <v xml:space="preserve">     </v>
      </c>
      <c r="F24" s="8" t="str">
        <f>CONCATENATE((IF(AND(N12=1,O12=2),"R1"," ")),(IF(AND(N13=1,O13=2),"R2"," ")),(IF(AND(N14=1,O14=2),"R3"," ")),(IF(AND(N15=1,O15=2),"R4"," ")),(IF(AND(N16=1,O16=2),"R5"," ")))</f>
        <v xml:space="preserve">     </v>
      </c>
      <c r="G24" s="27" t="str">
        <f>CONCATENATE((IF(AND(N12=1,O12=3),"R1"," ")),(IF(AND(N13=1,O13=3),"R2"," ")),(IF(AND(N14=1,O14=3),"R3"," ")),(IF(AND(N15=1,O15=3),"R4"," ")),(IF(AND(N16=1,O16=3),"R5"," ")))</f>
        <v xml:space="preserve">     </v>
      </c>
      <c r="H24" s="26" t="str">
        <f>CONCATENATE((IF(AND(N12=1,O12=4),"R1"," ")),(IF(AND(N13=1,O13=4),"R2"," ")),(IF(AND(N14=1,O14=4),"R3"," ")),(IF(AND(N15=1,O15=4),"R4"," ")),(IF(AND(N16=1,O16=4),"R5"," ")))</f>
        <v xml:space="preserve">     </v>
      </c>
      <c r="I24" s="26" t="str">
        <f>CONCATENATE((IF(AND(N12=1,O12=5),"R1"," ")),(IF(AND(N13=1,O13=5),"R2"," ")),(IF(AND(N14=1,O14=5),"R3"," ")),(IF(AND(N15=1,O15=5),"R4"," ")),(IF(AND(N16=1,O16=5),"R5"," ")))</f>
        <v xml:space="preserve">   R4 </v>
      </c>
      <c r="J24" s="19"/>
    </row>
    <row r="25" spans="1:22" x14ac:dyDescent="0.25">
      <c r="E25" s="20">
        <v>1</v>
      </c>
      <c r="F25" s="20">
        <v>2</v>
      </c>
      <c r="G25" s="20">
        <v>3</v>
      </c>
      <c r="H25" s="20">
        <v>4</v>
      </c>
      <c r="I25" s="20">
        <v>5</v>
      </c>
    </row>
    <row r="26" spans="1:22" x14ac:dyDescent="0.25">
      <c r="E26" s="20"/>
      <c r="F26" s="20"/>
      <c r="G26" s="20" t="s">
        <v>6</v>
      </c>
      <c r="H26" s="20"/>
      <c r="I26" s="20"/>
    </row>
    <row r="27" spans="1:22" x14ac:dyDescent="0.25">
      <c r="E27" s="21" t="s">
        <v>15</v>
      </c>
      <c r="F27" s="21" t="s">
        <v>16</v>
      </c>
      <c r="G27" s="21" t="s">
        <v>17</v>
      </c>
      <c r="H27" s="21" t="s">
        <v>18</v>
      </c>
      <c r="I27" s="21" t="s">
        <v>19</v>
      </c>
    </row>
  </sheetData>
  <mergeCells count="24">
    <mergeCell ref="B12:C16"/>
    <mergeCell ref="B11:C11"/>
    <mergeCell ref="M2:R6"/>
    <mergeCell ref="I2:L6"/>
    <mergeCell ref="D2:H6"/>
    <mergeCell ref="A2:C6"/>
    <mergeCell ref="P10:P11"/>
    <mergeCell ref="C8:F8"/>
    <mergeCell ref="K16:L16"/>
    <mergeCell ref="N10:O10"/>
    <mergeCell ref="C21:C22"/>
    <mergeCell ref="Q10:S10"/>
    <mergeCell ref="D11:J11"/>
    <mergeCell ref="D12:J12"/>
    <mergeCell ref="D13:J13"/>
    <mergeCell ref="D14:J14"/>
    <mergeCell ref="D15:J15"/>
    <mergeCell ref="D16:J16"/>
    <mergeCell ref="K11:L11"/>
    <mergeCell ref="K12:L12"/>
    <mergeCell ref="K13:L13"/>
    <mergeCell ref="K14:L14"/>
    <mergeCell ref="K15:L15"/>
    <mergeCell ref="A10:M10"/>
  </mergeCells>
  <conditionalFormatting sqref="T12:T17">
    <cfRule type="containsText" dxfId="23" priority="5" operator="containsText" text="muy">
      <formula>NOT(ISERROR(SEARCH("muy",T12)))</formula>
    </cfRule>
    <cfRule type="containsText" dxfId="22" priority="6" operator="containsText" text="alto">
      <formula>NOT(ISERROR(SEARCH("alto",T12)))</formula>
    </cfRule>
    <cfRule type="containsText" dxfId="21" priority="7" operator="containsText" text="medio">
      <formula>NOT(ISERROR(SEARCH("medio",T12)))</formula>
    </cfRule>
    <cfRule type="containsText" dxfId="20" priority="8" operator="containsText" text="bajo">
      <formula>NOT(ISERROR(SEARCH("bajo",T12)))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CA22-7E04-43E8-A6EA-2113DE4637A8}">
  <dimension ref="A2:V21"/>
  <sheetViews>
    <sheetView showGridLines="0" zoomScale="90" zoomScaleNormal="90" workbookViewId="0">
      <selection activeCell="K23" sqref="K23"/>
    </sheetView>
  </sheetViews>
  <sheetFormatPr baseColWidth="10" defaultColWidth="10.7109375" defaultRowHeight="15" x14ac:dyDescent="0.25"/>
  <cols>
    <col min="1" max="1" width="3.28515625" style="11" bestFit="1" customWidth="1"/>
    <col min="2" max="2" width="10.7109375" style="11"/>
    <col min="3" max="3" width="12.42578125" style="11" customWidth="1"/>
    <col min="4" max="4" width="1.7109375" style="11" bestFit="1" customWidth="1"/>
    <col min="5" max="8" width="10.7109375" style="11"/>
    <col min="9" max="9" width="11.7109375" style="11" bestFit="1" customWidth="1"/>
    <col min="10" max="10" width="6.7109375" style="11" customWidth="1"/>
    <col min="11" max="11" width="11.42578125" style="11" bestFit="1" customWidth="1"/>
    <col min="12" max="12" width="21.7109375" style="11" customWidth="1"/>
    <col min="13" max="13" width="37.5703125" style="11" customWidth="1"/>
    <col min="14" max="14" width="11.28515625" style="11" bestFit="1" customWidth="1"/>
    <col min="15" max="15" width="7.42578125" style="11" bestFit="1" customWidth="1"/>
    <col min="16" max="16" width="10" style="11" bestFit="1" customWidth="1"/>
    <col min="17" max="17" width="15.28515625" style="11" bestFit="1" customWidth="1"/>
    <col min="18" max="18" width="11.42578125" style="11" bestFit="1" customWidth="1"/>
    <col min="19" max="19" width="17" style="11" bestFit="1" customWidth="1"/>
    <col min="20" max="16384" width="10.7109375" style="11"/>
  </cols>
  <sheetData>
    <row r="2" spans="1:22" ht="18.75" x14ac:dyDescent="0.25">
      <c r="C2" s="94" t="s">
        <v>29</v>
      </c>
      <c r="D2" s="94"/>
      <c r="E2" s="94"/>
      <c r="F2" s="94"/>
    </row>
    <row r="4" spans="1:22" x14ac:dyDescent="0.25">
      <c r="A4" s="48" t="s">
        <v>7</v>
      </c>
      <c r="B4" s="49"/>
      <c r="C4" s="49"/>
      <c r="D4" s="49"/>
      <c r="E4" s="49"/>
      <c r="F4" s="49"/>
      <c r="G4" s="64"/>
      <c r="H4" s="64"/>
      <c r="I4" s="64"/>
      <c r="J4" s="64"/>
      <c r="K4" s="64"/>
      <c r="L4" s="64"/>
      <c r="M4" s="95"/>
      <c r="N4" s="48" t="s">
        <v>4</v>
      </c>
      <c r="O4" s="49"/>
      <c r="P4" s="92" t="s">
        <v>8</v>
      </c>
      <c r="Q4" s="48"/>
      <c r="R4" s="49"/>
      <c r="S4" s="51"/>
      <c r="T4" s="22"/>
    </row>
    <row r="5" spans="1:22" x14ac:dyDescent="0.25">
      <c r="A5" s="12" t="s">
        <v>0</v>
      </c>
      <c r="B5" s="48" t="s">
        <v>1</v>
      </c>
      <c r="C5" s="64"/>
      <c r="D5" s="48" t="s">
        <v>31</v>
      </c>
      <c r="E5" s="49"/>
      <c r="F5" s="49"/>
      <c r="G5" s="49"/>
      <c r="H5" s="101"/>
      <c r="I5" s="64"/>
      <c r="J5" s="64"/>
      <c r="K5" s="56" t="s">
        <v>2</v>
      </c>
      <c r="L5" s="56"/>
      <c r="M5" s="13" t="s">
        <v>3</v>
      </c>
      <c r="N5" s="33" t="s">
        <v>5</v>
      </c>
      <c r="O5" s="33" t="s">
        <v>6</v>
      </c>
      <c r="P5" s="93"/>
      <c r="Q5" s="13"/>
      <c r="R5" s="13"/>
      <c r="S5" s="42"/>
    </row>
    <row r="6" spans="1:22" ht="30" x14ac:dyDescent="0.25">
      <c r="A6" s="14" t="s">
        <v>9</v>
      </c>
      <c r="B6" s="58" t="s">
        <v>29</v>
      </c>
      <c r="C6" s="59"/>
      <c r="D6" s="96" t="s">
        <v>43</v>
      </c>
      <c r="E6" s="97"/>
      <c r="F6" s="97"/>
      <c r="G6" s="97"/>
      <c r="H6" s="98"/>
      <c r="I6" s="98"/>
      <c r="J6" s="98"/>
      <c r="K6" s="99" t="s">
        <v>59</v>
      </c>
      <c r="L6" s="99"/>
      <c r="M6" s="41" t="s">
        <v>99</v>
      </c>
      <c r="N6" s="15">
        <v>2</v>
      </c>
      <c r="O6" s="15">
        <v>3</v>
      </c>
      <c r="P6" s="16">
        <f>+N6*O6</f>
        <v>6</v>
      </c>
      <c r="Q6" s="43"/>
      <c r="R6" s="43"/>
      <c r="S6" s="43"/>
      <c r="T6" s="34" t="str">
        <f xml:space="preserve"> IF(ROUND(P6,0)&lt;=4,"Bajo", IF(ROUND(P6,0)&lt;=10,"Medio", IF(ROUND(P6,0)&lt;=16,"Alto", "Muy Alto")))</f>
        <v>Medio</v>
      </c>
    </row>
    <row r="7" spans="1:22" ht="45" x14ac:dyDescent="0.25">
      <c r="A7" s="14" t="s">
        <v>10</v>
      </c>
      <c r="B7" s="60"/>
      <c r="C7" s="61"/>
      <c r="D7" s="96" t="s">
        <v>60</v>
      </c>
      <c r="E7" s="97"/>
      <c r="F7" s="97"/>
      <c r="G7" s="97"/>
      <c r="H7" s="98"/>
      <c r="I7" s="98"/>
      <c r="J7" s="98"/>
      <c r="K7" s="99" t="s">
        <v>44</v>
      </c>
      <c r="L7" s="99"/>
      <c r="M7" s="41" t="s">
        <v>100</v>
      </c>
      <c r="N7" s="15">
        <v>1</v>
      </c>
      <c r="O7" s="15">
        <v>3</v>
      </c>
      <c r="P7" s="16">
        <f t="shared" ref="P7:P10" si="0">+N7*O7</f>
        <v>3</v>
      </c>
      <c r="Q7" s="43"/>
      <c r="R7" s="43"/>
      <c r="S7" s="43"/>
      <c r="T7" s="34" t="str">
        <f t="shared" ref="T7:T10" si="1" xml:space="preserve"> IF(ROUND(P7,0)&lt;=4,"Bajo", IF(ROUND(P7,0)&lt;=10,"Medio", IF(ROUND(P7,0)&lt;=16,"Alto", "Muy Alto")))</f>
        <v>Bajo</v>
      </c>
    </row>
    <row r="8" spans="1:22" x14ac:dyDescent="0.25">
      <c r="A8" s="14" t="s">
        <v>11</v>
      </c>
      <c r="B8" s="60"/>
      <c r="C8" s="61"/>
      <c r="D8" s="96" t="s">
        <v>34</v>
      </c>
      <c r="E8" s="97"/>
      <c r="F8" s="97"/>
      <c r="G8" s="97"/>
      <c r="H8" s="97"/>
      <c r="I8" s="97"/>
      <c r="J8" s="97"/>
      <c r="K8" s="100" t="s">
        <v>47</v>
      </c>
      <c r="L8" s="100"/>
      <c r="M8" s="41" t="s">
        <v>41</v>
      </c>
      <c r="N8" s="15">
        <v>2</v>
      </c>
      <c r="O8" s="15">
        <v>4</v>
      </c>
      <c r="P8" s="16">
        <f t="shared" si="0"/>
        <v>8</v>
      </c>
      <c r="Q8" s="43"/>
      <c r="R8" s="43"/>
      <c r="S8" s="43"/>
      <c r="T8" s="34" t="str">
        <f t="shared" si="1"/>
        <v>Medio</v>
      </c>
    </row>
    <row r="9" spans="1:22" ht="30" x14ac:dyDescent="0.25">
      <c r="A9" s="14" t="s">
        <v>12</v>
      </c>
      <c r="B9" s="60"/>
      <c r="C9" s="61"/>
      <c r="D9" s="96" t="s">
        <v>45</v>
      </c>
      <c r="E9" s="97"/>
      <c r="F9" s="97"/>
      <c r="G9" s="97"/>
      <c r="H9" s="98"/>
      <c r="I9" s="98"/>
      <c r="J9" s="98"/>
      <c r="K9" s="99" t="s">
        <v>46</v>
      </c>
      <c r="L9" s="99"/>
      <c r="M9" s="41" t="s">
        <v>101</v>
      </c>
      <c r="N9" s="15">
        <v>3</v>
      </c>
      <c r="O9" s="15">
        <v>4</v>
      </c>
      <c r="P9" s="16">
        <f t="shared" si="0"/>
        <v>12</v>
      </c>
      <c r="Q9" s="43"/>
      <c r="R9" s="43"/>
      <c r="S9" s="43"/>
      <c r="T9" s="34" t="str">
        <f t="shared" si="1"/>
        <v>Alto</v>
      </c>
    </row>
    <row r="10" spans="1:22" ht="75" x14ac:dyDescent="0.25">
      <c r="A10" s="14" t="s">
        <v>13</v>
      </c>
      <c r="B10" s="62"/>
      <c r="C10" s="63"/>
      <c r="D10" s="96" t="s">
        <v>48</v>
      </c>
      <c r="E10" s="97"/>
      <c r="F10" s="97"/>
      <c r="G10" s="97"/>
      <c r="H10" s="98"/>
      <c r="I10" s="98"/>
      <c r="J10" s="98"/>
      <c r="K10" s="99" t="s">
        <v>47</v>
      </c>
      <c r="L10" s="99"/>
      <c r="M10" s="41" t="s">
        <v>102</v>
      </c>
      <c r="N10" s="15">
        <v>2</v>
      </c>
      <c r="O10" s="15">
        <v>4</v>
      </c>
      <c r="P10" s="16">
        <f t="shared" si="0"/>
        <v>8</v>
      </c>
      <c r="Q10" s="43"/>
      <c r="R10" s="43"/>
      <c r="S10" s="43"/>
      <c r="T10" s="34" t="str">
        <f t="shared" si="1"/>
        <v>Medio</v>
      </c>
      <c r="V10" s="20"/>
    </row>
    <row r="11" spans="1:22" s="32" customFormat="1" x14ac:dyDescent="0.25">
      <c r="A11" s="29"/>
      <c r="B11" s="31"/>
      <c r="C11" s="31"/>
      <c r="D11" s="30"/>
      <c r="E11" s="30"/>
      <c r="F11" s="30"/>
      <c r="G11" s="30"/>
      <c r="H11" s="30"/>
      <c r="I11" s="30"/>
      <c r="L11" s="36"/>
      <c r="M11" s="36"/>
      <c r="N11" s="31"/>
      <c r="O11" s="31"/>
      <c r="P11" s="31"/>
      <c r="V11" s="31"/>
    </row>
    <row r="13" spans="1:22" ht="15.75" thickBot="1" x14ac:dyDescent="0.3">
      <c r="E13" s="17"/>
      <c r="I13" s="17"/>
    </row>
    <row r="14" spans="1:22" ht="50.65" customHeight="1" thickBot="1" x14ac:dyDescent="0.3">
      <c r="B14" s="21" t="s">
        <v>23</v>
      </c>
      <c r="D14" s="18">
        <v>5</v>
      </c>
      <c r="E14" s="1" t="str">
        <f>CONCATENATE((IF(AND(N6=5,O6=1),"R1"," ")),(IF(AND(N7=5,O7=1),"R2"," ")),(IF(AND(N8=5,O8=1),"R3"," ")),(IF(AND(N9=5,O9=1),"R4"," ")),(IF(AND(N10=5,O10=1),"R5"," ")))</f>
        <v xml:space="preserve">     </v>
      </c>
      <c r="F14" s="23" t="str">
        <f>CONCATENATE((IF(AND(N6=5,O6=2),"R1"," ")),(IF(AND(N7=5,O7=2),"R2"," ")),(IF(AND(N8=5,O8=2),"R3"," ")),(IF(AND(N9=5,O9=2),"R4"," ")),(IF(AND(N10=5,O10=2),"R5"," ")))</f>
        <v xml:space="preserve">     </v>
      </c>
      <c r="G14" s="23" t="str">
        <f>CONCATENATE((IF(AND(N6=5,O6=3),"R1"," ")),(IF(AND(N7=5,O7=3),"R2"," ")),(IF(AND(N8=5,O8=3),"R3"," ")),(IF(AND(N9=5,O9=3),"R4"," ")),(IF(AND(N10=5,O10=3),"R5"," ")))</f>
        <v xml:space="preserve">     </v>
      </c>
      <c r="H14" s="4" t="str">
        <f>CONCATENATE((IF(AND(N6=5,O6=4),"R1"," ")),(IF(AND(N7=5,O7=4),"R2"," ")),(IF(AND(N8=5,O8=4),"R3"," ")),(IF(AND(N9=5,O9=4),"R4"," ")),(IF(AND(N10=5,O10=4),"R5"," ")))</f>
        <v xml:space="preserve">     </v>
      </c>
      <c r="I14" s="4" t="str">
        <f>CONCATENATE((IF(AND(N6=5,O6=5),"R1"," ")),(IF(AND(N7=5,O7=5),"R2"," ")),(IF(AND(N8=5,O8=5),"R3"," ")),(IF(AND(N9=5,O9=5),"R4"," ")),(IF(AND(N10=5,O10=5),"R5"," ")))</f>
        <v xml:space="preserve">     </v>
      </c>
      <c r="K14" s="37" t="s">
        <v>24</v>
      </c>
    </row>
    <row r="15" spans="1:22" ht="50.65" customHeight="1" thickBot="1" x14ac:dyDescent="0.3">
      <c r="B15" s="21" t="s">
        <v>17</v>
      </c>
      <c r="C15" s="50" t="s">
        <v>14</v>
      </c>
      <c r="D15" s="18">
        <v>4</v>
      </c>
      <c r="E15" s="2" t="str">
        <f>CONCATENATE((IF(AND(N6=4,O6=1),"R1"," ")),(IF(AND(N7=4,O7=1),"R2"," ")),(IF(AND(N8=4,O8=1),"R3"," ")),(IF(AND(N9=4,O9=1),"R4"," ")),(IF(AND(N10=4,O10=1),"R5"," ")))</f>
        <v xml:space="preserve">     </v>
      </c>
      <c r="F15" s="5" t="str">
        <f>CONCATENATE((IF(AND(N6=4,O6=2),"R1"," ")),(IF(AND(N7=4,O7=2),"R2"," ")),(IF(AND(N8=4,O8=2),"R3"," ")),(IF(AND(N9=4,O9=2),"R4"," ")),(IF(AND(N10=4,O10=2),"R5"," ")))</f>
        <v xml:space="preserve">     </v>
      </c>
      <c r="G15" s="24" t="str">
        <f>CONCATENATE((IF(AND(N6=4,O6=3),"R1"," ")),(IF(AND(N7=4,O7=3),"R2"," ")),(IF(AND(N8=4,O8=3),"R3"," ")),(IF(AND(N9=4,O9=3),"R4"," ")),(IF(AND(N10=4,O10=3),"R5"," ")))</f>
        <v xml:space="preserve">     </v>
      </c>
      <c r="H15" s="25" t="str">
        <f>CONCATENATE((IF(AND(N6=4,O6=4),"R1"," ")),(IF(AND(N7=4,O7=4),"R2"," ")),(IF(AND(N8=4,O8=4),"R3"," ")),(IF(AND(N9=4,O9=4),"R4"," ")),(IF(AND(N10=4,O10=4),"R5"," ")))</f>
        <v xml:space="preserve">     </v>
      </c>
      <c r="I15" s="3" t="str">
        <f>CONCATENATE((IF(AND(N6=4,O6=5),"R1"," ")),(IF(AND(N7=4,O7=5),"R2"," ")),(IF(AND(N8=4,O8=5),"R3"," ")),(IF(AND(N9=4,O9=5),"R4"," ")),(IF(AND(N10=4,O10=5),"R5"," ")))</f>
        <v xml:space="preserve">     </v>
      </c>
      <c r="J15" s="19"/>
      <c r="K15" s="38" t="s">
        <v>25</v>
      </c>
    </row>
    <row r="16" spans="1:22" ht="50.65" customHeight="1" thickBot="1" x14ac:dyDescent="0.3">
      <c r="B16" s="21" t="s">
        <v>22</v>
      </c>
      <c r="C16" s="50"/>
      <c r="D16" s="18">
        <v>3</v>
      </c>
      <c r="E16" s="2" t="str">
        <f>CONCATENATE((IF(AND(N6=3,O6=1),"R1"," ")),(IF(AND(N7=3,O7=1),"R2"," ")),(IF(AND(N8=3,O8=1),"R3"," ")),(IF(AND(N9=3,O9=1),"R4"," ")),(IF(AND(N10=3,O10=1),"R5"," ")))</f>
        <v xml:space="preserve">     </v>
      </c>
      <c r="F16" s="2" t="str">
        <f>CONCATENATE((IF(AND(N6=3,O6=2),"R1"," ")),(IF(AND(N7=3,O7=2),"R2"," ")),(IF(AND(N8=3,O8=2),"R3"," ")),(IF(AND(N9=3,O9=2),"R4"," ")),(IF(AND(N10=3,O10=2),"R5"," ")))</f>
        <v xml:space="preserve">     </v>
      </c>
      <c r="G16" s="7" t="str">
        <f>CONCATENATE((IF(AND(N6=3,O6=3),"R1"," ")),(IF(AND(N7=3,O7=3),"R2"," ")),(IF(AND(N8=3,O8=3),"R3"," ")),(IF(AND(N9=3,O9=3),"R4"," ")),(IF(AND(N10=3,O10=3),"R5"," ")))</f>
        <v xml:space="preserve">     </v>
      </c>
      <c r="H16" s="24" t="str">
        <f>CONCATENATE((IF(AND(N6=3,O6=4),"R1"," ")),(IF(AND(N7=3,O7=4),"R2"," ")),(IF(AND(N8=3,O8=4),"R3"," ")),(IF(AND(N9=3,O9=4),"R4"," ")),(IF(AND(N10=3,O10=4),"R5"," ")))</f>
        <v xml:space="preserve">   R4 </v>
      </c>
      <c r="I16" s="23" t="str">
        <f>CONCATENATE((IF(AND(N6=3,O6=5),"R1"," ")),(IF(AND(N7=3,O7=5),"R2"," ")),(IF(AND(N8=3,O8=5),"R3"," ")),(IF(AND(N9=3,O9=5),"R4"," ")),(IF(AND(N10=3,O10=5),"R5"," ")))</f>
        <v xml:space="preserve">     </v>
      </c>
      <c r="J16" s="19"/>
      <c r="K16" s="39" t="s">
        <v>26</v>
      </c>
    </row>
    <row r="17" spans="2:11" ht="50.65" customHeight="1" thickBot="1" x14ac:dyDescent="0.3">
      <c r="B17" s="21" t="s">
        <v>21</v>
      </c>
      <c r="D17" s="18">
        <v>2</v>
      </c>
      <c r="E17" s="6" t="str">
        <f>CONCATENATE((IF(AND(N6=2,O6=1),"R1"," ")),(IF(AND(N7=2,O7=1),"R2"," ")),(IF(AND(N8=2,O8=1),"R3"," ")),(IF(AND(N9=2,O9=1),"R4"," ")),(IF(AND(N10=2,O10=1),"R5"," ")))</f>
        <v xml:space="preserve">     </v>
      </c>
      <c r="F17" s="28" t="str">
        <f>CONCATENATE((IF(AND(N6=2,O6=2),"R1"," ")),(IF(AND(N7=2,O7=2),"R2"," ")),(IF(AND(N8=2,O8=2),"R3"," ")),(IF(AND(N9=2,O9=2),"R4"," ")),(IF(AND(N10=2,O10=2),"R5"," ")))</f>
        <v xml:space="preserve">     </v>
      </c>
      <c r="G17" s="9" t="str">
        <f>CONCATENATE((IF(AND(N6=2,O6=3),"R1"," ")),(IF(AND(N7=2,O7=3),"R2"," ")),(IF(AND(N8=2,O8=3),"R3"," ")),(IF(AND(N9=2,O9=3),"R4"," ")),(IF(AND(N10=2,O10=3),"R5"," ")))</f>
        <v xml:space="preserve">R1    </v>
      </c>
      <c r="H17" s="2" t="str">
        <f>CONCATENATE((IF(AND(N6=2,O6=4),"R1"," ")),(IF(AND(N7=2,O7=4),"R2"," ")),(IF(AND(N8=2,O8=4),"R3"," ")),(IF(AND(N9=2,O9=4),"R4"," ")),(IF(AND(N10=2,O10=4),"R5"," ")))</f>
        <v xml:space="preserve">  R3 R5</v>
      </c>
      <c r="I17" s="2" t="str">
        <f>CONCATENATE((IF(AND(N6=2,O6=5),"R1"," ")),(IF(AND(N7=2,O7=5),"R2"," ")),(IF(AND(N8=2,O8=5),"R3"," ")),(IF(AND(N9=2,O9=5),"R4"," ")),(IF(AND(N10=2,O10=5),"R5"," ")))</f>
        <v xml:space="preserve">     </v>
      </c>
      <c r="J17" s="19"/>
      <c r="K17" s="40" t="s">
        <v>27</v>
      </c>
    </row>
    <row r="18" spans="2:11" ht="50.65" customHeight="1" x14ac:dyDescent="0.25">
      <c r="B18" s="21" t="s">
        <v>20</v>
      </c>
      <c r="D18" s="18">
        <v>1</v>
      </c>
      <c r="E18" s="10" t="str">
        <f>CONCATENATE((IF(AND(N6=1,O6=1),"R1"," ")),(IF(AND(N7=1,O7=1),"R2"," ")),(IF(AND(N8=1,O8=1),"R3"," ")),(IF(AND(N9=1,O9=1),"R4"," ")),(IF(AND(N10=1,O10=1),"R5"," ")))</f>
        <v xml:space="preserve">     </v>
      </c>
      <c r="F18" s="8" t="str">
        <f>CONCATENATE((IF(AND(N6=1,O6=2),"R1"," ")),(IF(AND(N7=1,O7=2),"R2"," ")),(IF(AND(N8=1,O8=2),"R3"," ")),(IF(AND(N9=1,O9=2),"R4"," ")),(IF(AND(N10=1,O10=2),"R5"," ")))</f>
        <v xml:space="preserve">     </v>
      </c>
      <c r="G18" s="27" t="str">
        <f>CONCATENATE((IF(AND(N6=1,O6=3),"R1"," ")),(IF(AND(N7=1,O7=3),"R2"," ")),(IF(AND(N8=1,O8=3),"R3"," ")),(IF(AND(N9=1,O9=3),"R4"," ")),(IF(AND(N10=1,O10=3),"R5"," ")))</f>
        <v xml:space="preserve"> R2   </v>
      </c>
      <c r="H18" s="26" t="str">
        <f>CONCATENATE((IF(AND(N6=1,O6=4),"R1"," ")),(IF(AND(N7=1,O7=4),"R2"," ")),(IF(AND(N8=1,O8=4),"R3"," ")),(IF(AND(N9=1,O9=4),"R4"," ")),(IF(AND(N10=1,O10=4),"R5"," ")))</f>
        <v xml:space="preserve">     </v>
      </c>
      <c r="I18" s="26" t="str">
        <f>CONCATENATE((IF(AND(N6=1,O6=5),"R1"," ")),(IF(AND(N7=1,O7=5),"R2"," ")),(IF(AND(N8=1,O8=5),"R3"," ")),(IF(AND(N9=1,O9=5),"R4"," ")),(IF(AND(N10=1,O10=5),"R5"," ")))</f>
        <v xml:space="preserve">     </v>
      </c>
      <c r="J18" s="19"/>
    </row>
    <row r="19" spans="2:11" x14ac:dyDescent="0.25">
      <c r="E19" s="20">
        <v>1</v>
      </c>
      <c r="F19" s="20">
        <v>2</v>
      </c>
      <c r="G19" s="20">
        <v>3</v>
      </c>
      <c r="H19" s="20">
        <v>4</v>
      </c>
      <c r="I19" s="20">
        <v>5</v>
      </c>
    </row>
    <row r="20" spans="2:11" x14ac:dyDescent="0.25">
      <c r="E20" s="20"/>
      <c r="F20" s="20"/>
      <c r="G20" s="20" t="s">
        <v>6</v>
      </c>
      <c r="H20" s="20"/>
      <c r="I20" s="20"/>
    </row>
    <row r="21" spans="2:11" x14ac:dyDescent="0.25">
      <c r="E21" s="21" t="s">
        <v>15</v>
      </c>
      <c r="F21" s="21" t="s">
        <v>16</v>
      </c>
      <c r="G21" s="21" t="s">
        <v>17</v>
      </c>
      <c r="H21" s="21" t="s">
        <v>18</v>
      </c>
      <c r="I21" s="21" t="s">
        <v>19</v>
      </c>
    </row>
  </sheetData>
  <mergeCells count="20">
    <mergeCell ref="N4:O4"/>
    <mergeCell ref="P4:P5"/>
    <mergeCell ref="Q4:S4"/>
    <mergeCell ref="D5:J5"/>
    <mergeCell ref="K5:L5"/>
    <mergeCell ref="C15:C16"/>
    <mergeCell ref="B5:C5"/>
    <mergeCell ref="B6:C10"/>
    <mergeCell ref="C2:F2"/>
    <mergeCell ref="A4:M4"/>
    <mergeCell ref="D9:J9"/>
    <mergeCell ref="K9:L9"/>
    <mergeCell ref="D10:J10"/>
    <mergeCell ref="K10:L10"/>
    <mergeCell ref="D6:J6"/>
    <mergeCell ref="K6:L6"/>
    <mergeCell ref="D7:J7"/>
    <mergeCell ref="K7:L7"/>
    <mergeCell ref="D8:J8"/>
    <mergeCell ref="K8:L8"/>
  </mergeCells>
  <conditionalFormatting sqref="T6:T11">
    <cfRule type="containsText" dxfId="19" priority="1" operator="containsText" text="muy">
      <formula>NOT(ISERROR(SEARCH("muy",T6)))</formula>
    </cfRule>
    <cfRule type="containsText" dxfId="18" priority="2" operator="containsText" text="alto">
      <formula>NOT(ISERROR(SEARCH("alto",T6)))</formula>
    </cfRule>
    <cfRule type="containsText" dxfId="17" priority="3" operator="containsText" text="medio">
      <formula>NOT(ISERROR(SEARCH("medio",T6)))</formula>
    </cfRule>
    <cfRule type="containsText" dxfId="16" priority="4" operator="containsText" text="bajo">
      <formula>NOT(ISERROR(SEARCH("bajo",T6)))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AB12-E607-4BB9-B56D-22624C21009E}">
  <dimension ref="A2:V21"/>
  <sheetViews>
    <sheetView showGridLines="0" zoomScaleNormal="100" workbookViewId="0">
      <selection activeCell="L19" sqref="L19"/>
    </sheetView>
  </sheetViews>
  <sheetFormatPr baseColWidth="10" defaultColWidth="10.7109375" defaultRowHeight="15" x14ac:dyDescent="0.25"/>
  <cols>
    <col min="1" max="1" width="3.28515625" style="11" bestFit="1" customWidth="1"/>
    <col min="2" max="2" width="10.7109375" style="11"/>
    <col min="3" max="3" width="12.42578125" style="11" customWidth="1"/>
    <col min="4" max="4" width="1.7109375" style="11" bestFit="1" customWidth="1"/>
    <col min="5" max="8" width="10.7109375" style="11"/>
    <col min="9" max="9" width="11.7109375" style="11" bestFit="1" customWidth="1"/>
    <col min="10" max="10" width="6.7109375" style="11" customWidth="1"/>
    <col min="11" max="11" width="11.42578125" style="11" bestFit="1" customWidth="1"/>
    <col min="12" max="12" width="21.7109375" style="11" customWidth="1"/>
    <col min="13" max="13" width="20" style="11" bestFit="1" customWidth="1"/>
    <col min="14" max="14" width="11.28515625" style="11" bestFit="1" customWidth="1"/>
    <col min="15" max="15" width="7.42578125" style="11" bestFit="1" customWidth="1"/>
    <col min="16" max="16" width="10" style="11" bestFit="1" customWidth="1"/>
    <col min="17" max="17" width="15.28515625" style="11" bestFit="1" customWidth="1"/>
    <col min="18" max="18" width="11.42578125" style="11" bestFit="1" customWidth="1"/>
    <col min="19" max="19" width="17" style="11" bestFit="1" customWidth="1"/>
    <col min="20" max="16384" width="10.7109375" style="11"/>
  </cols>
  <sheetData>
    <row r="2" spans="1:22" ht="18.75" x14ac:dyDescent="0.25">
      <c r="C2" s="94" t="s">
        <v>30</v>
      </c>
      <c r="D2" s="94"/>
      <c r="E2" s="94"/>
      <c r="F2" s="94"/>
    </row>
    <row r="4" spans="1:22" x14ac:dyDescent="0.25">
      <c r="A4" s="48" t="s">
        <v>7</v>
      </c>
      <c r="B4" s="49"/>
      <c r="C4" s="49"/>
      <c r="D4" s="49"/>
      <c r="E4" s="49"/>
      <c r="F4" s="49"/>
      <c r="G4" s="64"/>
      <c r="H4" s="64"/>
      <c r="I4" s="64"/>
      <c r="J4" s="64"/>
      <c r="K4" s="64"/>
      <c r="L4" s="64"/>
      <c r="M4" s="95"/>
      <c r="N4" s="48" t="s">
        <v>4</v>
      </c>
      <c r="O4" s="49"/>
      <c r="P4" s="92" t="s">
        <v>8</v>
      </c>
      <c r="Q4" s="48"/>
      <c r="R4" s="49"/>
      <c r="S4" s="51"/>
      <c r="T4" s="22"/>
    </row>
    <row r="5" spans="1:22" x14ac:dyDescent="0.25">
      <c r="A5" s="12" t="s">
        <v>0</v>
      </c>
      <c r="B5" s="48" t="s">
        <v>1</v>
      </c>
      <c r="C5" s="64"/>
      <c r="D5" s="48" t="s">
        <v>31</v>
      </c>
      <c r="E5" s="49"/>
      <c r="F5" s="49"/>
      <c r="G5" s="49"/>
      <c r="H5" s="101"/>
      <c r="I5" s="64"/>
      <c r="J5" s="64"/>
      <c r="K5" s="56" t="s">
        <v>2</v>
      </c>
      <c r="L5" s="56"/>
      <c r="M5" s="13" t="s">
        <v>3</v>
      </c>
      <c r="N5" s="33" t="s">
        <v>5</v>
      </c>
      <c r="O5" s="33" t="s">
        <v>6</v>
      </c>
      <c r="P5" s="93"/>
      <c r="Q5" s="13"/>
      <c r="R5" s="13"/>
      <c r="S5" s="42"/>
    </row>
    <row r="6" spans="1:22" x14ac:dyDescent="0.25">
      <c r="A6" s="14" t="s">
        <v>9</v>
      </c>
      <c r="B6" s="58" t="s">
        <v>30</v>
      </c>
      <c r="C6" s="59"/>
      <c r="D6" s="96" t="s">
        <v>49</v>
      </c>
      <c r="E6" s="97"/>
      <c r="F6" s="97"/>
      <c r="G6" s="97"/>
      <c r="H6" s="98"/>
      <c r="I6" s="98"/>
      <c r="J6" s="98"/>
      <c r="K6" s="99" t="s">
        <v>50</v>
      </c>
      <c r="L6" s="99"/>
      <c r="M6" s="41" t="s">
        <v>41</v>
      </c>
      <c r="N6" s="15">
        <v>2</v>
      </c>
      <c r="O6" s="15">
        <v>3</v>
      </c>
      <c r="P6" s="16">
        <f>+N6*O6</f>
        <v>6</v>
      </c>
      <c r="Q6" s="43"/>
      <c r="R6" s="43"/>
      <c r="S6" s="43"/>
      <c r="T6" s="34" t="str">
        <f xml:space="preserve"> IF(ROUND(P6,0)&lt;=4,"Bajo", IF(ROUND(P6,0)&lt;=10,"Medio", IF(ROUND(P6,0)&lt;=16,"Alto", "Muy Alto")))</f>
        <v>Medio</v>
      </c>
    </row>
    <row r="7" spans="1:22" ht="30" x14ac:dyDescent="0.25">
      <c r="A7" s="14" t="s">
        <v>10</v>
      </c>
      <c r="B7" s="60"/>
      <c r="C7" s="61"/>
      <c r="D7" s="96" t="s">
        <v>61</v>
      </c>
      <c r="E7" s="97"/>
      <c r="F7" s="97"/>
      <c r="G7" s="97"/>
      <c r="H7" s="98"/>
      <c r="I7" s="98"/>
      <c r="J7" s="98"/>
      <c r="K7" s="99" t="s">
        <v>51</v>
      </c>
      <c r="L7" s="99"/>
      <c r="M7" s="41" t="s">
        <v>52</v>
      </c>
      <c r="N7" s="15">
        <v>2</v>
      </c>
      <c r="O7" s="15">
        <v>3</v>
      </c>
      <c r="P7" s="16">
        <f t="shared" ref="P7:P9" si="0">+N7*O7</f>
        <v>6</v>
      </c>
      <c r="Q7" s="43"/>
      <c r="R7" s="43"/>
      <c r="S7" s="43"/>
      <c r="T7" s="34" t="str">
        <f t="shared" ref="T7:T10" si="1" xml:space="preserve"> IF(ROUND(P7,0)&lt;=4,"Bajo", IF(ROUND(P7,0)&lt;=10,"Medio", IF(ROUND(P7,0)&lt;=16,"Alto", "Muy Alto")))</f>
        <v>Medio</v>
      </c>
    </row>
    <row r="8" spans="1:22" x14ac:dyDescent="0.25">
      <c r="A8" s="14" t="s">
        <v>11</v>
      </c>
      <c r="B8" s="60"/>
      <c r="C8" s="61"/>
      <c r="D8" s="96" t="s">
        <v>53</v>
      </c>
      <c r="E8" s="97"/>
      <c r="F8" s="97"/>
      <c r="G8" s="97"/>
      <c r="H8" s="97"/>
      <c r="I8" s="97"/>
      <c r="J8" s="97"/>
      <c r="K8" s="100" t="s">
        <v>54</v>
      </c>
      <c r="L8" s="100"/>
      <c r="M8" s="35" t="s">
        <v>41</v>
      </c>
      <c r="N8" s="15">
        <v>1</v>
      </c>
      <c r="O8" s="15">
        <v>4</v>
      </c>
      <c r="P8" s="16">
        <f t="shared" si="0"/>
        <v>4</v>
      </c>
      <c r="Q8" s="43"/>
      <c r="R8" s="43"/>
      <c r="S8" s="43"/>
      <c r="T8" s="34" t="str">
        <f t="shared" si="1"/>
        <v>Bajo</v>
      </c>
    </row>
    <row r="9" spans="1:22" ht="29.1" customHeight="1" x14ac:dyDescent="0.25">
      <c r="A9" s="14" t="s">
        <v>12</v>
      </c>
      <c r="B9" s="60"/>
      <c r="C9" s="61"/>
      <c r="D9" s="96" t="s">
        <v>55</v>
      </c>
      <c r="E9" s="97"/>
      <c r="F9" s="97"/>
      <c r="G9" s="97"/>
      <c r="H9" s="98"/>
      <c r="I9" s="98"/>
      <c r="J9" s="98"/>
      <c r="K9" s="99" t="s">
        <v>56</v>
      </c>
      <c r="L9" s="99"/>
      <c r="M9" s="41" t="s">
        <v>52</v>
      </c>
      <c r="N9" s="15">
        <v>2</v>
      </c>
      <c r="O9" s="15">
        <v>3</v>
      </c>
      <c r="P9" s="16">
        <f t="shared" si="0"/>
        <v>6</v>
      </c>
      <c r="Q9" s="43"/>
      <c r="R9" s="43"/>
      <c r="S9" s="43"/>
      <c r="T9" s="34" t="str">
        <f t="shared" si="1"/>
        <v>Medio</v>
      </c>
    </row>
    <row r="10" spans="1:22" ht="30" customHeight="1" x14ac:dyDescent="0.25">
      <c r="A10" s="14" t="s">
        <v>13</v>
      </c>
      <c r="B10" s="62"/>
      <c r="C10" s="63"/>
      <c r="D10" s="96" t="s">
        <v>93</v>
      </c>
      <c r="E10" s="97"/>
      <c r="F10" s="97"/>
      <c r="G10" s="97"/>
      <c r="H10" s="98"/>
      <c r="I10" s="98"/>
      <c r="J10" s="98"/>
      <c r="K10" s="102" t="s">
        <v>103</v>
      </c>
      <c r="L10" s="102"/>
      <c r="M10" s="35" t="s">
        <v>41</v>
      </c>
      <c r="N10" s="15">
        <v>1</v>
      </c>
      <c r="O10" s="15">
        <v>2</v>
      </c>
      <c r="P10" s="16">
        <f>+N10*O10</f>
        <v>2</v>
      </c>
      <c r="Q10" s="43"/>
      <c r="R10" s="43"/>
      <c r="S10" s="43"/>
      <c r="T10" s="34" t="str">
        <f t="shared" si="1"/>
        <v>Bajo</v>
      </c>
      <c r="V10" s="20"/>
    </row>
    <row r="11" spans="1:22" s="32" customFormat="1" x14ac:dyDescent="0.25">
      <c r="A11" s="29"/>
      <c r="B11" s="31"/>
      <c r="C11" s="31"/>
      <c r="D11" s="30"/>
      <c r="E11" s="30"/>
      <c r="F11" s="30"/>
      <c r="G11" s="30"/>
      <c r="H11" s="30"/>
      <c r="I11" s="30"/>
      <c r="L11" s="36"/>
      <c r="M11" s="36"/>
      <c r="N11" s="31"/>
      <c r="O11" s="31"/>
      <c r="P11" s="31"/>
      <c r="V11" s="31"/>
    </row>
    <row r="13" spans="1:22" ht="15.75" thickBot="1" x14ac:dyDescent="0.3">
      <c r="E13" s="17"/>
      <c r="I13" s="17"/>
    </row>
    <row r="14" spans="1:22" ht="50.65" customHeight="1" thickBot="1" x14ac:dyDescent="0.3">
      <c r="B14" s="21" t="s">
        <v>23</v>
      </c>
      <c r="D14" s="18">
        <v>5</v>
      </c>
      <c r="E14" s="1" t="str">
        <f>CONCATENATE((IF(AND(N6=5,O6=1),"R1"," ")),(IF(AND(N7=5,O7=1),"R2"," ")),(IF(AND(N8=5,O8=1),"R3"," ")),(IF(AND(N9=5,O9=1),"R4"," ")),(IF(AND(N10=5,O10=1),"R5"," ")))</f>
        <v xml:space="preserve">     </v>
      </c>
      <c r="F14" s="23" t="str">
        <f>CONCATENATE((IF(AND(N6=5,O6=2),"R1"," ")),(IF(AND(N7=5,O7=2),"R2"," ")),(IF(AND(N8=5,O8=2),"R3"," ")),(IF(AND(N9=5,O9=2),"R4"," ")),(IF(AND(N10=5,O10=2),"R5"," ")))</f>
        <v xml:space="preserve">     </v>
      </c>
      <c r="G14" s="23" t="str">
        <f>CONCATENATE((IF(AND(N6=5,O6=3),"R1"," ")),(IF(AND(N7=5,O7=3),"R2"," ")),(IF(AND(N8=5,O8=3),"R3"," ")),(IF(AND(N9=5,O9=3),"R4"," ")),(IF(AND(N10=5,O10=3),"R5"," ")))</f>
        <v xml:space="preserve">     </v>
      </c>
      <c r="H14" s="4" t="str">
        <f>CONCATENATE((IF(AND(N6=5,O6=4),"R1"," ")),(IF(AND(N7=5,O7=4),"R2"," ")),(IF(AND(N8=5,O8=4),"R3"," ")),(IF(AND(N9=5,O9=4),"R4"," ")),(IF(AND(N10=5,O10=4),"R5"," ")))</f>
        <v xml:space="preserve">     </v>
      </c>
      <c r="I14" s="4" t="str">
        <f>CONCATENATE((IF(AND(N6=5,O6=5),"R1"," ")),(IF(AND(N7=5,O7=5),"R2"," ")),(IF(AND(N8=5,O8=5),"R3"," ")),(IF(AND(N9=5,O9=5),"R4"," ")),(IF(AND(N10=5,O10=5),"R5"," ")))</f>
        <v xml:space="preserve">     </v>
      </c>
      <c r="K14" s="37" t="s">
        <v>24</v>
      </c>
    </row>
    <row r="15" spans="1:22" ht="50.65" customHeight="1" thickBot="1" x14ac:dyDescent="0.3">
      <c r="B15" s="21" t="s">
        <v>17</v>
      </c>
      <c r="C15" s="50" t="s">
        <v>14</v>
      </c>
      <c r="D15" s="18">
        <v>4</v>
      </c>
      <c r="E15" s="2" t="str">
        <f>CONCATENATE((IF(AND(N6=4,O6=1),"R1"," ")),(IF(AND(N7=4,O7=1),"R2"," ")),(IF(AND(N8=4,O8=1),"R3"," ")),(IF(AND(N9=4,O9=1),"R4"," ")),(IF(AND(N10=4,O10=1),"R5"," ")))</f>
        <v xml:space="preserve">     </v>
      </c>
      <c r="F15" s="5" t="str">
        <f>CONCATENATE((IF(AND(N6=4,O6=2),"R1"," ")),(IF(AND(N7=4,O7=2),"R2"," ")),(IF(AND(N8=4,O8=2),"R3"," ")),(IF(AND(N9=4,O9=2),"R4"," ")),(IF(AND(N10=4,O10=2),"R5"," ")))</f>
        <v xml:space="preserve">     </v>
      </c>
      <c r="G15" s="24" t="str">
        <f>CONCATENATE((IF(AND(N6=4,O6=3),"R1"," ")),(IF(AND(N7=4,O7=3),"R2"," ")),(IF(AND(N8=4,O8=3),"R3"," ")),(IF(AND(N9=4,O9=3),"R4"," ")),(IF(AND(N10=4,O10=3),"R5"," ")))</f>
        <v xml:space="preserve">     </v>
      </c>
      <c r="H15" s="25" t="str">
        <f>CONCATENATE((IF(AND(N6=4,O6=4),"R1"," ")),(IF(AND(N7=4,O7=4),"R2"," ")),(IF(AND(N8=4,O8=4),"R3"," ")),(IF(AND(N9=4,O9=4),"R4"," ")),(IF(AND(N10=4,O10=4),"R5"," ")))</f>
        <v xml:space="preserve">     </v>
      </c>
      <c r="I15" s="3" t="str">
        <f>CONCATENATE((IF(AND(N6=4,O6=5),"R1"," ")),(IF(AND(N7=4,O7=5),"R2"," ")),(IF(AND(N8=4,O8=5),"R3"," ")),(IF(AND(N9=4,O9=5),"R4"," ")),(IF(AND(N10=4,O10=5),"R5"," ")))</f>
        <v xml:space="preserve">     </v>
      </c>
      <c r="J15" s="19"/>
      <c r="K15" s="38" t="s">
        <v>25</v>
      </c>
    </row>
    <row r="16" spans="1:22" ht="50.65" customHeight="1" thickBot="1" x14ac:dyDescent="0.3">
      <c r="B16" s="21" t="s">
        <v>22</v>
      </c>
      <c r="C16" s="50"/>
      <c r="D16" s="18">
        <v>3</v>
      </c>
      <c r="E16" s="2" t="str">
        <f>CONCATENATE((IF(AND(N6=3,O6=1),"R1"," ")),(IF(AND(N7=3,O7=1),"R2"," ")),(IF(AND(N8=3,O8=1),"R3"," ")),(IF(AND(N9=3,O9=1),"R4"," ")),(IF(AND(N10=3,O10=1),"R5"," ")))</f>
        <v xml:space="preserve">     </v>
      </c>
      <c r="F16" s="2" t="str">
        <f>CONCATENATE((IF(AND(N6=3,O6=2),"R1"," ")),(IF(AND(N7=3,O7=2),"R2"," ")),(IF(AND(N8=3,O8=2),"R3"," ")),(IF(AND(N9=3,O9=2),"R4"," ")),(IF(AND(N10=3,O10=2),"R5"," ")))</f>
        <v xml:space="preserve">     </v>
      </c>
      <c r="G16" s="7" t="str">
        <f>CONCATENATE((IF(AND(N6=3,O6=3),"R1"," ")),(IF(AND(N7=3,O7=3),"R2"," ")),(IF(AND(N8=3,O8=3),"R3"," ")),(IF(AND(N9=3,O9=3),"R4"," ")),(IF(AND(N10=3,O10=3),"R5"," ")))</f>
        <v xml:space="preserve">     </v>
      </c>
      <c r="H16" s="24" t="str">
        <f>CONCATENATE((IF(AND(N6=3,O6=4),"R1"," ")),(IF(AND(N7=3,O7=4),"R2"," ")),(IF(AND(N8=3,O8=4),"R3"," ")),(IF(AND(N9=3,O9=4),"R4"," ")),(IF(AND(N10=3,O10=4),"R5"," ")))</f>
        <v xml:space="preserve">     </v>
      </c>
      <c r="I16" s="23" t="str">
        <f>CONCATENATE((IF(AND(N6=3,O6=5),"R1"," ")),(IF(AND(N7=3,O7=5),"R2"," ")),(IF(AND(N8=3,O8=5),"R3"," ")),(IF(AND(N9=3,O9=5),"R4"," ")),(IF(AND(N10=3,O10=5),"R5"," ")))</f>
        <v xml:space="preserve">     </v>
      </c>
      <c r="J16" s="19"/>
      <c r="K16" s="39" t="s">
        <v>26</v>
      </c>
    </row>
    <row r="17" spans="2:11" ht="50.65" customHeight="1" thickBot="1" x14ac:dyDescent="0.3">
      <c r="B17" s="21" t="s">
        <v>21</v>
      </c>
      <c r="D17" s="18">
        <v>2</v>
      </c>
      <c r="E17" s="6" t="str">
        <f>CONCATENATE((IF(AND(N6=2,O6=1),"R1"," ")),(IF(AND(N7=2,O7=1),"R2"," ")),(IF(AND(N8=2,O8=1),"R3"," ")),(IF(AND(N9=2,O9=1),"R4"," ")),(IF(AND(N10=2,O10=1),"R5"," ")))</f>
        <v xml:space="preserve">     </v>
      </c>
      <c r="F17" s="28" t="str">
        <f>CONCATENATE((IF(AND(N6=2,O6=2),"R1"," ")),(IF(AND(N7=2,O7=2),"R2"," ")),(IF(AND(N8=2,O8=2),"R3"," ")),(IF(AND(N9=2,O9=2),"R4"," ")),(IF(AND(N10=2,O10=2),"R5"," ")))</f>
        <v xml:space="preserve">     </v>
      </c>
      <c r="G17" s="9" t="str">
        <f>CONCATENATE((IF(AND(N6=2,O6=3),"R1"," ")),(IF(AND(N7=2,O7=3),"R2"," ")),(IF(AND(N8=2,O8=3),"R3"," ")),(IF(AND(N9=2,O9=3),"R4"," ")),(IF(AND(N10=2,O10=3),"R5"," ")))</f>
        <v xml:space="preserve">R1R2 R4 </v>
      </c>
      <c r="H17" s="2" t="str">
        <f>CONCATENATE((IF(AND(N6=2,O6=4),"R1"," ")),(IF(AND(N7=2,O7=4),"R2"," ")),(IF(AND(N8=2,O8=4),"R3"," ")),(IF(AND(N9=2,O9=4),"R4"," ")),(IF(AND(N10=2,O10=4),"R5"," ")))</f>
        <v xml:space="preserve">     </v>
      </c>
      <c r="I17" s="2" t="str">
        <f>CONCATENATE((IF(AND(N6=2,O6=5),"R1"," ")),(IF(AND(N7=2,O7=5),"R2"," ")),(IF(AND(N8=2,O8=5),"R3"," ")),(IF(AND(N9=2,O9=5),"R4"," ")),(IF(AND(N10=2,O10=5),"R5"," ")))</f>
        <v xml:space="preserve">     </v>
      </c>
      <c r="J17" s="19"/>
      <c r="K17" s="40" t="s">
        <v>27</v>
      </c>
    </row>
    <row r="18" spans="2:11" ht="50.65" customHeight="1" x14ac:dyDescent="0.25">
      <c r="B18" s="21" t="s">
        <v>20</v>
      </c>
      <c r="D18" s="18">
        <v>1</v>
      </c>
      <c r="E18" s="10" t="str">
        <f>CONCATENATE((IF(AND(N6=1,O6=1),"R1"," ")),(IF(AND(N7=1,O7=1),"R2"," ")),(IF(AND(N8=1,O8=1),"R3"," ")),(IF(AND(N9=1,O9=1),"R4"," ")),(IF(AND(N10=1,O10=1),"R5"," ")))</f>
        <v xml:space="preserve">     </v>
      </c>
      <c r="F18" s="8" t="str">
        <f>CONCATENATE((IF(AND(N6=1,O6=2),"R1"," ")),(IF(AND(N7=1,O7=2),"R2"," ")),(IF(AND(N8=1,O8=2),"R3"," ")),(IF(AND(N9=1,O9=2),"R4"," ")),(IF(AND(N10=1,O10=2),"R5"," ")))</f>
        <v xml:space="preserve">    R5</v>
      </c>
      <c r="G18" s="27" t="str">
        <f>CONCATENATE((IF(AND(N6=1,O6=3),"R1"," ")),(IF(AND(N7=1,O7=3),"R2"," ")),(IF(AND(N8=1,O8=3),"R3"," ")),(IF(AND(N9=1,O9=3),"R4"," ")),(IF(AND(N10=1,O10=3),"R5"," ")))</f>
        <v xml:space="preserve">     </v>
      </c>
      <c r="H18" s="26" t="str">
        <f>CONCATENATE((IF(AND(N6=1,O6=4),"R1"," ")),(IF(AND(N7=1,O7=4),"R2"," ")),(IF(AND(N8=1,O8=4),"R3"," ")),(IF(AND(N9=1,O9=4),"R4"," ")),(IF(AND(N10=1,O10=4),"R5"," ")))</f>
        <v xml:space="preserve">  R3  </v>
      </c>
      <c r="I18" s="26" t="str">
        <f>CONCATENATE((IF(AND(N6=1,O6=5),"R1"," ")),(IF(AND(N7=1,O7=5),"R2"," ")),(IF(AND(N8=1,O8=5),"R3"," ")),(IF(AND(N9=1,O9=5),"R4"," ")),(IF(AND(N10=1,O10=5),"R5"," ")))</f>
        <v xml:space="preserve">     </v>
      </c>
      <c r="J18" s="19"/>
    </row>
    <row r="19" spans="2:11" x14ac:dyDescent="0.25">
      <c r="E19" s="20">
        <v>1</v>
      </c>
      <c r="F19" s="20">
        <v>2</v>
      </c>
      <c r="G19" s="20">
        <v>3</v>
      </c>
      <c r="H19" s="20">
        <v>4</v>
      </c>
      <c r="I19" s="20">
        <v>5</v>
      </c>
    </row>
    <row r="20" spans="2:11" x14ac:dyDescent="0.25">
      <c r="E20" s="20"/>
      <c r="F20" s="20"/>
      <c r="G20" s="20" t="s">
        <v>6</v>
      </c>
      <c r="H20" s="20"/>
      <c r="I20" s="20"/>
    </row>
    <row r="21" spans="2:11" x14ac:dyDescent="0.25">
      <c r="E21" s="21" t="s">
        <v>15</v>
      </c>
      <c r="F21" s="21" t="s">
        <v>16</v>
      </c>
      <c r="G21" s="21" t="s">
        <v>17</v>
      </c>
      <c r="H21" s="21" t="s">
        <v>18</v>
      </c>
      <c r="I21" s="21" t="s">
        <v>19</v>
      </c>
    </row>
  </sheetData>
  <mergeCells count="20">
    <mergeCell ref="C2:F2"/>
    <mergeCell ref="A4:M4"/>
    <mergeCell ref="N4:O4"/>
    <mergeCell ref="P4:P5"/>
    <mergeCell ref="B5:C5"/>
    <mergeCell ref="Q4:S4"/>
    <mergeCell ref="D5:J5"/>
    <mergeCell ref="K5:L5"/>
    <mergeCell ref="C15:C16"/>
    <mergeCell ref="B6:C10"/>
    <mergeCell ref="D6:J6"/>
    <mergeCell ref="K6:L6"/>
    <mergeCell ref="D7:J7"/>
    <mergeCell ref="K7:L7"/>
    <mergeCell ref="D8:J8"/>
    <mergeCell ref="K8:L8"/>
    <mergeCell ref="D9:J9"/>
    <mergeCell ref="K9:L9"/>
    <mergeCell ref="D10:J10"/>
    <mergeCell ref="K10:L10"/>
  </mergeCells>
  <conditionalFormatting sqref="T6:T11">
    <cfRule type="containsText" dxfId="15" priority="1" operator="containsText" text="muy">
      <formula>NOT(ISERROR(SEARCH("muy",T6)))</formula>
    </cfRule>
    <cfRule type="containsText" dxfId="14" priority="2" operator="containsText" text="alto">
      <formula>NOT(ISERROR(SEARCH("alto",T6)))</formula>
    </cfRule>
    <cfRule type="containsText" dxfId="13" priority="3" operator="containsText" text="medio">
      <formula>NOT(ISERROR(SEARCH("medio",T6)))</formula>
    </cfRule>
    <cfRule type="containsText" dxfId="12" priority="4" operator="containsText" text="bajo">
      <formula>NOT(ISERROR(SEARCH("bajo",T6)))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01D3-3BDF-4B6B-BBD7-6D39A277A3D1}">
  <dimension ref="A2:V21"/>
  <sheetViews>
    <sheetView showGridLines="0" zoomScale="90" zoomScaleNormal="90" workbookViewId="0">
      <selection activeCell="L26" sqref="L26"/>
    </sheetView>
  </sheetViews>
  <sheetFormatPr baseColWidth="10" defaultColWidth="10.7109375" defaultRowHeight="15" x14ac:dyDescent="0.25"/>
  <cols>
    <col min="1" max="1" width="3.28515625" style="11" bestFit="1" customWidth="1"/>
    <col min="2" max="2" width="10.7109375" style="11"/>
    <col min="3" max="3" width="12.42578125" style="11" customWidth="1"/>
    <col min="4" max="4" width="1.7109375" style="11" bestFit="1" customWidth="1"/>
    <col min="5" max="8" width="10.7109375" style="11"/>
    <col min="9" max="9" width="11.7109375" style="11" bestFit="1" customWidth="1"/>
    <col min="10" max="10" width="6.7109375" style="11" customWidth="1"/>
    <col min="11" max="11" width="11.42578125" style="11" bestFit="1" customWidth="1"/>
    <col min="12" max="12" width="24.5703125" style="11" customWidth="1"/>
    <col min="13" max="13" width="20" style="11" bestFit="1" customWidth="1"/>
    <col min="14" max="14" width="11.28515625" style="11" bestFit="1" customWidth="1"/>
    <col min="15" max="15" width="7.42578125" style="11" bestFit="1" customWidth="1"/>
    <col min="16" max="16" width="10" style="11" bestFit="1" customWidth="1"/>
    <col min="17" max="17" width="15.28515625" style="11" bestFit="1" customWidth="1"/>
    <col min="18" max="18" width="11.42578125" style="11" bestFit="1" customWidth="1"/>
    <col min="19" max="19" width="17" style="11" bestFit="1" customWidth="1"/>
    <col min="20" max="16384" width="10.7109375" style="11"/>
  </cols>
  <sheetData>
    <row r="2" spans="1:22" ht="18.75" x14ac:dyDescent="0.25">
      <c r="C2" s="94" t="s">
        <v>62</v>
      </c>
      <c r="D2" s="94"/>
      <c r="E2" s="94"/>
      <c r="F2" s="94"/>
    </row>
    <row r="4" spans="1:22" x14ac:dyDescent="0.25">
      <c r="A4" s="48" t="s">
        <v>7</v>
      </c>
      <c r="B4" s="49"/>
      <c r="C4" s="49"/>
      <c r="D4" s="49"/>
      <c r="E4" s="49"/>
      <c r="F4" s="49"/>
      <c r="G4" s="64"/>
      <c r="H4" s="64"/>
      <c r="I4" s="64"/>
      <c r="J4" s="64"/>
      <c r="K4" s="64"/>
      <c r="L4" s="64"/>
      <c r="M4" s="95"/>
      <c r="N4" s="48" t="s">
        <v>4</v>
      </c>
      <c r="O4" s="49"/>
      <c r="P4" s="92" t="s">
        <v>8</v>
      </c>
      <c r="Q4" s="48"/>
      <c r="R4" s="49"/>
      <c r="S4" s="51"/>
      <c r="T4" s="22"/>
    </row>
    <row r="5" spans="1:22" x14ac:dyDescent="0.25">
      <c r="A5" s="12" t="s">
        <v>0</v>
      </c>
      <c r="B5" s="48" t="s">
        <v>1</v>
      </c>
      <c r="C5" s="64"/>
      <c r="D5" s="48" t="s">
        <v>31</v>
      </c>
      <c r="E5" s="49"/>
      <c r="F5" s="49"/>
      <c r="G5" s="49"/>
      <c r="H5" s="101"/>
      <c r="I5" s="64"/>
      <c r="J5" s="64"/>
      <c r="K5" s="56" t="s">
        <v>2</v>
      </c>
      <c r="L5" s="56"/>
      <c r="M5" s="13" t="s">
        <v>3</v>
      </c>
      <c r="N5" s="33" t="s">
        <v>5</v>
      </c>
      <c r="O5" s="33" t="s">
        <v>6</v>
      </c>
      <c r="P5" s="93"/>
      <c r="Q5" s="13"/>
      <c r="R5" s="13"/>
      <c r="S5" s="42"/>
    </row>
    <row r="6" spans="1:22" ht="25.5" customHeight="1" x14ac:dyDescent="0.25">
      <c r="A6" s="14" t="s">
        <v>9</v>
      </c>
      <c r="B6" s="58" t="s">
        <v>62</v>
      </c>
      <c r="C6" s="59"/>
      <c r="D6" s="103" t="s">
        <v>65</v>
      </c>
      <c r="E6" s="104"/>
      <c r="F6" s="104"/>
      <c r="G6" s="104"/>
      <c r="H6" s="105"/>
      <c r="I6" s="105"/>
      <c r="J6" s="106"/>
      <c r="K6" s="99" t="s">
        <v>66</v>
      </c>
      <c r="L6" s="99"/>
      <c r="M6" s="35" t="s">
        <v>41</v>
      </c>
      <c r="N6" s="15">
        <v>2</v>
      </c>
      <c r="O6" s="15">
        <v>3</v>
      </c>
      <c r="P6" s="16">
        <f>+N6*O6</f>
        <v>6</v>
      </c>
      <c r="Q6" s="43"/>
      <c r="R6" s="43"/>
      <c r="S6" s="43"/>
      <c r="T6" s="34" t="str">
        <f xml:space="preserve"> IF(ROUND(P6,0)&lt;=4,"Bajo", IF(ROUND(P6,0)&lt;=10,"Medio", IF(ROUND(P6,0)&lt;=16,"Alto", "Muy Alto")))</f>
        <v>Medio</v>
      </c>
    </row>
    <row r="7" spans="1:22" ht="14.65" customHeight="1" x14ac:dyDescent="0.25">
      <c r="A7" s="14" t="s">
        <v>10</v>
      </c>
      <c r="B7" s="60"/>
      <c r="C7" s="61"/>
      <c r="D7" s="107"/>
      <c r="E7" s="108"/>
      <c r="F7" s="108"/>
      <c r="G7" s="108"/>
      <c r="H7" s="108"/>
      <c r="I7" s="108"/>
      <c r="J7" s="109"/>
      <c r="K7" s="99" t="s">
        <v>67</v>
      </c>
      <c r="L7" s="99"/>
      <c r="M7" s="35" t="s">
        <v>69</v>
      </c>
      <c r="N7" s="15">
        <v>2</v>
      </c>
      <c r="O7" s="15">
        <v>2</v>
      </c>
      <c r="P7" s="16">
        <f t="shared" ref="P7:P10" si="0">+N7*O7</f>
        <v>4</v>
      </c>
      <c r="Q7" s="43"/>
      <c r="R7" s="43"/>
      <c r="S7" s="43"/>
      <c r="T7" s="34" t="str">
        <f t="shared" ref="T7:T10" si="1" xml:space="preserve"> IF(ROUND(P7,0)&lt;=4,"Bajo", IF(ROUND(P7,0)&lt;=10,"Medio", IF(ROUND(P7,0)&lt;=16,"Alto", "Muy Alto")))</f>
        <v>Bajo</v>
      </c>
    </row>
    <row r="8" spans="1:22" ht="28.5" customHeight="1" x14ac:dyDescent="0.25">
      <c r="A8" s="14" t="s">
        <v>11</v>
      </c>
      <c r="B8" s="60"/>
      <c r="C8" s="61"/>
      <c r="D8" s="110"/>
      <c r="E8" s="111"/>
      <c r="F8" s="111"/>
      <c r="G8" s="111"/>
      <c r="H8" s="111"/>
      <c r="I8" s="111"/>
      <c r="J8" s="112"/>
      <c r="K8" s="99" t="s">
        <v>68</v>
      </c>
      <c r="L8" s="99"/>
      <c r="M8" s="35" t="s">
        <v>41</v>
      </c>
      <c r="N8" s="15">
        <v>2</v>
      </c>
      <c r="O8" s="15">
        <v>2</v>
      </c>
      <c r="P8" s="16">
        <f t="shared" si="0"/>
        <v>4</v>
      </c>
      <c r="Q8" s="43"/>
      <c r="R8" s="43"/>
      <c r="S8" s="43"/>
      <c r="T8" s="34" t="str">
        <f t="shared" si="1"/>
        <v>Bajo</v>
      </c>
    </row>
    <row r="9" spans="1:22" ht="29.1" customHeight="1" x14ac:dyDescent="0.25">
      <c r="A9" s="14" t="s">
        <v>12</v>
      </c>
      <c r="B9" s="60"/>
      <c r="C9" s="61"/>
      <c r="D9" s="96" t="s">
        <v>34</v>
      </c>
      <c r="E9" s="97"/>
      <c r="F9" s="97"/>
      <c r="G9" s="97"/>
      <c r="H9" s="98"/>
      <c r="I9" s="98"/>
      <c r="J9" s="98"/>
      <c r="K9" s="99" t="s">
        <v>71</v>
      </c>
      <c r="L9" s="99"/>
      <c r="M9" s="35" t="s">
        <v>41</v>
      </c>
      <c r="N9" s="15">
        <v>2</v>
      </c>
      <c r="O9" s="15">
        <v>3</v>
      </c>
      <c r="P9" s="16">
        <f>+N9*O9</f>
        <v>6</v>
      </c>
      <c r="Q9" s="43"/>
      <c r="R9" s="43"/>
      <c r="S9" s="43"/>
      <c r="T9" s="34" t="str">
        <f t="shared" si="1"/>
        <v>Medio</v>
      </c>
    </row>
    <row r="10" spans="1:22" ht="30" customHeight="1" x14ac:dyDescent="0.25">
      <c r="A10" s="14" t="s">
        <v>13</v>
      </c>
      <c r="B10" s="62"/>
      <c r="C10" s="63"/>
      <c r="D10" s="96" t="s">
        <v>49</v>
      </c>
      <c r="E10" s="97"/>
      <c r="F10" s="97"/>
      <c r="G10" s="97"/>
      <c r="H10" s="98"/>
      <c r="I10" s="98"/>
      <c r="J10" s="98"/>
      <c r="K10" s="99" t="s">
        <v>72</v>
      </c>
      <c r="L10" s="99"/>
      <c r="M10" s="41" t="s">
        <v>73</v>
      </c>
      <c r="N10" s="15">
        <v>1</v>
      </c>
      <c r="O10" s="15">
        <v>2</v>
      </c>
      <c r="P10" s="16">
        <f t="shared" si="0"/>
        <v>2</v>
      </c>
      <c r="Q10" s="43"/>
      <c r="R10" s="43"/>
      <c r="S10" s="43"/>
      <c r="T10" s="34" t="str">
        <f t="shared" si="1"/>
        <v>Bajo</v>
      </c>
      <c r="V10" s="20"/>
    </row>
    <row r="11" spans="1:22" s="32" customFormat="1" x14ac:dyDescent="0.25">
      <c r="A11" s="29"/>
      <c r="B11" s="31"/>
      <c r="C11" s="31"/>
      <c r="D11" s="30"/>
      <c r="E11" s="30"/>
      <c r="F11" s="30"/>
      <c r="G11" s="30"/>
      <c r="H11" s="30"/>
      <c r="I11" s="30"/>
      <c r="L11" s="36"/>
      <c r="M11" s="36"/>
      <c r="N11" s="31"/>
      <c r="O11" s="31"/>
      <c r="P11" s="31"/>
      <c r="V11" s="31"/>
    </row>
    <row r="13" spans="1:22" ht="15.75" thickBot="1" x14ac:dyDescent="0.3">
      <c r="E13" s="17"/>
      <c r="I13" s="17"/>
    </row>
    <row r="14" spans="1:22" ht="50.65" customHeight="1" thickBot="1" x14ac:dyDescent="0.3">
      <c r="B14" s="21" t="s">
        <v>23</v>
      </c>
      <c r="D14" s="18">
        <v>5</v>
      </c>
      <c r="E14" s="1" t="str">
        <f>CONCATENATE((IF(AND(N6=5,O6=1),"R1"," ")),(IF(AND(N7=5,O7=1),"R2"," ")),(IF(AND(N8=5,O8=1),"R3"," ")),(IF(AND(N9=5,O9=1),"R4"," ")),(IF(AND(N10=5,O10=1),"R5"," ")))</f>
        <v xml:space="preserve">     </v>
      </c>
      <c r="F14" s="23" t="str">
        <f>CONCATENATE((IF(AND(N6=5,O6=2),"R1"," ")),(IF(AND(N7=5,O7=2),"R2"," ")),(IF(AND(N8=5,O8=2),"R3"," ")),(IF(AND(N9=5,O9=2),"R4"," ")),(IF(AND(N10=5,O10=2),"R5"," ")))</f>
        <v xml:space="preserve">     </v>
      </c>
      <c r="G14" s="23" t="str">
        <f>CONCATENATE((IF(AND(N6=5,O6=3),"R1"," ")),(IF(AND(N7=5,O7=3),"R2"," ")),(IF(AND(N8=5,O8=3),"R3"," ")),(IF(AND(N9=5,O9=3),"R4"," ")),(IF(AND(N10=5,O10=3),"R5"," ")))</f>
        <v xml:space="preserve">     </v>
      </c>
      <c r="H14" s="4" t="str">
        <f>CONCATENATE((IF(AND(N6=5,O6=4),"R1"," ")),(IF(AND(N7=5,O7=4),"R2"," ")),(IF(AND(N8=5,O8=4),"R3"," ")),(IF(AND(N9=5,O9=4),"R4"," ")),(IF(AND(N10=5,O10=4),"R5"," ")))</f>
        <v xml:space="preserve">     </v>
      </c>
      <c r="I14" s="4" t="str">
        <f>CONCATENATE((IF(AND(N6=5,O6=5),"R1"," ")),(IF(AND(N7=5,O7=5),"R2"," ")),(IF(AND(N8=5,O8=5),"R3"," ")),(IF(AND(N9=5,O9=5),"R4"," ")),(IF(AND(N10=5,O10=5),"R5"," ")))</f>
        <v xml:space="preserve">     </v>
      </c>
      <c r="K14" s="37" t="s">
        <v>24</v>
      </c>
    </row>
    <row r="15" spans="1:22" ht="50.65" customHeight="1" thickBot="1" x14ac:dyDescent="0.3">
      <c r="B15" s="21" t="s">
        <v>17</v>
      </c>
      <c r="C15" s="50" t="s">
        <v>14</v>
      </c>
      <c r="D15" s="18">
        <v>4</v>
      </c>
      <c r="E15" s="2" t="str">
        <f>CONCATENATE((IF(AND(N6=4,O6=1),"R1"," ")),(IF(AND(N7=4,O7=1),"R2"," ")),(IF(AND(N8=4,O8=1),"R3"," ")),(IF(AND(N9=4,O9=1),"R4"," ")),(IF(AND(N10=4,O10=1),"R5"," ")))</f>
        <v xml:space="preserve">     </v>
      </c>
      <c r="F15" s="5" t="str">
        <f>CONCATENATE((IF(AND(N6=4,O6=2),"R1"," ")),(IF(AND(N7=4,O7=2),"R2"," ")),(IF(AND(N8=4,O8=2),"R3"," ")),(IF(AND(N9=4,O9=2),"R4"," ")),(IF(AND(N10=4,O10=2),"R5"," ")))</f>
        <v xml:space="preserve">     </v>
      </c>
      <c r="G15" s="24" t="str">
        <f>CONCATENATE((IF(AND(N6=4,O6=3),"R1"," ")),(IF(AND(N7=4,O7=3),"R2"," ")),(IF(AND(N8=4,O8=3),"R3"," ")),(IF(AND(N9=4,O9=3),"R4"," ")),(IF(AND(N10=4,O10=3),"R5"," ")))</f>
        <v xml:space="preserve">     </v>
      </c>
      <c r="H15" s="25" t="str">
        <f>CONCATENATE((IF(AND(N6=4,O6=4),"R1"," ")),(IF(AND(N7=4,O7=4),"R2"," ")),(IF(AND(N8=4,O8=4),"R3"," ")),(IF(AND(N9=4,O9=4),"R4"," ")),(IF(AND(N10=4,O10=4),"R5"," ")))</f>
        <v xml:space="preserve">     </v>
      </c>
      <c r="I15" s="3" t="str">
        <f>CONCATENATE((IF(AND(N6=4,O6=5),"R1"," ")),(IF(AND(N7=4,O7=5),"R2"," ")),(IF(AND(N8=4,O8=5),"R3"," ")),(IF(AND(N9=4,O9=5),"R4"," ")),(IF(AND(N10=4,O10=5),"R5"," ")))</f>
        <v xml:space="preserve">     </v>
      </c>
      <c r="J15" s="19"/>
      <c r="K15" s="38" t="s">
        <v>25</v>
      </c>
    </row>
    <row r="16" spans="1:22" ht="50.65" customHeight="1" thickBot="1" x14ac:dyDescent="0.3">
      <c r="B16" s="21" t="s">
        <v>22</v>
      </c>
      <c r="C16" s="50"/>
      <c r="D16" s="18">
        <v>3</v>
      </c>
      <c r="E16" s="2" t="str">
        <f>CONCATENATE((IF(AND(N6=3,O6=1),"R1"," ")),(IF(AND(N7=3,O7=1),"R2"," ")),(IF(AND(N8=3,O8=1),"R3"," ")),(IF(AND(N9=3,O9=1),"R4"," ")),(IF(AND(N10=3,O10=1),"R5"," ")))</f>
        <v xml:space="preserve">     </v>
      </c>
      <c r="F16" s="2" t="str">
        <f>CONCATENATE((IF(AND(N6=3,O6=2),"R1"," ")),(IF(AND(N7=3,O7=2),"R2"," ")),(IF(AND(N8=3,O8=2),"R3"," ")),(IF(AND(N9=3,O9=2),"R4"," ")),(IF(AND(N10=3,O10=2),"R5"," ")))</f>
        <v xml:space="preserve">     </v>
      </c>
      <c r="G16" s="7" t="str">
        <f>CONCATENATE((IF(AND(N6=3,O6=3),"R1"," ")),(IF(AND(N7=3,O7=3),"R2"," ")),(IF(AND(N8=3,O8=3),"R3"," ")),(IF(AND(N9=3,O9=3),"R4"," ")),(IF(AND(N10=3,O10=3),"R5"," ")))</f>
        <v xml:space="preserve">     </v>
      </c>
      <c r="H16" s="24" t="str">
        <f>CONCATENATE((IF(AND(N6=3,O6=4),"R1"," ")),(IF(AND(N7=3,O7=4),"R2"," ")),(IF(AND(N8=3,O8=4),"R3"," ")),(IF(AND(N9=3,O9=4),"R4"," ")),(IF(AND(N10=3,O10=4),"R5"," ")))</f>
        <v xml:space="preserve">     </v>
      </c>
      <c r="I16" s="23" t="str">
        <f>CONCATENATE((IF(AND(N6=3,O6=5),"R1"," ")),(IF(AND(N7=3,O7=5),"R2"," ")),(IF(AND(N8=3,O8=5),"R3"," ")),(IF(AND(N9=3,O9=5),"R4"," ")),(IF(AND(N10=3,O10=5),"R5"," ")))</f>
        <v xml:space="preserve">     </v>
      </c>
      <c r="J16" s="19"/>
      <c r="K16" s="39" t="s">
        <v>26</v>
      </c>
    </row>
    <row r="17" spans="2:11" ht="50.65" customHeight="1" thickBot="1" x14ac:dyDescent="0.3">
      <c r="B17" s="21" t="s">
        <v>21</v>
      </c>
      <c r="D17" s="18">
        <v>2</v>
      </c>
      <c r="E17" s="6" t="str">
        <f>CONCATENATE((IF(AND(N6=2,O6=1),"R1"," ")),(IF(AND(N7=2,O7=1),"R2"," ")),(IF(AND(N8=2,O8=1),"R3"," ")),(IF(AND(N9=2,O9=1),"R4"," ")),(IF(AND(N10=2,O10=1),"R5"," ")))</f>
        <v xml:space="preserve">     </v>
      </c>
      <c r="F17" s="28" t="str">
        <f>CONCATENATE((IF(AND(N6=2,O6=2),"R1"," ")),(IF(AND(N7=2,O7=2),"R2"," ")),(IF(AND(N8=2,O8=2),"R3"," ")),(IF(AND(N9=2,O9=2),"R4"," ")),(IF(AND(N10=2,O10=2),"R5"," ")))</f>
        <v xml:space="preserve"> R2R3  </v>
      </c>
      <c r="G17" s="9" t="str">
        <f>CONCATENATE((IF(AND(N6=2,O6=3),"R1"," ")),(IF(AND(N7=2,O7=3),"R2"," ")),(IF(AND(N8=2,O8=3),"R3"," ")),(IF(AND(N9=2,O9=3),"R4"," ")),(IF(AND(N10=2,O10=3),"R5"," ")))</f>
        <v xml:space="preserve">R1  R4 </v>
      </c>
      <c r="H17" s="2" t="str">
        <f>CONCATENATE((IF(AND(N6=2,O6=4),"R1"," ")),(IF(AND(N7=2,O7=4),"R2"," ")),(IF(AND(N8=2,O8=4),"R3"," ")),(IF(AND(N9=2,O9=4),"R4"," ")),(IF(AND(N10=2,O10=4),"R5"," ")))</f>
        <v xml:space="preserve">     </v>
      </c>
      <c r="I17" s="2" t="str">
        <f>CONCATENATE((IF(AND(N6=2,O6=5),"R1"," ")),(IF(AND(N7=2,O7=5),"R2"," ")),(IF(AND(N8=2,O8=5),"R3"," ")),(IF(AND(N9=2,O9=5),"R4"," ")),(IF(AND(N10=2,O10=5),"R5"," ")))</f>
        <v xml:space="preserve">     </v>
      </c>
      <c r="J17" s="19"/>
      <c r="K17" s="40" t="s">
        <v>27</v>
      </c>
    </row>
    <row r="18" spans="2:11" ht="50.65" customHeight="1" x14ac:dyDescent="0.25">
      <c r="B18" s="21" t="s">
        <v>20</v>
      </c>
      <c r="D18" s="18">
        <v>1</v>
      </c>
      <c r="E18" s="10" t="str">
        <f>CONCATENATE((IF(AND(N6=1,O6=1),"R1"," ")),(IF(AND(N7=1,O7=1),"R2"," ")),(IF(AND(N8=1,O8=1),"R3"," ")),(IF(AND(N9=1,O9=1),"R4"," ")),(IF(AND(N10=1,O10=1),"R5"," ")))</f>
        <v xml:space="preserve">     </v>
      </c>
      <c r="F18" s="8" t="str">
        <f>CONCATENATE((IF(AND(N6=1,O6=2),"R1"," ")),(IF(AND(N7=1,O7=2),"R2"," ")),(IF(AND(N8=1,O8=2),"R3"," ")),(IF(AND(N9=1,O9=2),"R4"," ")),(IF(AND(N10=1,O10=2),"R5"," ")))</f>
        <v xml:space="preserve">    R5</v>
      </c>
      <c r="G18" s="27" t="str">
        <f>CONCATENATE((IF(AND(N6=1,O6=3),"R1"," ")),(IF(AND(N7=1,O7=3),"R2"," ")),(IF(AND(N8=1,O8=3),"R3"," ")),(IF(AND(N9=1,O9=3),"R4"," ")),(IF(AND(N10=1,O10=3),"R5"," ")))</f>
        <v xml:space="preserve">     </v>
      </c>
      <c r="H18" s="26" t="str">
        <f>CONCATENATE((IF(AND(N6=1,O6=4),"R1"," ")),(IF(AND(N7=1,O7=4),"R2"," ")),(IF(AND(N8=1,O8=4),"R3"," ")),(IF(AND(N9=1,O9=4),"R4"," ")),(IF(AND(N10=1,O10=4),"R5"," ")))</f>
        <v xml:space="preserve">     </v>
      </c>
      <c r="I18" s="26" t="str">
        <f>CONCATENATE((IF(AND(N6=1,O6=5),"R1"," ")),(IF(AND(N7=1,O7=5),"R2"," ")),(IF(AND(N8=1,O8=5),"R3"," ")),(IF(AND(N9=1,O9=5),"R4"," ")),(IF(AND(N10=1,O10=5),"R5"," ")))</f>
        <v xml:space="preserve">     </v>
      </c>
      <c r="J18" s="19"/>
    </row>
    <row r="19" spans="2:11" x14ac:dyDescent="0.25">
      <c r="E19" s="20">
        <v>1</v>
      </c>
      <c r="F19" s="20">
        <v>2</v>
      </c>
      <c r="G19" s="20">
        <v>3</v>
      </c>
      <c r="H19" s="20">
        <v>4</v>
      </c>
      <c r="I19" s="20">
        <v>5</v>
      </c>
    </row>
    <row r="20" spans="2:11" x14ac:dyDescent="0.25">
      <c r="E20" s="20"/>
      <c r="F20" s="20"/>
      <c r="G20" s="20" t="s">
        <v>6</v>
      </c>
      <c r="H20" s="20"/>
      <c r="I20" s="20"/>
    </row>
    <row r="21" spans="2:11" x14ac:dyDescent="0.25">
      <c r="E21" s="21" t="s">
        <v>15</v>
      </c>
      <c r="F21" s="21" t="s">
        <v>16</v>
      </c>
      <c r="G21" s="21" t="s">
        <v>17</v>
      </c>
      <c r="H21" s="21" t="s">
        <v>18</v>
      </c>
      <c r="I21" s="21" t="s">
        <v>19</v>
      </c>
    </row>
  </sheetData>
  <mergeCells count="18">
    <mergeCell ref="K10:L10"/>
    <mergeCell ref="C15:C16"/>
    <mergeCell ref="D6:J8"/>
    <mergeCell ref="B6:C10"/>
    <mergeCell ref="K6:L6"/>
    <mergeCell ref="K7:L7"/>
    <mergeCell ref="K8:L8"/>
    <mergeCell ref="D9:J9"/>
    <mergeCell ref="K9:L9"/>
    <mergeCell ref="D10:J10"/>
    <mergeCell ref="C2:F2"/>
    <mergeCell ref="A4:M4"/>
    <mergeCell ref="N4:O4"/>
    <mergeCell ref="P4:P5"/>
    <mergeCell ref="Q4:S4"/>
    <mergeCell ref="B5:C5"/>
    <mergeCell ref="D5:J5"/>
    <mergeCell ref="K5:L5"/>
  </mergeCells>
  <conditionalFormatting sqref="T6:T11">
    <cfRule type="containsText" dxfId="11" priority="1" operator="containsText" text="muy">
      <formula>NOT(ISERROR(SEARCH("muy",T6)))</formula>
    </cfRule>
    <cfRule type="containsText" dxfId="10" priority="2" operator="containsText" text="alto">
      <formula>NOT(ISERROR(SEARCH("alto",T6)))</formula>
    </cfRule>
    <cfRule type="containsText" dxfId="9" priority="3" operator="containsText" text="medio">
      <formula>NOT(ISERROR(SEARCH("medio",T6)))</formula>
    </cfRule>
    <cfRule type="containsText" dxfId="8" priority="4" operator="containsText" text="bajo">
      <formula>NOT(ISERROR(SEARCH("bajo",T6)))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70F8-932E-406F-8ED1-486D0FF8EEAA}">
  <dimension ref="A2:V21"/>
  <sheetViews>
    <sheetView showGridLines="0" zoomScale="90" zoomScaleNormal="90" workbookViewId="0">
      <selection activeCell="L26" sqref="L26"/>
    </sheetView>
  </sheetViews>
  <sheetFormatPr baseColWidth="10" defaultColWidth="10.7109375" defaultRowHeight="15" x14ac:dyDescent="0.25"/>
  <cols>
    <col min="1" max="1" width="3.28515625" style="11" bestFit="1" customWidth="1"/>
    <col min="2" max="2" width="10.7109375" style="11"/>
    <col min="3" max="3" width="12.42578125" style="11" customWidth="1"/>
    <col min="4" max="4" width="1.7109375" style="11" bestFit="1" customWidth="1"/>
    <col min="5" max="8" width="10.7109375" style="11"/>
    <col min="9" max="9" width="11.7109375" style="11" bestFit="1" customWidth="1"/>
    <col min="10" max="10" width="6.7109375" style="11" customWidth="1"/>
    <col min="11" max="11" width="11.42578125" style="11" bestFit="1" customWidth="1"/>
    <col min="12" max="12" width="21.7109375" style="11" customWidth="1"/>
    <col min="13" max="13" width="25.140625" style="11" customWidth="1"/>
    <col min="14" max="14" width="11.28515625" style="11" bestFit="1" customWidth="1"/>
    <col min="15" max="15" width="7.42578125" style="11" bestFit="1" customWidth="1"/>
    <col min="16" max="16" width="10" style="11" bestFit="1" customWidth="1"/>
    <col min="17" max="17" width="15.28515625" style="11" bestFit="1" customWidth="1"/>
    <col min="18" max="18" width="11.42578125" style="11" bestFit="1" customWidth="1"/>
    <col min="19" max="19" width="17" style="11" bestFit="1" customWidth="1"/>
    <col min="20" max="16384" width="10.7109375" style="11"/>
  </cols>
  <sheetData>
    <row r="2" spans="1:22" ht="18.75" x14ac:dyDescent="0.25">
      <c r="C2" s="94" t="s">
        <v>63</v>
      </c>
      <c r="D2" s="94"/>
      <c r="E2" s="94"/>
      <c r="F2" s="94"/>
    </row>
    <row r="4" spans="1:22" x14ac:dyDescent="0.25">
      <c r="A4" s="48" t="s">
        <v>7</v>
      </c>
      <c r="B4" s="49"/>
      <c r="C4" s="49"/>
      <c r="D4" s="49"/>
      <c r="E4" s="49"/>
      <c r="F4" s="49"/>
      <c r="G4" s="64"/>
      <c r="H4" s="64"/>
      <c r="I4" s="64"/>
      <c r="J4" s="64"/>
      <c r="K4" s="64"/>
      <c r="L4" s="64"/>
      <c r="M4" s="95"/>
      <c r="N4" s="48" t="s">
        <v>4</v>
      </c>
      <c r="O4" s="49"/>
      <c r="P4" s="92" t="s">
        <v>8</v>
      </c>
      <c r="Q4" s="48"/>
      <c r="R4" s="49"/>
      <c r="S4" s="51"/>
      <c r="T4" s="22"/>
    </row>
    <row r="5" spans="1:22" x14ac:dyDescent="0.25">
      <c r="A5" s="12" t="s">
        <v>0</v>
      </c>
      <c r="B5" s="48" t="s">
        <v>1</v>
      </c>
      <c r="C5" s="64"/>
      <c r="D5" s="48" t="s">
        <v>31</v>
      </c>
      <c r="E5" s="49"/>
      <c r="F5" s="49"/>
      <c r="G5" s="49"/>
      <c r="H5" s="101"/>
      <c r="I5" s="64"/>
      <c r="J5" s="64"/>
      <c r="K5" s="56" t="s">
        <v>2</v>
      </c>
      <c r="L5" s="56"/>
      <c r="M5" s="13" t="s">
        <v>3</v>
      </c>
      <c r="N5" s="33" t="s">
        <v>5</v>
      </c>
      <c r="O5" s="33" t="s">
        <v>6</v>
      </c>
      <c r="P5" s="93"/>
      <c r="Q5" s="13"/>
      <c r="R5" s="13"/>
      <c r="S5" s="42"/>
    </row>
    <row r="6" spans="1:22" x14ac:dyDescent="0.25">
      <c r="A6" s="14" t="s">
        <v>9</v>
      </c>
      <c r="B6" s="58" t="s">
        <v>63</v>
      </c>
      <c r="C6" s="59"/>
      <c r="D6" s="96" t="s">
        <v>82</v>
      </c>
      <c r="E6" s="97"/>
      <c r="F6" s="97"/>
      <c r="G6" s="97"/>
      <c r="H6" s="98"/>
      <c r="I6" s="98"/>
      <c r="J6" s="98"/>
      <c r="K6" s="99" t="s">
        <v>74</v>
      </c>
      <c r="L6" s="99"/>
      <c r="M6" s="41" t="s">
        <v>77</v>
      </c>
      <c r="N6" s="15">
        <v>1</v>
      </c>
      <c r="O6" s="15">
        <v>3</v>
      </c>
      <c r="P6" s="16">
        <f>+N6*O6</f>
        <v>3</v>
      </c>
      <c r="Q6" s="43"/>
      <c r="R6" s="43"/>
      <c r="S6" s="43"/>
      <c r="T6" s="34" t="str">
        <f xml:space="preserve"> IF(ROUND(P6,0)&lt;=4,"Bajo", IF(ROUND(P6,0)&lt;=10,"Medio", IF(ROUND(P6,0)&lt;=16,"Alto", "Muy Alto")))</f>
        <v>Bajo</v>
      </c>
    </row>
    <row r="7" spans="1:22" ht="30" x14ac:dyDescent="0.25">
      <c r="A7" s="14" t="s">
        <v>10</v>
      </c>
      <c r="B7" s="60"/>
      <c r="C7" s="61"/>
      <c r="D7" s="96" t="s">
        <v>83</v>
      </c>
      <c r="E7" s="97"/>
      <c r="F7" s="97"/>
      <c r="G7" s="97"/>
      <c r="H7" s="98"/>
      <c r="I7" s="98"/>
      <c r="J7" s="98"/>
      <c r="K7" s="99" t="s">
        <v>76</v>
      </c>
      <c r="L7" s="99"/>
      <c r="M7" s="41" t="s">
        <v>78</v>
      </c>
      <c r="N7" s="15">
        <v>1</v>
      </c>
      <c r="O7" s="15">
        <v>3</v>
      </c>
      <c r="P7" s="16">
        <f t="shared" ref="P7:P10" si="0">+N7*O7</f>
        <v>3</v>
      </c>
      <c r="Q7" s="43"/>
      <c r="R7" s="43"/>
      <c r="S7" s="43"/>
      <c r="T7" s="34" t="str">
        <f t="shared" ref="T7:T10" si="1" xml:space="preserve"> IF(ROUND(P7,0)&lt;=4,"Bajo", IF(ROUND(P7,0)&lt;=10,"Medio", IF(ROUND(P7,0)&lt;=16,"Alto", "Muy Alto")))</f>
        <v>Bajo</v>
      </c>
    </row>
    <row r="8" spans="1:22" ht="45" x14ac:dyDescent="0.25">
      <c r="A8" s="14" t="s">
        <v>11</v>
      </c>
      <c r="B8" s="60"/>
      <c r="C8" s="61"/>
      <c r="D8" s="96" t="s">
        <v>84</v>
      </c>
      <c r="E8" s="97"/>
      <c r="F8" s="97"/>
      <c r="G8" s="97"/>
      <c r="H8" s="97"/>
      <c r="I8" s="97"/>
      <c r="J8" s="97"/>
      <c r="K8" s="100" t="s">
        <v>81</v>
      </c>
      <c r="L8" s="100"/>
      <c r="M8" s="41" t="s">
        <v>98</v>
      </c>
      <c r="N8" s="15">
        <v>4</v>
      </c>
      <c r="O8" s="15">
        <v>4</v>
      </c>
      <c r="P8" s="16">
        <f t="shared" si="0"/>
        <v>16</v>
      </c>
      <c r="Q8" s="43"/>
      <c r="R8" s="43"/>
      <c r="S8" s="43"/>
      <c r="T8" s="34" t="str">
        <f t="shared" si="1"/>
        <v>Alto</v>
      </c>
    </row>
    <row r="9" spans="1:22" ht="30" x14ac:dyDescent="0.25">
      <c r="A9" s="14" t="s">
        <v>12</v>
      </c>
      <c r="B9" s="60"/>
      <c r="C9" s="61"/>
      <c r="D9" s="96" t="s">
        <v>85</v>
      </c>
      <c r="E9" s="97"/>
      <c r="F9" s="97"/>
      <c r="G9" s="97"/>
      <c r="H9" s="98"/>
      <c r="I9" s="98"/>
      <c r="J9" s="98"/>
      <c r="K9" s="99" t="s">
        <v>80</v>
      </c>
      <c r="L9" s="99"/>
      <c r="M9" s="41" t="s">
        <v>79</v>
      </c>
      <c r="N9" s="15">
        <v>2</v>
      </c>
      <c r="O9" s="15">
        <v>3</v>
      </c>
      <c r="P9" s="16">
        <f>+N9*O9</f>
        <v>6</v>
      </c>
      <c r="Q9" s="43"/>
      <c r="R9" s="43"/>
      <c r="S9" s="43"/>
      <c r="T9" s="34" t="str">
        <f t="shared" si="1"/>
        <v>Medio</v>
      </c>
    </row>
    <row r="10" spans="1:22" ht="30" x14ac:dyDescent="0.25">
      <c r="A10" s="14" t="s">
        <v>13</v>
      </c>
      <c r="B10" s="62"/>
      <c r="C10" s="63"/>
      <c r="D10" s="96" t="s">
        <v>86</v>
      </c>
      <c r="E10" s="97"/>
      <c r="F10" s="97"/>
      <c r="G10" s="97"/>
      <c r="H10" s="98"/>
      <c r="I10" s="98"/>
      <c r="J10" s="98"/>
      <c r="K10" s="99" t="s">
        <v>87</v>
      </c>
      <c r="L10" s="99"/>
      <c r="M10" s="41" t="s">
        <v>79</v>
      </c>
      <c r="N10" s="15">
        <v>2</v>
      </c>
      <c r="O10" s="15">
        <v>4</v>
      </c>
      <c r="P10" s="16">
        <f t="shared" si="0"/>
        <v>8</v>
      </c>
      <c r="Q10" s="43"/>
      <c r="R10" s="43"/>
      <c r="S10" s="43"/>
      <c r="T10" s="34" t="str">
        <f t="shared" si="1"/>
        <v>Medio</v>
      </c>
      <c r="V10" s="20"/>
    </row>
    <row r="11" spans="1:22" s="32" customFormat="1" x14ac:dyDescent="0.25">
      <c r="A11" s="29"/>
      <c r="B11" s="31"/>
      <c r="C11" s="31"/>
      <c r="D11" s="30"/>
      <c r="E11" s="30"/>
      <c r="F11" s="30"/>
      <c r="G11" s="30"/>
      <c r="H11" s="30"/>
      <c r="I11" s="30"/>
      <c r="L11" s="36"/>
      <c r="M11" s="36"/>
      <c r="N11" s="31"/>
      <c r="O11" s="31"/>
      <c r="P11" s="31"/>
      <c r="V11" s="31"/>
    </row>
    <row r="13" spans="1:22" ht="15.75" thickBot="1" x14ac:dyDescent="0.3">
      <c r="E13" s="17"/>
      <c r="I13" s="17"/>
    </row>
    <row r="14" spans="1:22" ht="50.65" customHeight="1" thickBot="1" x14ac:dyDescent="0.3">
      <c r="B14" s="21" t="s">
        <v>23</v>
      </c>
      <c r="D14" s="18">
        <v>5</v>
      </c>
      <c r="E14" s="1" t="str">
        <f>CONCATENATE((IF(AND(N6=5,O6=1),"R1"," ")),(IF(AND(N7=5,O7=1),"R2"," ")),(IF(AND(N8=5,O8=1),"R3"," ")),(IF(AND(N9=5,O9=1),"R4"," ")),(IF(AND(N10=5,O10=1),"R5"," ")))</f>
        <v xml:space="preserve">     </v>
      </c>
      <c r="F14" s="23" t="str">
        <f>CONCATENATE((IF(AND(N6=5,O6=2),"R1"," ")),(IF(AND(N7=5,O7=2),"R2"," ")),(IF(AND(N8=5,O8=2),"R3"," ")),(IF(AND(N9=5,O9=2),"R4"," ")),(IF(AND(N10=5,O10=2),"R5"," ")))</f>
        <v xml:space="preserve">     </v>
      </c>
      <c r="G14" s="23" t="str">
        <f>CONCATENATE((IF(AND(N6=5,O6=3),"R1"," ")),(IF(AND(N7=5,O7=3),"R2"," ")),(IF(AND(N8=5,O8=3),"R3"," ")),(IF(AND(N9=5,O9=3),"R4"," ")),(IF(AND(N10=5,O10=3),"R5"," ")))</f>
        <v xml:space="preserve">     </v>
      </c>
      <c r="H14" s="4" t="str">
        <f>CONCATENATE((IF(AND(N6=5,O6=4),"R1"," ")),(IF(AND(N7=5,O7=4),"R2"," ")),(IF(AND(N8=5,O8=4),"R3"," ")),(IF(AND(N9=5,O9=4),"R4"," ")),(IF(AND(N10=5,O10=4),"R5"," ")))</f>
        <v xml:space="preserve">     </v>
      </c>
      <c r="I14" s="4" t="str">
        <f>CONCATENATE((IF(AND(N6=5,O6=5),"R1"," ")),(IF(AND(N7=5,O7=5),"R2"," ")),(IF(AND(N8=5,O8=5),"R3"," ")),(IF(AND(N9=5,O9=5),"R4"," ")),(IF(AND(N10=5,O10=5),"R5"," ")))</f>
        <v xml:space="preserve">     </v>
      </c>
      <c r="K14" s="37" t="s">
        <v>24</v>
      </c>
    </row>
    <row r="15" spans="1:22" ht="50.65" customHeight="1" thickBot="1" x14ac:dyDescent="0.3">
      <c r="B15" s="21" t="s">
        <v>17</v>
      </c>
      <c r="C15" s="50" t="s">
        <v>14</v>
      </c>
      <c r="D15" s="18">
        <v>4</v>
      </c>
      <c r="E15" s="2" t="str">
        <f>CONCATENATE((IF(AND(N6=4,O6=1),"R1"," ")),(IF(AND(N7=4,O7=1),"R2"," ")),(IF(AND(N8=4,O8=1),"R3"," ")),(IF(AND(N9=4,O9=1),"R4"," ")),(IF(AND(N10=4,O10=1),"R5"," ")))</f>
        <v xml:space="preserve">     </v>
      </c>
      <c r="F15" s="5" t="str">
        <f>CONCATENATE((IF(AND(N6=4,O6=2),"R1"," ")),(IF(AND(N7=4,O7=2),"R2"," ")),(IF(AND(N8=4,O8=2),"R3"," ")),(IF(AND(N9=4,O9=2),"R4"," ")),(IF(AND(N10=4,O10=2),"R5"," ")))</f>
        <v xml:space="preserve">     </v>
      </c>
      <c r="G15" s="24" t="str">
        <f>CONCATENATE((IF(AND(N6=4,O6=3),"R1"," ")),(IF(AND(N7=4,O7=3),"R2"," ")),(IF(AND(N8=4,O8=3),"R3"," ")),(IF(AND(N9=4,O9=3),"R4"," ")),(IF(AND(N10=4,O10=3),"R5"," ")))</f>
        <v xml:space="preserve">     </v>
      </c>
      <c r="H15" s="25" t="str">
        <f>CONCATENATE((IF(AND(N6=4,O6=4),"R1"," ")),(IF(AND(N7=4,O7=4),"R2"," ")),(IF(AND(N8=4,O8=4),"R3"," ")),(IF(AND(N9=4,O9=4),"R4"," ")),(IF(AND(N10=4,O10=4),"R5"," ")))</f>
        <v xml:space="preserve">  R3  </v>
      </c>
      <c r="I15" s="3" t="str">
        <f>CONCATENATE((IF(AND(N6=4,O6=5),"R1"," ")),(IF(AND(N7=4,O7=5),"R2"," ")),(IF(AND(N8=4,O8=5),"R3"," ")),(IF(AND(N9=4,O9=5),"R4"," ")),(IF(AND(N10=4,O10=5),"R5"," ")))</f>
        <v xml:space="preserve">     </v>
      </c>
      <c r="J15" s="19"/>
      <c r="K15" s="38" t="s">
        <v>25</v>
      </c>
    </row>
    <row r="16" spans="1:22" ht="50.65" customHeight="1" thickBot="1" x14ac:dyDescent="0.3">
      <c r="B16" s="21" t="s">
        <v>22</v>
      </c>
      <c r="C16" s="50"/>
      <c r="D16" s="18">
        <v>3</v>
      </c>
      <c r="E16" s="2" t="str">
        <f>CONCATENATE((IF(AND(N6=3,O6=1),"R1"," ")),(IF(AND(N7=3,O7=1),"R2"," ")),(IF(AND(N8=3,O8=1),"R3"," ")),(IF(AND(N9=3,O9=1),"R4"," ")),(IF(AND(N10=3,O10=1),"R5"," ")))</f>
        <v xml:space="preserve">     </v>
      </c>
      <c r="F16" s="2" t="str">
        <f>CONCATENATE((IF(AND(N6=3,O6=2),"R1"," ")),(IF(AND(N7=3,O7=2),"R2"," ")),(IF(AND(N8=3,O8=2),"R3"," ")),(IF(AND(N9=3,O9=2),"R4"," ")),(IF(AND(N10=3,O10=2),"R5"," ")))</f>
        <v xml:space="preserve">     </v>
      </c>
      <c r="G16" s="7" t="str">
        <f>CONCATENATE((IF(AND(N6=3,O6=3),"R1"," ")),(IF(AND(N7=3,O7=3),"R2"," ")),(IF(AND(N8=3,O8=3),"R3"," ")),(IF(AND(N9=3,O9=3),"R4"," ")),(IF(AND(N10=3,O10=3),"R5"," ")))</f>
        <v xml:space="preserve">     </v>
      </c>
      <c r="H16" s="24" t="str">
        <f>CONCATENATE((IF(AND(N6=3,O6=4),"R1"," ")),(IF(AND(N7=3,O7=4),"R2"," ")),(IF(AND(N8=3,O8=4),"R3"," ")),(IF(AND(N9=3,O9=4),"R4"," ")),(IF(AND(N10=3,O10=4),"R5"," ")))</f>
        <v xml:space="preserve">     </v>
      </c>
      <c r="I16" s="23" t="str">
        <f>CONCATENATE((IF(AND(N6=3,O6=5),"R1"," ")),(IF(AND(N7=3,O7=5),"R2"," ")),(IF(AND(N8=3,O8=5),"R3"," ")),(IF(AND(N9=3,O9=5),"R4"," ")),(IF(AND(N10=3,O10=5),"R5"," ")))</f>
        <v xml:space="preserve">     </v>
      </c>
      <c r="J16" s="19"/>
      <c r="K16" s="39" t="s">
        <v>26</v>
      </c>
    </row>
    <row r="17" spans="2:11" ht="50.65" customHeight="1" thickBot="1" x14ac:dyDescent="0.3">
      <c r="B17" s="21" t="s">
        <v>21</v>
      </c>
      <c r="D17" s="18">
        <v>2</v>
      </c>
      <c r="E17" s="6" t="str">
        <f>CONCATENATE((IF(AND(N6=2,O6=1),"R1"," ")),(IF(AND(N7=2,O7=1),"R2"," ")),(IF(AND(N8=2,O8=1),"R3"," ")),(IF(AND(N9=2,O9=1),"R4"," ")),(IF(AND(N10=2,O10=1),"R5"," ")))</f>
        <v xml:space="preserve">     </v>
      </c>
      <c r="F17" s="28" t="str">
        <f>CONCATENATE((IF(AND(N6=2,O6=2),"R1"," ")),(IF(AND(N7=2,O7=2),"R2"," ")),(IF(AND(N8=2,O8=2),"R3"," ")),(IF(AND(N9=2,O9=2),"R4"," ")),(IF(AND(N10=2,O10=2),"R5"," ")))</f>
        <v xml:space="preserve">     </v>
      </c>
      <c r="G17" s="9" t="str">
        <f>CONCATENATE((IF(AND(N6=2,O6=3),"R1"," ")),(IF(AND(N7=2,O7=3),"R2"," ")),(IF(AND(N8=2,O8=3),"R3"," ")),(IF(AND(N9=2,O9=3),"R4"," ")),(IF(AND(N10=2,O10=3),"R5"," ")))</f>
        <v xml:space="preserve">   R4 </v>
      </c>
      <c r="H17" s="2" t="str">
        <f>CONCATENATE((IF(AND(N6=2,O6=4),"R1"," ")),(IF(AND(N7=2,O7=4),"R2"," ")),(IF(AND(N8=2,O8=4),"R3"," ")),(IF(AND(N9=2,O9=4),"R4"," ")),(IF(AND(N10=2,O10=4),"R5"," ")))</f>
        <v xml:space="preserve">    R5</v>
      </c>
      <c r="I17" s="2" t="str">
        <f>CONCATENATE((IF(AND(N6=2,O6=5),"R1"," ")),(IF(AND(N7=2,O7=5),"R2"," ")),(IF(AND(N8=2,O8=5),"R3"," ")),(IF(AND(N9=2,O9=5),"R4"," ")),(IF(AND(N10=2,O10=5),"R5"," ")))</f>
        <v xml:space="preserve">     </v>
      </c>
      <c r="J17" s="19"/>
      <c r="K17" s="40" t="s">
        <v>27</v>
      </c>
    </row>
    <row r="18" spans="2:11" ht="50.65" customHeight="1" x14ac:dyDescent="0.25">
      <c r="B18" s="21" t="s">
        <v>20</v>
      </c>
      <c r="D18" s="18">
        <v>1</v>
      </c>
      <c r="E18" s="10" t="str">
        <f>CONCATENATE((IF(AND(N6=1,O6=1),"R1"," ")),(IF(AND(N7=1,O7=1),"R2"," ")),(IF(AND(N8=1,O8=1),"R3"," ")),(IF(AND(N9=1,O9=1),"R4"," ")),(IF(AND(N10=1,O10=1),"R5"," ")))</f>
        <v xml:space="preserve">     </v>
      </c>
      <c r="F18" s="8" t="str">
        <f>CONCATENATE((IF(AND(N6=1,O6=2),"R1"," ")),(IF(AND(N7=1,O7=2),"R2"," ")),(IF(AND(N8=1,O8=2),"R3"," ")),(IF(AND(N9=1,O9=2),"R4"," ")),(IF(AND(N10=1,O10=2),"R5"," ")))</f>
        <v xml:space="preserve">     </v>
      </c>
      <c r="G18" s="27" t="str">
        <f>CONCATENATE((IF(AND(N6=1,O6=3),"R1"," ")),(IF(AND(N7=1,O7=3),"R2"," ")),(IF(AND(N8=1,O8=3),"R3"," ")),(IF(AND(N9=1,O9=3),"R4"," ")),(IF(AND(N10=1,O10=3),"R5"," ")))</f>
        <v xml:space="preserve">R1R2   </v>
      </c>
      <c r="H18" s="26" t="str">
        <f>CONCATENATE((IF(AND(N6=1,O6=4),"R1"," ")),(IF(AND(N7=1,O7=4),"R2"," ")),(IF(AND(N8=1,O8=4),"R3"," ")),(IF(AND(N9=1,O9=4),"R4"," ")),(IF(AND(N10=1,O10=4),"R5"," ")))</f>
        <v xml:space="preserve">     </v>
      </c>
      <c r="I18" s="26" t="str">
        <f>CONCATENATE((IF(AND(N6=1,O6=5),"R1"," ")),(IF(AND(N7=1,O7=5),"R2"," ")),(IF(AND(N8=1,O8=5),"R3"," ")),(IF(AND(N9=1,O9=5),"R4"," ")),(IF(AND(N10=1,O10=5),"R5"," ")))</f>
        <v xml:space="preserve">     </v>
      </c>
      <c r="J18" s="19"/>
    </row>
    <row r="19" spans="2:11" x14ac:dyDescent="0.25">
      <c r="E19" s="20">
        <v>1</v>
      </c>
      <c r="F19" s="20">
        <v>2</v>
      </c>
      <c r="G19" s="20">
        <v>3</v>
      </c>
      <c r="H19" s="20">
        <v>4</v>
      </c>
      <c r="I19" s="20">
        <v>5</v>
      </c>
    </row>
    <row r="20" spans="2:11" x14ac:dyDescent="0.25">
      <c r="E20" s="20"/>
      <c r="F20" s="20"/>
      <c r="G20" s="20" t="s">
        <v>6</v>
      </c>
      <c r="H20" s="20"/>
      <c r="I20" s="20"/>
    </row>
    <row r="21" spans="2:11" x14ac:dyDescent="0.25">
      <c r="E21" s="21" t="s">
        <v>15</v>
      </c>
      <c r="F21" s="21" t="s">
        <v>16</v>
      </c>
      <c r="G21" s="21" t="s">
        <v>17</v>
      </c>
      <c r="H21" s="21" t="s">
        <v>18</v>
      </c>
      <c r="I21" s="21" t="s">
        <v>19</v>
      </c>
    </row>
  </sheetData>
  <mergeCells count="20">
    <mergeCell ref="K10:L10"/>
    <mergeCell ref="C15:C16"/>
    <mergeCell ref="B6:C10"/>
    <mergeCell ref="D6:J6"/>
    <mergeCell ref="K6:L6"/>
    <mergeCell ref="D7:J7"/>
    <mergeCell ref="K7:L7"/>
    <mergeCell ref="D8:J8"/>
    <mergeCell ref="K8:L8"/>
    <mergeCell ref="D9:J9"/>
    <mergeCell ref="K9:L9"/>
    <mergeCell ref="D10:J10"/>
    <mergeCell ref="C2:F2"/>
    <mergeCell ref="A4:M4"/>
    <mergeCell ref="N4:O4"/>
    <mergeCell ref="P4:P5"/>
    <mergeCell ref="Q4:S4"/>
    <mergeCell ref="B5:C5"/>
    <mergeCell ref="D5:J5"/>
    <mergeCell ref="K5:L5"/>
  </mergeCells>
  <conditionalFormatting sqref="T6:T11">
    <cfRule type="containsText" dxfId="7" priority="1" operator="containsText" text="muy">
      <formula>NOT(ISERROR(SEARCH("muy",T6)))</formula>
    </cfRule>
    <cfRule type="containsText" dxfId="6" priority="2" operator="containsText" text="alto">
      <formula>NOT(ISERROR(SEARCH("alto",T6)))</formula>
    </cfRule>
    <cfRule type="containsText" dxfId="5" priority="3" operator="containsText" text="medio">
      <formula>NOT(ISERROR(SEARCH("medio",T6)))</formula>
    </cfRule>
    <cfRule type="containsText" dxfId="4" priority="4" operator="containsText" text="bajo">
      <formula>NOT(ISERROR(SEARCH("bajo",T6)))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4FB9-3DC8-4FD0-A4EF-5A357D211404}">
  <dimension ref="A2:V21"/>
  <sheetViews>
    <sheetView showGridLines="0" zoomScale="90" zoomScaleNormal="90" workbookViewId="0">
      <selection activeCell="L24" sqref="L24"/>
    </sheetView>
  </sheetViews>
  <sheetFormatPr baseColWidth="10" defaultColWidth="10.7109375" defaultRowHeight="15" x14ac:dyDescent="0.25"/>
  <cols>
    <col min="1" max="1" width="3.28515625" style="11" bestFit="1" customWidth="1"/>
    <col min="2" max="2" width="10.7109375" style="11"/>
    <col min="3" max="3" width="12.42578125" style="11" customWidth="1"/>
    <col min="4" max="4" width="1.7109375" style="11" bestFit="1" customWidth="1"/>
    <col min="5" max="8" width="10.7109375" style="11"/>
    <col min="9" max="9" width="11.7109375" style="11" bestFit="1" customWidth="1"/>
    <col min="10" max="10" width="6.7109375" style="11" customWidth="1"/>
    <col min="11" max="11" width="11.42578125" style="11" bestFit="1" customWidth="1"/>
    <col min="12" max="12" width="21.7109375" style="11" customWidth="1"/>
    <col min="13" max="13" width="20" style="11" bestFit="1" customWidth="1"/>
    <col min="14" max="14" width="11.28515625" style="11" bestFit="1" customWidth="1"/>
    <col min="15" max="15" width="7.42578125" style="11" bestFit="1" customWidth="1"/>
    <col min="16" max="16" width="10" style="11" bestFit="1" customWidth="1"/>
    <col min="17" max="17" width="15.28515625" style="11" bestFit="1" customWidth="1"/>
    <col min="18" max="18" width="11.42578125" style="11" bestFit="1" customWidth="1"/>
    <col min="19" max="19" width="17" style="11" bestFit="1" customWidth="1"/>
    <col min="20" max="16384" width="10.7109375" style="11"/>
  </cols>
  <sheetData>
    <row r="2" spans="1:22" ht="18.75" x14ac:dyDescent="0.25">
      <c r="C2" s="94" t="s">
        <v>64</v>
      </c>
      <c r="D2" s="94"/>
      <c r="E2" s="94"/>
      <c r="F2" s="94"/>
    </row>
    <row r="4" spans="1:22" x14ac:dyDescent="0.25">
      <c r="A4" s="48" t="s">
        <v>7</v>
      </c>
      <c r="B4" s="49"/>
      <c r="C4" s="49"/>
      <c r="D4" s="49"/>
      <c r="E4" s="49"/>
      <c r="F4" s="49"/>
      <c r="G4" s="64"/>
      <c r="H4" s="64"/>
      <c r="I4" s="64"/>
      <c r="J4" s="64"/>
      <c r="K4" s="64"/>
      <c r="L4" s="64"/>
      <c r="M4" s="95"/>
      <c r="N4" s="48" t="s">
        <v>4</v>
      </c>
      <c r="O4" s="49"/>
      <c r="P4" s="92" t="s">
        <v>8</v>
      </c>
      <c r="Q4" s="48"/>
      <c r="R4" s="49"/>
      <c r="S4" s="51"/>
      <c r="T4" s="22"/>
    </row>
    <row r="5" spans="1:22" x14ac:dyDescent="0.25">
      <c r="A5" s="12" t="s">
        <v>0</v>
      </c>
      <c r="B5" s="48" t="s">
        <v>1</v>
      </c>
      <c r="C5" s="64"/>
      <c r="D5" s="48" t="s">
        <v>31</v>
      </c>
      <c r="E5" s="49"/>
      <c r="F5" s="49"/>
      <c r="G5" s="49"/>
      <c r="H5" s="101"/>
      <c r="I5" s="64"/>
      <c r="J5" s="64"/>
      <c r="K5" s="56" t="s">
        <v>2</v>
      </c>
      <c r="L5" s="56"/>
      <c r="M5" s="13" t="s">
        <v>3</v>
      </c>
      <c r="N5" s="33" t="s">
        <v>5</v>
      </c>
      <c r="O5" s="33" t="s">
        <v>6</v>
      </c>
      <c r="P5" s="93"/>
      <c r="Q5" s="13"/>
      <c r="R5" s="13"/>
      <c r="S5" s="42"/>
    </row>
    <row r="6" spans="1:22" ht="29.65" customHeight="1" x14ac:dyDescent="0.25">
      <c r="A6" s="14" t="s">
        <v>9</v>
      </c>
      <c r="B6" s="58" t="s">
        <v>64</v>
      </c>
      <c r="C6" s="59"/>
      <c r="D6" s="96" t="s">
        <v>49</v>
      </c>
      <c r="E6" s="97"/>
      <c r="F6" s="97"/>
      <c r="G6" s="97"/>
      <c r="H6" s="98"/>
      <c r="I6" s="98"/>
      <c r="J6" s="98"/>
      <c r="K6" s="99" t="s">
        <v>89</v>
      </c>
      <c r="L6" s="99"/>
      <c r="M6" s="35" t="s">
        <v>41</v>
      </c>
      <c r="N6" s="15">
        <v>2</v>
      </c>
      <c r="O6" s="15">
        <v>2</v>
      </c>
      <c r="P6" s="16">
        <f>+N6*O6</f>
        <v>4</v>
      </c>
      <c r="Q6" s="43"/>
      <c r="R6" s="43"/>
      <c r="S6" s="43"/>
      <c r="T6" s="34" t="str">
        <f xml:space="preserve"> IF(ROUND(P6,0)&lt;=4,"Bajo", IF(ROUND(P6,0)&lt;=10,"Medio", IF(ROUND(P6,0)&lt;=16,"Alto", "Muy Alto")))</f>
        <v>Bajo</v>
      </c>
    </row>
    <row r="7" spans="1:22" x14ac:dyDescent="0.25">
      <c r="A7" s="14" t="s">
        <v>10</v>
      </c>
      <c r="B7" s="60"/>
      <c r="C7" s="61"/>
      <c r="D7" s="96" t="s">
        <v>90</v>
      </c>
      <c r="E7" s="97"/>
      <c r="F7" s="97"/>
      <c r="G7" s="97"/>
      <c r="H7" s="98"/>
      <c r="I7" s="98"/>
      <c r="J7" s="98"/>
      <c r="K7" s="99" t="s">
        <v>91</v>
      </c>
      <c r="L7" s="99"/>
      <c r="M7" s="35" t="s">
        <v>92</v>
      </c>
      <c r="N7" s="15">
        <v>1</v>
      </c>
      <c r="O7" s="15">
        <v>3</v>
      </c>
      <c r="P7" s="16">
        <f t="shared" ref="P7:P10" si="0">+N7*O7</f>
        <v>3</v>
      </c>
      <c r="Q7" s="43"/>
      <c r="R7" s="43"/>
      <c r="S7" s="43"/>
      <c r="T7" s="34" t="str">
        <f t="shared" ref="T7:T10" si="1" xml:space="preserve"> IF(ROUND(P7,0)&lt;=4,"Bajo", IF(ROUND(P7,0)&lt;=10,"Medio", IF(ROUND(P7,0)&lt;=16,"Alto", "Muy Alto")))</f>
        <v>Bajo</v>
      </c>
    </row>
    <row r="8" spans="1:22" ht="29.1" customHeight="1" x14ac:dyDescent="0.25">
      <c r="A8" s="14" t="s">
        <v>11</v>
      </c>
      <c r="B8" s="60"/>
      <c r="C8" s="61"/>
      <c r="D8" s="96" t="s">
        <v>93</v>
      </c>
      <c r="E8" s="97"/>
      <c r="F8" s="97"/>
      <c r="G8" s="97"/>
      <c r="H8" s="97"/>
      <c r="I8" s="97"/>
      <c r="J8" s="97"/>
      <c r="K8" s="99" t="s">
        <v>94</v>
      </c>
      <c r="L8" s="99"/>
      <c r="M8" s="35" t="s">
        <v>41</v>
      </c>
      <c r="N8" s="15">
        <v>2</v>
      </c>
      <c r="O8" s="15">
        <v>2</v>
      </c>
      <c r="P8" s="16">
        <f t="shared" si="0"/>
        <v>4</v>
      </c>
      <c r="Q8" s="43"/>
      <c r="R8" s="43"/>
      <c r="S8" s="43"/>
      <c r="T8" s="34" t="str">
        <f t="shared" si="1"/>
        <v>Bajo</v>
      </c>
    </row>
    <row r="9" spans="1:22" ht="41.1" customHeight="1" x14ac:dyDescent="0.25">
      <c r="A9" s="14" t="s">
        <v>12</v>
      </c>
      <c r="B9" s="60"/>
      <c r="C9" s="61"/>
      <c r="D9" s="96" t="s">
        <v>95</v>
      </c>
      <c r="E9" s="97"/>
      <c r="F9" s="97"/>
      <c r="G9" s="97"/>
      <c r="H9" s="98"/>
      <c r="I9" s="98"/>
      <c r="J9" s="98"/>
      <c r="K9" s="99" t="s">
        <v>96</v>
      </c>
      <c r="L9" s="99"/>
      <c r="M9" s="41" t="s">
        <v>75</v>
      </c>
      <c r="N9" s="15">
        <v>2</v>
      </c>
      <c r="O9" s="15">
        <v>4</v>
      </c>
      <c r="P9" s="16">
        <f>+N9*O9</f>
        <v>8</v>
      </c>
      <c r="Q9" s="43"/>
      <c r="R9" s="43"/>
      <c r="S9" s="43"/>
      <c r="T9" s="34" t="str">
        <f t="shared" si="1"/>
        <v>Medio</v>
      </c>
    </row>
    <row r="10" spans="1:22" ht="44.65" customHeight="1" x14ac:dyDescent="0.25">
      <c r="A10" s="14" t="s">
        <v>13</v>
      </c>
      <c r="B10" s="62"/>
      <c r="C10" s="63"/>
      <c r="D10" s="96" t="s">
        <v>70</v>
      </c>
      <c r="E10" s="97"/>
      <c r="F10" s="97"/>
      <c r="G10" s="97"/>
      <c r="H10" s="98"/>
      <c r="I10" s="98"/>
      <c r="J10" s="98"/>
      <c r="K10" s="99" t="s">
        <v>97</v>
      </c>
      <c r="L10" s="99"/>
      <c r="M10" s="35" t="s">
        <v>88</v>
      </c>
      <c r="N10" s="15">
        <v>2</v>
      </c>
      <c r="O10" s="15">
        <v>3</v>
      </c>
      <c r="P10" s="16">
        <f t="shared" si="0"/>
        <v>6</v>
      </c>
      <c r="Q10" s="43"/>
      <c r="R10" s="43"/>
      <c r="S10" s="43"/>
      <c r="T10" s="34" t="str">
        <f t="shared" si="1"/>
        <v>Medio</v>
      </c>
      <c r="V10" s="20"/>
    </row>
    <row r="11" spans="1:22" s="32" customFormat="1" x14ac:dyDescent="0.25">
      <c r="A11" s="29"/>
      <c r="B11" s="31"/>
      <c r="C11" s="31"/>
      <c r="D11" s="30"/>
      <c r="E11" s="30"/>
      <c r="F11" s="30"/>
      <c r="G11" s="30"/>
      <c r="H11" s="30"/>
      <c r="I11" s="30"/>
      <c r="L11" s="36"/>
      <c r="M11" s="36"/>
      <c r="N11" s="31"/>
      <c r="O11" s="31"/>
      <c r="P11" s="31"/>
      <c r="V11" s="31"/>
    </row>
    <row r="13" spans="1:22" ht="15.75" thickBot="1" x14ac:dyDescent="0.3">
      <c r="E13" s="17"/>
      <c r="I13" s="17"/>
    </row>
    <row r="14" spans="1:22" ht="50.65" customHeight="1" thickBot="1" x14ac:dyDescent="0.3">
      <c r="B14" s="21" t="s">
        <v>23</v>
      </c>
      <c r="D14" s="18">
        <v>5</v>
      </c>
      <c r="E14" s="1" t="str">
        <f>CONCATENATE((IF(AND(N6=5,O6=1),"R1"," ")),(IF(AND(N7=5,O7=1),"R2"," ")),(IF(AND(N8=5,O8=1),"R3"," ")),(IF(AND(N9=5,O9=1),"R4"," ")),(IF(AND(N10=5,O10=1),"R5"," ")))</f>
        <v xml:space="preserve">     </v>
      </c>
      <c r="F14" s="23" t="str">
        <f>CONCATENATE((IF(AND(N6=5,O6=2),"R1"," ")),(IF(AND(N7=5,O7=2),"R2"," ")),(IF(AND(N8=5,O8=2),"R3"," ")),(IF(AND(N9=5,O9=2),"R4"," ")),(IF(AND(N10=5,O10=2),"R5"," ")))</f>
        <v xml:space="preserve">     </v>
      </c>
      <c r="G14" s="23" t="str">
        <f>CONCATENATE((IF(AND(N6=5,O6=3),"R1"," ")),(IF(AND(N7=5,O7=3),"R2"," ")),(IF(AND(N8=5,O8=3),"R3"," ")),(IF(AND(N9=5,O9=3),"R4"," ")),(IF(AND(N10=5,O10=3),"R5"," ")))</f>
        <v xml:space="preserve">     </v>
      </c>
      <c r="H14" s="4" t="str">
        <f>CONCATENATE((IF(AND(N6=5,O6=4),"R1"," ")),(IF(AND(N7=5,O7=4),"R2"," ")),(IF(AND(N8=5,O8=4),"R3"," ")),(IF(AND(N9=5,O9=4),"R4"," ")),(IF(AND(N10=5,O10=4),"R5"," ")))</f>
        <v xml:space="preserve">     </v>
      </c>
      <c r="I14" s="4" t="str">
        <f>CONCATENATE((IF(AND(N6=5,O6=5),"R1"," ")),(IF(AND(N7=5,O7=5),"R2"," ")),(IF(AND(N8=5,O8=5),"R3"," ")),(IF(AND(N9=5,O9=5),"R4"," ")),(IF(AND(N10=5,O10=5),"R5"," ")))</f>
        <v xml:space="preserve">     </v>
      </c>
      <c r="K14" s="37" t="s">
        <v>24</v>
      </c>
    </row>
    <row r="15" spans="1:22" ht="50.65" customHeight="1" thickBot="1" x14ac:dyDescent="0.3">
      <c r="B15" s="21" t="s">
        <v>17</v>
      </c>
      <c r="C15" s="50" t="s">
        <v>14</v>
      </c>
      <c r="D15" s="18">
        <v>4</v>
      </c>
      <c r="E15" s="2" t="str">
        <f>CONCATENATE((IF(AND(N6=4,O6=1),"R1"," ")),(IF(AND(N7=4,O7=1),"R2"," ")),(IF(AND(N8=4,O8=1),"R3"," ")),(IF(AND(N9=4,O9=1),"R4"," ")),(IF(AND(N10=4,O10=1),"R5"," ")))</f>
        <v xml:space="preserve">     </v>
      </c>
      <c r="F15" s="5" t="str">
        <f>CONCATENATE((IF(AND(N6=4,O6=2),"R1"," ")),(IF(AND(N7=4,O7=2),"R2"," ")),(IF(AND(N8=4,O8=2),"R3"," ")),(IF(AND(N9=4,O9=2),"R4"," ")),(IF(AND(N10=4,O10=2),"R5"," ")))</f>
        <v xml:space="preserve">     </v>
      </c>
      <c r="G15" s="24" t="str">
        <f>CONCATENATE((IF(AND(N6=4,O6=3),"R1"," ")),(IF(AND(N7=4,O7=3),"R2"," ")),(IF(AND(N8=4,O8=3),"R3"," ")),(IF(AND(N9=4,O9=3),"R4"," ")),(IF(AND(N10=4,O10=3),"R5"," ")))</f>
        <v xml:space="preserve">     </v>
      </c>
      <c r="H15" s="25" t="str">
        <f>CONCATENATE((IF(AND(N6=4,O6=4),"R1"," ")),(IF(AND(N7=4,O7=4),"R2"," ")),(IF(AND(N8=4,O8=4),"R3"," ")),(IF(AND(N9=4,O9=4),"R4"," ")),(IF(AND(N10=4,O10=4),"R5"," ")))</f>
        <v xml:space="preserve">     </v>
      </c>
      <c r="I15" s="3" t="str">
        <f>CONCATENATE((IF(AND(N6=4,O6=5),"R1"," ")),(IF(AND(N7=4,O7=5),"R2"," ")),(IF(AND(N8=4,O8=5),"R3"," ")),(IF(AND(N9=4,O9=5),"R4"," ")),(IF(AND(N10=4,O10=5),"R5"," ")))</f>
        <v xml:space="preserve">     </v>
      </c>
      <c r="J15" s="19"/>
      <c r="K15" s="38" t="s">
        <v>25</v>
      </c>
    </row>
    <row r="16" spans="1:22" ht="50.65" customHeight="1" thickBot="1" x14ac:dyDescent="0.3">
      <c r="B16" s="21" t="s">
        <v>22</v>
      </c>
      <c r="C16" s="50"/>
      <c r="D16" s="18">
        <v>3</v>
      </c>
      <c r="E16" s="2" t="str">
        <f>CONCATENATE((IF(AND(N6=3,O6=1),"R1"," ")),(IF(AND(N7=3,O7=1),"R2"," ")),(IF(AND(N8=3,O8=1),"R3"," ")),(IF(AND(N9=3,O9=1),"R4"," ")),(IF(AND(N10=3,O10=1),"R5"," ")))</f>
        <v xml:space="preserve">     </v>
      </c>
      <c r="F16" s="2" t="str">
        <f>CONCATENATE((IF(AND(N6=3,O6=2),"R1"," ")),(IF(AND(N7=3,O7=2),"R2"," ")),(IF(AND(N8=3,O8=2),"R3"," ")),(IF(AND(N9=3,O9=2),"R4"," ")),(IF(AND(N10=3,O10=2),"R5"," ")))</f>
        <v xml:space="preserve">     </v>
      </c>
      <c r="G16" s="7" t="str">
        <f>CONCATENATE((IF(AND(N6=3,O6=3),"R1"," ")),(IF(AND(N7=3,O7=3),"R2"," ")),(IF(AND(N8=3,O8=3),"R3"," ")),(IF(AND(N9=3,O9=3),"R4"," ")),(IF(AND(N10=3,O10=3),"R5"," ")))</f>
        <v xml:space="preserve">     </v>
      </c>
      <c r="H16" s="24" t="str">
        <f>CONCATENATE((IF(AND(N6=3,O6=4),"R1"," ")),(IF(AND(N7=3,O7=4),"R2"," ")),(IF(AND(N8=3,O8=4),"R3"," ")),(IF(AND(N9=3,O9=4),"R4"," ")),(IF(AND(N10=3,O10=4),"R5"," ")))</f>
        <v xml:space="preserve">     </v>
      </c>
      <c r="I16" s="23" t="str">
        <f>CONCATENATE((IF(AND(N6=3,O6=5),"R1"," ")),(IF(AND(N7=3,O7=5),"R2"," ")),(IF(AND(N8=3,O8=5),"R3"," ")),(IF(AND(N9=3,O9=5),"R4"," ")),(IF(AND(N10=3,O10=5),"R5"," ")))</f>
        <v xml:space="preserve">     </v>
      </c>
      <c r="J16" s="19"/>
      <c r="K16" s="39" t="s">
        <v>26</v>
      </c>
    </row>
    <row r="17" spans="2:11" ht="50.65" customHeight="1" thickBot="1" x14ac:dyDescent="0.3">
      <c r="B17" s="21" t="s">
        <v>21</v>
      </c>
      <c r="D17" s="18">
        <v>2</v>
      </c>
      <c r="E17" s="6" t="str">
        <f>CONCATENATE((IF(AND(N6=2,O6=1),"R1"," ")),(IF(AND(N7=2,O7=1),"R2"," ")),(IF(AND(N8=2,O8=1),"R3"," ")),(IF(AND(N9=2,O9=1),"R4"," ")),(IF(AND(N10=2,O10=1),"R5"," ")))</f>
        <v xml:space="preserve">     </v>
      </c>
      <c r="F17" s="28" t="str">
        <f>CONCATENATE((IF(AND(N6=2,O6=2),"R1"," ")),(IF(AND(N7=2,O7=2),"R2"," ")),(IF(AND(N8=2,O8=2),"R3"," ")),(IF(AND(N9=2,O9=2),"R4"," ")),(IF(AND(N10=2,O10=2),"R5"," ")))</f>
        <v xml:space="preserve">R1 R3  </v>
      </c>
      <c r="G17" s="9" t="str">
        <f>CONCATENATE((IF(AND(N6=2,O6=3),"R1"," ")),(IF(AND(N7=2,O7=3),"R2"," ")),(IF(AND(N8=2,O8=3),"R3"," ")),(IF(AND(N9=2,O9=3),"R4"," ")),(IF(AND(N10=2,O10=3),"R5"," ")))</f>
        <v xml:space="preserve">    R5</v>
      </c>
      <c r="H17" s="2" t="str">
        <f>CONCATENATE((IF(AND(N6=2,O6=4),"R1"," ")),(IF(AND(N7=2,O7=4),"R2"," ")),(IF(AND(N8=2,O8=4),"R3"," ")),(IF(AND(N9=2,O9=4),"R4"," ")),(IF(AND(N10=2,O10=4),"R5"," ")))</f>
        <v xml:space="preserve">   R4 </v>
      </c>
      <c r="I17" s="2" t="str">
        <f>CONCATENATE((IF(AND(N6=2,O6=5),"R1"," ")),(IF(AND(N7=2,O7=5),"R2"," ")),(IF(AND(N8=2,O8=5),"R3"," ")),(IF(AND(N9=2,O9=5),"R4"," ")),(IF(AND(N10=2,O10=5),"R5"," ")))</f>
        <v xml:space="preserve">     </v>
      </c>
      <c r="J17" s="19"/>
      <c r="K17" s="40" t="s">
        <v>27</v>
      </c>
    </row>
    <row r="18" spans="2:11" ht="50.65" customHeight="1" x14ac:dyDescent="0.25">
      <c r="B18" s="21" t="s">
        <v>20</v>
      </c>
      <c r="D18" s="18">
        <v>1</v>
      </c>
      <c r="E18" s="10" t="str">
        <f>CONCATENATE((IF(AND(N6=1,O6=1),"R1"," ")),(IF(AND(N7=1,O7=1),"R2"," ")),(IF(AND(N8=1,O8=1),"R3"," ")),(IF(AND(N9=1,O9=1),"R4"," ")),(IF(AND(N10=1,O10=1),"R5"," ")))</f>
        <v xml:space="preserve">     </v>
      </c>
      <c r="F18" s="8" t="str">
        <f>CONCATENATE((IF(AND(N6=1,O6=2),"R1"," ")),(IF(AND(N7=1,O7=2),"R2"," ")),(IF(AND(N8=1,O8=2),"R3"," ")),(IF(AND(N9=1,O9=2),"R4"," ")),(IF(AND(N10=1,O10=2),"R5"," ")))</f>
        <v xml:space="preserve">     </v>
      </c>
      <c r="G18" s="27" t="str">
        <f>CONCATENATE((IF(AND(N6=1,O6=3),"R1"," ")),(IF(AND(N7=1,O7=3),"R2"," ")),(IF(AND(N8=1,O8=3),"R3"," ")),(IF(AND(N9=1,O9=3),"R4"," ")),(IF(AND(N10=1,O10=3),"R5"," ")))</f>
        <v xml:space="preserve"> R2   </v>
      </c>
      <c r="H18" s="26" t="str">
        <f>CONCATENATE((IF(AND(N6=1,O6=4),"R1"," ")),(IF(AND(N7=1,O7=4),"R2"," ")),(IF(AND(N8=1,O8=4),"R3"," ")),(IF(AND(N9=1,O9=4),"R4"," ")),(IF(AND(N10=1,O10=4),"R5"," ")))</f>
        <v xml:space="preserve">     </v>
      </c>
      <c r="I18" s="26" t="str">
        <f>CONCATENATE((IF(AND(N6=1,O6=5),"R1"," ")),(IF(AND(N7=1,O7=5),"R2"," ")),(IF(AND(N8=1,O8=5),"R3"," ")),(IF(AND(N9=1,O9=5),"R4"," ")),(IF(AND(N10=1,O10=5),"R5"," ")))</f>
        <v xml:space="preserve">     </v>
      </c>
      <c r="J18" s="19"/>
    </row>
    <row r="19" spans="2:11" x14ac:dyDescent="0.25">
      <c r="E19" s="20">
        <v>1</v>
      </c>
      <c r="F19" s="20">
        <v>2</v>
      </c>
      <c r="G19" s="20">
        <v>3</v>
      </c>
      <c r="H19" s="20">
        <v>4</v>
      </c>
      <c r="I19" s="20">
        <v>5</v>
      </c>
    </row>
    <row r="20" spans="2:11" x14ac:dyDescent="0.25">
      <c r="E20" s="20"/>
      <c r="F20" s="20"/>
      <c r="G20" s="20" t="s">
        <v>6</v>
      </c>
      <c r="H20" s="20"/>
      <c r="I20" s="20"/>
    </row>
    <row r="21" spans="2:11" x14ac:dyDescent="0.25">
      <c r="E21" s="21" t="s">
        <v>15</v>
      </c>
      <c r="F21" s="21" t="s">
        <v>16</v>
      </c>
      <c r="G21" s="21" t="s">
        <v>17</v>
      </c>
      <c r="H21" s="21" t="s">
        <v>18</v>
      </c>
      <c r="I21" s="21" t="s">
        <v>19</v>
      </c>
    </row>
  </sheetData>
  <mergeCells count="20">
    <mergeCell ref="K10:L10"/>
    <mergeCell ref="C15:C16"/>
    <mergeCell ref="B6:C10"/>
    <mergeCell ref="D6:J6"/>
    <mergeCell ref="K6:L6"/>
    <mergeCell ref="D7:J7"/>
    <mergeCell ref="K7:L7"/>
    <mergeCell ref="D8:J8"/>
    <mergeCell ref="K8:L8"/>
    <mergeCell ref="D9:J9"/>
    <mergeCell ref="K9:L9"/>
    <mergeCell ref="D10:J10"/>
    <mergeCell ref="C2:F2"/>
    <mergeCell ref="A4:M4"/>
    <mergeCell ref="N4:O4"/>
    <mergeCell ref="P4:P5"/>
    <mergeCell ref="Q4:S4"/>
    <mergeCell ref="B5:C5"/>
    <mergeCell ref="D5:J5"/>
    <mergeCell ref="K5:L5"/>
  </mergeCells>
  <conditionalFormatting sqref="T6:T11">
    <cfRule type="containsText" dxfId="3" priority="1" operator="containsText" text="muy">
      <formula>NOT(ISERROR(SEARCH("muy",T6)))</formula>
    </cfRule>
    <cfRule type="containsText" dxfId="2" priority="2" operator="containsText" text="alto">
      <formula>NOT(ISERROR(SEARCH("alto",T6)))</formula>
    </cfRule>
    <cfRule type="containsText" dxfId="1" priority="3" operator="containsText" text="medio">
      <formula>NOT(ISERROR(SEARCH("medio",T6)))</formula>
    </cfRule>
    <cfRule type="containsText" dxfId="0" priority="4" operator="containsText" text="bajo">
      <formula>NOT(ISERROR(SEARCH("bajo",T6)))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Matriz Hardware</vt:lpstr>
      <vt:lpstr>Matriz Software</vt:lpstr>
      <vt:lpstr>Matriz Red</vt:lpstr>
      <vt:lpstr>Matriz Personal</vt:lpstr>
      <vt:lpstr>Matriz Lugar</vt:lpstr>
      <vt:lpstr>Matriz Organizacion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Camargo</dc:creator>
  <cp:lastModifiedBy>Oscar Camargo</cp:lastModifiedBy>
  <dcterms:created xsi:type="dcterms:W3CDTF">2021-09-15T15:13:06Z</dcterms:created>
  <dcterms:modified xsi:type="dcterms:W3CDTF">2025-01-29T13:07:58Z</dcterms:modified>
</cp:coreProperties>
</file>