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er\original dataset\"/>
    </mc:Choice>
  </mc:AlternateContent>
  <xr:revisionPtr revIDLastSave="0" documentId="13_ncr:1_{EBEABFC3-5C49-4CD4-99C2-ADD918794D99}" xr6:coauthVersionLast="41" xr6:coauthVersionMax="41" xr10:uidLastSave="{00000000-0000-0000-0000-000000000000}"/>
  <bookViews>
    <workbookView xWindow="-108" yWindow="-108" windowWidth="23256" windowHeight="12720" xr2:uid="{8387DE75-DD8F-43EF-8B3D-E62A0C1A3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99" i="1" l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6" i="1"/>
  <c r="F375" i="1"/>
  <c r="F374" i="1"/>
  <c r="F373" i="1"/>
  <c r="F372" i="1"/>
  <c r="F371" i="1"/>
  <c r="F370" i="1"/>
  <c r="F368" i="1"/>
  <c r="F367" i="1"/>
  <c r="F366" i="1"/>
  <c r="F365" i="1"/>
  <c r="F364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1" i="1"/>
  <c r="F320" i="1"/>
  <c r="F319" i="1"/>
  <c r="F318" i="1"/>
  <c r="F317" i="1"/>
  <c r="F316" i="1"/>
  <c r="F315" i="1"/>
  <c r="F314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2" i="1"/>
  <c r="F21" i="1"/>
  <c r="F20" i="1"/>
  <c r="F19" i="1"/>
  <c r="F18" i="1"/>
  <c r="F17" i="1"/>
  <c r="F16" i="1"/>
  <c r="F15" i="1"/>
  <c r="F13" i="1"/>
  <c r="F12" i="1"/>
  <c r="F11" i="1"/>
  <c r="F5" i="1"/>
  <c r="F4" i="1"/>
  <c r="F3" i="1"/>
  <c r="F2" i="1"/>
  <c r="E2" i="1"/>
</calcChain>
</file>

<file path=xl/sharedStrings.xml><?xml version="1.0" encoding="utf-8"?>
<sst xmlns="http://schemas.openxmlformats.org/spreadsheetml/2006/main" count="3599" uniqueCount="1855">
  <si>
    <t>product_url</t>
  </si>
  <si>
    <t>product_name</t>
  </si>
  <si>
    <t>product_category_tree</t>
  </si>
  <si>
    <t>pid</t>
  </si>
  <si>
    <t>retail_price</t>
  </si>
  <si>
    <t>discounted_price</t>
  </si>
  <si>
    <t>Date</t>
  </si>
  <si>
    <t>http://www.flipkart.com/alisha-solid-women-s-cycling-shorts/p/itmeh2ffvzetthbb?pid=SRTEH2FF9KEDEFGF</t>
  </si>
  <si>
    <t>Alisha Solid Women's Cycling Shorts</t>
  </si>
  <si>
    <t>["Clothing &gt;&gt; Women's Clothing &gt;&gt; Lingerie, Sleep &amp; Swimwear &gt;&gt; Shorts &gt;&gt; Alisha Shorts &gt;&gt; Alisha Solid Women's Cycling Shorts"]</t>
  </si>
  <si>
    <t>SRTEH2FF9KEDEFGF</t>
  </si>
  <si>
    <t>http://www.flipkart.com/fabhomedecor-fabric-double-sofa-bed/p/itmeh3qgfamccfpy?pid=SBEEH3QGU7MFYJFY</t>
  </si>
  <si>
    <t>FabHomeDecor Fabric Double Sofa Bed</t>
  </si>
  <si>
    <t>["Furniture &gt;&gt; Living Room Furniture &gt;&gt; Sofa Beds &amp; Futons &gt;&gt; FabHomeDecor Fabric Double Sofa Bed (Finish Colo..."]</t>
  </si>
  <si>
    <t>SBEEH3QGU7MFYJFY</t>
  </si>
  <si>
    <t>http://www.flipkart.com/aw-bellies/p/itmeh4grgfbkexnt?pid=SHOEH4GRSUBJGZXE</t>
  </si>
  <si>
    <t>AW Bellies</t>
  </si>
  <si>
    <t>["Footwear &gt;&gt; Women's Footwear &gt;&gt; Ballerinas &gt;&gt; AW Bellies"]</t>
  </si>
  <si>
    <t>SHOEH4GRSUBJGZXE</t>
  </si>
  <si>
    <t>http://www.flipkart.com/alisha-solid-women-s-cycling-shorts/p/itmeh2f6sdgah2pq?pid=SRTEH2F6HUZMQ6SJ</t>
  </si>
  <si>
    <t>SRTEH2F6HUZMQ6SJ</t>
  </si>
  <si>
    <t>http://www.flipkart.com/sicons-all-purpose-arnica-dog-shampoo/p/itmeh3zyw2vhgsp5?pid=PSOEH3ZYDMSYARJ5</t>
  </si>
  <si>
    <t>Sicons All Purpose Arnica Dog Shampoo</t>
  </si>
  <si>
    <t>["Pet Supplies &gt;&gt; Grooming &gt;&gt; Skin &amp; Coat Care &gt;&gt; Shampoo &gt;&gt; Sicons All Purpose Arnica Dog Shampoo (500 ml)"]</t>
  </si>
  <si>
    <t>PSOEH3ZYDMSYARJ5</t>
  </si>
  <si>
    <t>http://www.flipkart.com/eternal-gandhi-super-series-crystal-paper-weights-silver-finish/p/itmeb7h2hrfgutxb?pid=PWTEB7H2E4KCYUE3</t>
  </si>
  <si>
    <t>Eternal Gandhi Super Series Crystal Paper Weights  with Silver Finish</t>
  </si>
  <si>
    <t>["Eternal Gandhi Super Series Crystal Paper Weight..."]</t>
  </si>
  <si>
    <t>PWTEB7H2E4KCYUE3</t>
  </si>
  <si>
    <t>http://www.flipkart.com/alisha-solid-women-s-cycling-shorts/p/itmeh2ftwkzykhcg?pid=SRTEH2FVVKRBAXHB</t>
  </si>
  <si>
    <t>SRTEH2FVVKRBAXHB</t>
  </si>
  <si>
    <t>http://www.flipkart.com/fabhomedecor-fabric-double-sofa-bed/p/itmeh3qgnxztzcvf?pid=SBEEH3QGYGHFUEXN</t>
  </si>
  <si>
    <t>SBEEH3QGYGHFUEXN</t>
  </si>
  <si>
    <t>http://www.flipkart.com/dilli-bazaaar-bellies-corporate-casuals-casuals/p/itmeh2paagfuhbzh?pid=SHOEH3DZBFR88SCK</t>
  </si>
  <si>
    <t>dilli bazaaar Bellies, Corporate Casuals, Casuals</t>
  </si>
  <si>
    <t>["Footwear &gt;&gt; Women's Footwear &gt;&gt; Ballerinas &gt;&gt; dilli bazaaar Bellies, Corporate Casuals, Casuals"]</t>
  </si>
  <si>
    <t>SHOEH3DZBFR88SCK</t>
  </si>
  <si>
    <t>http://www.flipkart.com/alisha-solid-women-s-cycling-shorts/p/itmeh2fvdphhyshh?pid=SRTEH2FVUHAAVH9X</t>
  </si>
  <si>
    <t>SRTEH2FVUHAAVH9X</t>
  </si>
  <si>
    <t>http://www.flipkart.com/ladela-bellies/p/itmeh4kmxght7tuc?pid=SHOEH4KM2W3Z6EH5</t>
  </si>
  <si>
    <t>Ladela Bellies</t>
  </si>
  <si>
    <t>["Footwear &gt;&gt; Women's Footwear &gt;&gt; Ballerinas &gt;&gt; Ladela Bellies"]</t>
  </si>
  <si>
    <t>SHOEH4KM2W3Z6EH5</t>
  </si>
  <si>
    <t>http://www.flipkart.com/carrel-printed-women-s/p/itmehf3ednm5fvyt?pid=SWIEHF3EF5PZAZUY</t>
  </si>
  <si>
    <t>Carrel Printed Women's</t>
  </si>
  <si>
    <t>["Clothing &gt;&gt; Women's Clothing &gt;&gt; Sports &amp; Gym Wear &gt;&gt; Swimsuits &gt;&gt; Carrel Swimsuits &gt;&gt; Carrel Printed Women's"]</t>
  </si>
  <si>
    <t>SWIEHF3EF5PZAZUY</t>
  </si>
  <si>
    <t>http://www.flipkart.com/sicons-all-purpose-tea-tree-dog-shampoo/p/itmeh3zyhfrgh3re?pid=PSOEH3ZYYFETGCCD</t>
  </si>
  <si>
    <t>Sicons All Purpose Tea Tree Dog Shampoo</t>
  </si>
  <si>
    <t>["Pet Supplies &gt;&gt; Grooming &gt;&gt; Skin &amp; Coat Care &gt;&gt; Shampoo &gt;&gt; Sicons All Purpose Tea Tree Dog Shampoo (200 ml)"]</t>
  </si>
  <si>
    <t>PSOEH3ZYYFETGCCD</t>
  </si>
  <si>
    <t>http://www.flipkart.com/alisha-solid-women-s-cycling-shorts/p/itmeh2fgcjz4mzvu?pid=SRTEH2FGBDJGX8FW</t>
  </si>
  <si>
    <t>SRTEH2FGBDJGX8FW</t>
  </si>
  <si>
    <t>http://www.flipkart.com/freelance-vacuum-bottles-350-ml-bottle/p/itmegytzpkgmrew5?pid=BOTEGYTZ2T6WUJMM</t>
  </si>
  <si>
    <t>Freelance Vacuum Bottles 350 ml Bottle</t>
  </si>
  <si>
    <t>["Pens &amp; Stationery &gt;&gt; School Supplies &gt;&gt; Water Bottles &gt;&gt; Freelance Water Bottles &gt;&gt; Freelance Vacuum Bottles 350 ml Bottle (Pack of ..."]</t>
  </si>
  <si>
    <t>BOTEGYTZ2T6WUJMM</t>
  </si>
  <si>
    <t>http://www.flipkart.com/alisha-solid-women-s-cycling-shorts/p/itmeh2fehghynve9?pid=SRTEH2FECMGNZJXJ</t>
  </si>
  <si>
    <t>SRTEH2FECMGNZJXJ</t>
  </si>
  <si>
    <t>http://www.flipkart.com/fabhomedecor-fabric-double-sofa-bed/p/itmeh3qgzgmsuyxn?pid=SBEEH3QGAYAEPRCG</t>
  </si>
  <si>
    <t>SBEEH3QGAYAEPRCG</t>
  </si>
  <si>
    <t>http://www.flipkart.com/style-foot-bellies/p/itmeh4fssgzabe5h?pid=SHOEH4FSHEDEMVTM</t>
  </si>
  <si>
    <t>Style Foot Bellies</t>
  </si>
  <si>
    <t>["Footwear &gt;&gt; Women's Footwear &gt;&gt; Ballerinas &gt;&gt; Style Foot Bellies"]</t>
  </si>
  <si>
    <t>SHOEH4FSHEDEMVTM</t>
  </si>
  <si>
    <t>http://www.flipkart.com/carrel-printed-women-s/p/itmehf3hmxnuawtn?pid=SWIEHF3H7WG6VGMR</t>
  </si>
  <si>
    <t>SWIEHF3H7WG6VGMR</t>
  </si>
  <si>
    <t>http://www.flipkart.com/fabhomedecor-fabric-double-sofa-bed/p/itmeh3qgqctxreu9?pid=SBEEH3QGWRGG3J6Q</t>
  </si>
  <si>
    <t>SBEEH3QGWRGG3J6Q</t>
  </si>
  <si>
    <t>http://www.flipkart.com/sicons-conditioning-conditoner-dog-shampoo/p/itmeh3zxdz5zzgpz?pid=PSOEH3ZXRTZJUVXM</t>
  </si>
  <si>
    <t>Sicons Conditioning Conditoner Dog Shampoo</t>
  </si>
  <si>
    <t>["Pet Supplies &gt;&gt; Grooming &gt;&gt; Skin &amp; Coat Care &gt;&gt; Shampoo &gt;&gt; Sicons Conditioning Conditoner Dog Shampoo (200 ml)"]</t>
  </si>
  <si>
    <t>PSOEH3ZXRTZJUVXM</t>
  </si>
  <si>
    <t>http://www.flipkart.com/alisha-solid-women-s-cycling-shorts/p/itmeh2fdc4esfsym?pid=SRTEH2FD3ANFFMHP</t>
  </si>
  <si>
    <t>SRTEH2FD3ANFFMHP</t>
  </si>
  <si>
    <t>http://www.flipkart.com/dongli-printed-boy-s-round-neck-t-shirt/p/itmehbhxtchxzghk?pid=TSHEHBHSKBJWHFNF</t>
  </si>
  <si>
    <t>dongli Printed Boy's Round Neck T-Shirt</t>
  </si>
  <si>
    <t>["Clothing &gt;&gt; Kids' Clothing &gt;&gt; Boys Wear &gt;&gt; Polos &amp; T-Shirts &gt;&gt; dongli Polos &amp; T-Shirts &gt;&gt; dongli Printed Boy's Round Neck T-Shirt (Pack of 4)"]</t>
  </si>
  <si>
    <t>TSHEHBHSKBJWHFNF</t>
  </si>
  <si>
    <t>http://www.flipkart.com/swagga-women-clogs/p/itmeh75zqupd8scy?pid=SNDEH75ZFZ5REGFH</t>
  </si>
  <si>
    <t>SWAGGA Women Clogs</t>
  </si>
  <si>
    <t>["Footwear &gt;&gt; Women's Footwear &gt;&gt; Sports Sandals &gt;&gt; SWAGGA Women Clogs"]</t>
  </si>
  <si>
    <t>SNDEH75ZFZ5REGFH</t>
  </si>
  <si>
    <t>http://www.flipkart.com/kennel-rubber-dumbell-bell-small-toy-dog/p/itmea6sfmyuwwgjq?pid=PTYEA6SFGD4X8NAR</t>
  </si>
  <si>
    <t>Kennel Rubber Dumbell With Bell - Small Rubber Rubber Toy For Dog</t>
  </si>
  <si>
    <t>["Pet Supplies &gt;&gt; Toys &gt;&gt; Comfort Toys"]</t>
  </si>
  <si>
    <t>PTYEA6SFGD4X8NAR</t>
  </si>
  <si>
    <t>http://www.flipkart.com/glus-wedding-lingerie-set/p/itme92u9hecg3cyy?pid=LINE92U9KGZG25AY</t>
  </si>
  <si>
    <t>Glus Wedding Lingerie Set</t>
  </si>
  <si>
    <t>["Clothing &gt;&gt; Women's Clothing &gt;&gt; Lingerie, Sleep &amp; Swimwear &gt;&gt; Lingerie Sets &gt;&gt; Glus Lingerie Sets"]</t>
  </si>
  <si>
    <t>LINE92U9KGZG25AY</t>
  </si>
  <si>
    <t>http://www.flipkart.com/veelys-shiny-white-quad-roller-skates-size-4-5-uk/p/itmec88wuhjgzwur?pid=SKTEC88WSNYJKWY7</t>
  </si>
  <si>
    <t>Veelys Shiny White Quad Roller Skates - Size 4.5 UK</t>
  </si>
  <si>
    <t>["Sports &amp; Fitness &gt;&gt; Other Sports &gt;&gt; Skating &gt;&gt; Skates &gt;&gt; Veelys Skates"]</t>
  </si>
  <si>
    <t>SKTEC88WSNYJKWY7</t>
  </si>
  <si>
    <t>http://www.flipkart.com/bulaky-vanity-case-jewellery/p/itmdzy4ycfjhvctj?pid=VANDZY4YZFPEG85T</t>
  </si>
  <si>
    <t>Bulaky vanity case Jewellery Vanity Case</t>
  </si>
  <si>
    <t>["Beauty and Personal Care &gt;&gt; Makeup &gt;&gt; Vanity Boxes &gt;&gt; Bulaky Vanity Boxes"]</t>
  </si>
  <si>
    <t>VANDZY4YZFPEG85T</t>
  </si>
  <si>
    <t>http://www.flipkart.com/fdt-women-s-leggings/p/itmeb2km9y7kdd6v?pid=LJGEB2KMCMMHHFC7</t>
  </si>
  <si>
    <t>FDT Women's Leggings</t>
  </si>
  <si>
    <t>["Clothing &gt;&gt; Women's Clothing &gt;&gt; Fusion Wear &gt;&gt; Leggings &amp; Jeggings &gt;&gt; Legging Jegging &gt;&gt; FDT Legging Jegging"]</t>
  </si>
  <si>
    <t>LJGEB2KMCMMHHFC7</t>
  </si>
  <si>
    <t>http://www.flipkart.com/madcaps-c38gr30-men-s-cargos/p/itme6a53bczcafya?pid=CRGE6A53UX7CJMXX</t>
  </si>
  <si>
    <t>Madcaps C38GR30 Men's Cargos</t>
  </si>
  <si>
    <t>["Clothing &gt;&gt; Men's Clothing &gt;&gt; Cargos, Shorts &amp; 3/4ths &gt;&gt; Cargos &gt;&gt; Madcaps Cargos"]</t>
  </si>
  <si>
    <t>CRGE6A53UX7CJMXX</t>
  </si>
  <si>
    <t>http://www.flipkart.com/bengal-blooms-rose-artificial-plant-pot/p/itmegdhsahxvv5km?pid=ARPEGDHSXZJSHGSN</t>
  </si>
  <si>
    <t>Bengal Blooms Rose Artificial Plant  with Pot</t>
  </si>
  <si>
    <t>["Bengal Blooms Rose Artificial Plant  with Pot (3..."]</t>
  </si>
  <si>
    <t>ARPEGDHSXZJSHGSN</t>
  </si>
  <si>
    <t>http://www.flipkart.com/indcrown-net-embroidered-semi-stitched-lehenga-choli-material/p/itmejx2n25hczzvh?pid=FABEJX2NHNKCYHKA</t>
  </si>
  <si>
    <t>Indcrown Net Embroidered Semi-stitched Lehenga Choli Material</t>
  </si>
  <si>
    <t>["Clothing &gt;&gt; Women's Clothing &gt;&gt; Ethnic Wear &gt;&gt; Fabric &gt;&gt; Lehenga Choli Material &gt;&gt; Indcrown Lehenga Choli Material &gt;&gt; Indcrown Net Embroidered Semi-stitched Lehenga C..."]</t>
  </si>
  <si>
    <t>FABEJX2NHNKCYHKA</t>
  </si>
  <si>
    <t>http://www.flipkart.com/shopmania-music-band-a5-notebook-spiral-bound/p/itmej6z8xckfqbvt?pid=DIAEJ6Z8BEDTGGYY</t>
  </si>
  <si>
    <t>Shopmania Music Band A5 Notebook Spiral Bound</t>
  </si>
  <si>
    <t>["Pens &amp; Stationery &gt;&gt; Diaries &amp; Notebooks &gt;&gt; Notebooks &gt;&gt; Designer &gt;&gt; Shopmania Designer &gt;&gt; Shopmania Music Band A5 Notebook Spiral Bound (M..."]</t>
  </si>
  <si>
    <t>DIAEJ6Z8BEDTGGYY</t>
  </si>
  <si>
    <t>http://www.flipkart.com/shopmania-music-band-a5-notebook-spiral-bound/p/itmej6z8tagp7gsy?pid=DIAEJ6Z8KQFWDEGH</t>
  </si>
  <si>
    <t>DIAEJ6Z8KQFWDEGH</t>
  </si>
  <si>
    <t>http://www.flipkart.com/tiara-diaries-2016-2017-designer-la-kaarta-taking-action-getting-result-set-3-b5-notebook-hard-bound/p/itmej8fgzwbenga9?pid=DIAEJ8FGHZ3K86JU</t>
  </si>
  <si>
    <t>Tiara Diaries 2016-2017 Designer LA Kaarta "TAKING ACTION GETTING RESULT" (Set of 3) B5 Notebook Hard Bound</t>
  </si>
  <si>
    <t>["Pens &amp; Stationery &gt;&gt; Diaries &amp; Notebooks &gt;&gt; Notebooks &gt;&gt; Designer &gt;&gt; Tiara Diaries Designer &gt;&gt; Tiara Diaries 2016-2017 Designer LA Kaarta \"TAKI..."]</t>
  </si>
  <si>
    <t>DIAEJ8FGHZ3K86JU</t>
  </si>
  <si>
    <t>http://www.flipkart.com/kajci-embroidered-women-s-waistcoat/p/itmeg2fyaezq59fn?pid=WSCEG2FYDYFDSVZ6</t>
  </si>
  <si>
    <t>KAJCI Embroidered Women's Waistcoat</t>
  </si>
  <si>
    <t>["Clothing &gt;&gt; Women's Clothing &gt;&gt; Formal Wear &gt;&gt; Waistcoats &gt;&gt; KAJCI Waistcoats &gt;&gt; KAJCI Embroidered Women's Waistcoat"]</t>
  </si>
  <si>
    <t>WSCEG2FYDYFDSVZ6</t>
  </si>
  <si>
    <t>http://www.flipkart.com/packman-8-x-10-inches-security-bags-without-pod-jacket-courier-bag/p/itmegbtrgzn3hzbc?pid=PKBEGBTRKKHU26YQ</t>
  </si>
  <si>
    <t>Packman 8 x 10 inches Security Bags Without POD Jacket Courier Bag Security Bag</t>
  </si>
  <si>
    <t>["Pens &amp; Stationery &gt;&gt; Office Supplies &gt;&gt; Packaging Security Bags &gt;&gt; Packman Packaging Security Bags &gt;&gt; Packman 8 x 10 inches Security Bags Without POD ..."]</t>
  </si>
  <si>
    <t>PKBEGBTRKKHU26YQ</t>
  </si>
  <si>
    <t>http://www.flipkart.com/pick-pocket-embroidered-women-s-waistcoat/p/itmefuv4c2beuazq?pid=WSCEFUV4TVWT73ZB</t>
  </si>
  <si>
    <t>Pick Pocket Embroidered Women's Waistcoat</t>
  </si>
  <si>
    <t>["Clothing &gt;&gt; Women's Clothing &gt;&gt; Formal Wear &gt;&gt; Waistcoats &gt;&gt; Pick Pocket Waistcoats &gt;&gt; Pick Pocket Embroidered Women's Waistcoat"]</t>
  </si>
  <si>
    <t>WSCEFUV4TVWT73ZB</t>
  </si>
  <si>
    <t>http://www.flipkart.com/angelfish-silk-potali-potli/p/itmegfyaw849dw9b?pid=PPSEGFYAGD8FYUXV</t>
  </si>
  <si>
    <t>Angelfish Silk Potali Potli</t>
  </si>
  <si>
    <t>["Bags, Wallets &amp; Belts &gt;&gt; Bags &gt;&gt; Pouches and Potlis &gt;&gt; Angelfish Pouches and Potlis &gt;&gt; Angelfish Silk Potali Potli (Multicolor)"]</t>
  </si>
  <si>
    <t>PPSEGFYAGD8FYUXV</t>
  </si>
  <si>
    <t>http://www.flipkart.com/oye-boy-s-dungaree/p/itmef2xs6hvnapgy?pid=DRPEF2XSFBAP4SUZ</t>
  </si>
  <si>
    <t>Oye Boy's Dungaree</t>
  </si>
  <si>
    <t>["Clothing &gt;&gt; Kids' Clothing &gt;&gt; Boys Wear &gt;&gt; Dungarees &amp; Jumpsuits &gt;&gt; Dungarees &gt;&gt; Oye Dungarees &gt;&gt; Oye Boy's Dungaree"]</t>
  </si>
  <si>
    <t>DRPEF2XSFBAP4SUZ</t>
  </si>
  <si>
    <t>http://www.flipkart.com/nuride-canvas-shoes/p/itmegvqbfp7yszy3?pid=SHOEGVQCT2ZSGUHY</t>
  </si>
  <si>
    <t>Nuride Canvas Shoes</t>
  </si>
  <si>
    <t>["Footwear &gt;&gt; Women's Footwear &gt;&gt; Casual Shoes &gt;&gt; Canvas &gt;&gt; Nuride Canvas Shoes"]</t>
  </si>
  <si>
    <t>SHOEGVQCT2ZSGUHY</t>
  </si>
  <si>
    <t>http://www.flipkart.com/om-shivakriti-square-wall-clock-showpiece-38-1-cm/p/itmehs7xbfb3zgca?pid=SHIEHS7XJ954NRYY</t>
  </si>
  <si>
    <t>OM SHIVAKRITI Square wall Clock Showpiece  -  38.1 cm</t>
  </si>
  <si>
    <t>["Home Decor &amp; Festive Needs &gt;&gt; Showpiece &gt;&gt; Gramophones &gt;&gt; OM SHIVAKRITI Gramophones &gt;&gt; OM SHIVAKRITI Square wall Clock Showpiece  -  38..."]</t>
  </si>
  <si>
    <t>SHIEHS7XJ954NRYY</t>
  </si>
  <si>
    <t>http://www.flipkart.com/himmlisch-st381-magnetic-sun-shade-maruti-alto/p/itmejfbryjrhguxk?pid=SUDEJFBRVYEUZUDH</t>
  </si>
  <si>
    <t>Himmlisch ST381 Magnetic Sun Shade For Maruti Alto</t>
  </si>
  <si>
    <t>["Automotive &gt;&gt; Accessories &amp; Spare parts &gt;&gt; Car Interior &amp; Exterior &gt;&gt; Car Interior &gt;&gt; Car Sun Shades &gt;&gt; Himmlisch ST381 Magnetic Sun Shade For Maruti Al..."]</t>
  </si>
  <si>
    <t>SUDEJFBRVYEUZUDH</t>
  </si>
  <si>
    <t>http://www.flipkart.com/rapter-bnc-179-bnc-wire-connector/p/itmehf8g2gg9efem?pid=WJCEHF8GZSQWZY7Z</t>
  </si>
  <si>
    <t>Rapter BNC-179 BNC Wire Connector</t>
  </si>
  <si>
    <t>["Tools &amp; Hardware &gt;&gt; Tools &gt;&gt; Hardware &amp; Electricals &gt;&gt; Hardware &gt;&gt; Wire Joints &amp; Connectors &gt;&gt; Rapter BNC-179 BNC Wire Connector (Silver, Pack ..."]</t>
  </si>
  <si>
    <t>WJCEHF8GZSQWZY7Z</t>
  </si>
  <si>
    <t>http://www.flipkart.com/vishudh-printed-women-s-straight-kurta/p/itmehe9h6uejkznn?pid=KTAEHE9HAED4VUQB</t>
  </si>
  <si>
    <t>Vishudh Printed Women's Straight Kurta</t>
  </si>
  <si>
    <t>["Vishudh Printed Women's Straight Kurta"]</t>
  </si>
  <si>
    <t>KTAEHE9HAED4VUQB</t>
  </si>
  <si>
    <t>http://www.flipkart.com/vishudh-printed-women-s-straight-kurta/p/itmehe9kzenpyqcp?pid=KTAEHE9KFCMVVSBN</t>
  </si>
  <si>
    <t>KTAEHE9KFCMVVSBN</t>
  </si>
  <si>
    <t>http://www.flipkart.com/vishudh-printed-women-s-anarkali-kurta/p/itmehe9khxckjhnh?pid=KTAEHE9KEZBBQHYA</t>
  </si>
  <si>
    <t>Vishudh Printed Women's Anarkali Kurta</t>
  </si>
  <si>
    <t>["Vishudh Printed Women's Anarkali Kurta"]</t>
  </si>
  <si>
    <t>KTAEHE9KEZBBQHYA</t>
  </si>
  <si>
    <t>http://www.flipkart.com/buildtrack-pir-wireless-motion-sensor-one-switch-control-security-system/p/itmehdp9wpszgqr5?pid=SSSEHDP9RFW7ZGNG</t>
  </si>
  <si>
    <t>BuildTrack PIR Wireless Motion Sensor - One Switch Control Wireless Sensor Security System</t>
  </si>
  <si>
    <t>["BuildTrack PIR Wireless Motion Sensor - One Swit..."]</t>
  </si>
  <si>
    <t>SSSEHDP9RFW7ZGNG</t>
  </si>
  <si>
    <t>http://www.flipkart.com/skayvon-summersible-single-phase-pump-controller-wired-sensor-security-system/p/itmehfz2fwmpfyqe?pid=SSSEHFZ2TRZBAPF9</t>
  </si>
  <si>
    <t>Skayvon SUMMERSIBLE SINGLE PHASE PUMP CONTROLLER Wired Sensor Security System</t>
  </si>
  <si>
    <t>["Skayvon SUMMERSIBLE SINGLE PHASE PUMP CONTROLLER..."]</t>
  </si>
  <si>
    <t>SSSEHFZ2TRZBAPF9</t>
  </si>
  <si>
    <t>http://www.flipkart.com/masara-solid-women-s-straight-kurta/p/itmehetwvvz3ts8e?pid=KTAEHETWXZYYG35G</t>
  </si>
  <si>
    <t>MASARA Solid Women's Straight Kurta</t>
  </si>
  <si>
    <t>["MASARA Solid Women's Straight Kurta"]</t>
  </si>
  <si>
    <t>KTAEHETWXZYYG35G</t>
  </si>
  <si>
    <t>http://www.flipkart.com/vishudh-printed-women-s-straight-kurta/p/itmehe9ksy4w3gft?pid=KTAEHE9KPZU5JK2P</t>
  </si>
  <si>
    <t>KTAEHE9KPZU5JK2P</t>
  </si>
  <si>
    <t>http://www.flipkart.com/rapter-bnc-047-bnc-wire-connector/p/itmehf8jjwr4frj5?pid=WJCEHF8JMMZWPYYG</t>
  </si>
  <si>
    <t>Rapter BNC-047 BNC Wire Connector</t>
  </si>
  <si>
    <t>["Tools &amp; Hardware &gt;&gt; Tools &gt;&gt; Hardware &amp; Electricals &gt;&gt; Hardware &gt;&gt; Wire Joints &amp; Connectors &gt;&gt; Rapter BNC-047 BNC Wire Connector (Silver, Pack ..."]</t>
  </si>
  <si>
    <t>WJCEHF8JMMZWPYYG</t>
  </si>
  <si>
    <t>http://www.flipkart.com/skayvon-submersibble-three-phase-pump-controller-wired-sensor-security-system/p/itmehfz3vjv7je33?pid=SSSEHFZ34KRWYGSH</t>
  </si>
  <si>
    <t>Skayvon SUBMERSIBBLE THREE PHASE PUMP CONTROLLER Wired Sensor Security System</t>
  </si>
  <si>
    <t>["Skayvon SUBMERSIBBLE THREE PHASE PUMP CONTROLLER..."]</t>
  </si>
  <si>
    <t>SSSEHFZ34KRWYGSH</t>
  </si>
  <si>
    <t>http://www.flipkart.com/vishudh-printed-women-s-straight-kurta/p/itmehe9kyts27r2g?pid=KTAEHE9K8CQJMQCV</t>
  </si>
  <si>
    <t>KTAEHE9K8CQJMQCV</t>
  </si>
  <si>
    <t>http://www.flipkart.com/behringer-xenyx-502-analog-sound-mixer/p/itmeheyxb4j9pvva?pid=SNMEHEYXQCEW3JCQ</t>
  </si>
  <si>
    <t>Behringer Xenyx 502 Analog Sound Mixer</t>
  </si>
  <si>
    <t>["Behringer Xenyx 502 Analog Sound Mixer"]</t>
  </si>
  <si>
    <t>SNMEHEYXQCEW3JCQ</t>
  </si>
  <si>
    <t>http://www.flipkart.com/vishudh-printed-women-s-straight-kurta/p/itmehe9kqzkfqwr3?pid=KTAEHE9K92ADDUNC</t>
  </si>
  <si>
    <t>KTAEHE9K92ADDUNC</t>
  </si>
  <si>
    <t>http://www.flipkart.com/vishudh-printed-women-s-straight-kurta/p/itmehe9kf2h9ca5e?pid=KTAEHE9KNNU7RP4Z</t>
  </si>
  <si>
    <t>KTAEHE9KNNU7RP4Z</t>
  </si>
  <si>
    <t>http://www.flipkart.com/masara-solid-women-s-straight-kurta/p/itmehetw2nqxze4u?pid=KTAEHETWZZ5KEAT9</t>
  </si>
  <si>
    <t>KTAEHETWZZ5KEAT9</t>
  </si>
  <si>
    <t>http://www.flipkart.com/masara-solid-women-s-straight-kurta/p/itmehetvd9fneydv?pid=KTAEHETVCXXZRXGK</t>
  </si>
  <si>
    <t>KTAEHETVCXXZRXGK</t>
  </si>
  <si>
    <t>http://www.flipkart.com/roadster-men-s-zipper-solid-cardigan/p/itmedfy7ueuk5mfs?pid=CGNEDFY77SGZTEQ2</t>
  </si>
  <si>
    <t>Roadster Men's Zipper Solid Cardigan</t>
  </si>
  <si>
    <t>["Clothing &gt;&gt; Men's Clothing &gt;&gt; Winter &amp; Seasonal Wear &gt;&gt; Cardigans &gt;&gt; Roadster Cardigans &gt;&gt; Roadster Men's Zipper Solid Cardigan"]</t>
  </si>
  <si>
    <t>CGNEDFY77SGZTEQ2</t>
  </si>
  <si>
    <t>http://www.flipkart.com/vishudh-printed-women-s-straight-kurta/p/itmehe9hkegqrudx?pid=KTAEHE9H9MVK42JA</t>
  </si>
  <si>
    <t>KTAEHE9H9MVK42JA</t>
  </si>
  <si>
    <t>http://www.flipkart.com/noor-embroidered-women-s-straight-kurta/p/itmehfqgnb2qb7cr?pid=KTAEHFQGFGMGGMUZ</t>
  </si>
  <si>
    <t>Noor Embroidered Women's Straight Kurta</t>
  </si>
  <si>
    <t>["Noor Embroidered Women's Straight Kurta"]</t>
  </si>
  <si>
    <t>KTAEHFQGFGMGGMUZ</t>
  </si>
  <si>
    <t>http://www.flipkart.com/masara-solid-women-s-straight-kurta/p/itmehetwyb7q4kjz?pid=KTAEHETW3ZCMFMJR</t>
  </si>
  <si>
    <t>KTAEHETW3ZCMFMJR</t>
  </si>
  <si>
    <t>http://www.flipkart.com/vishudh-printed-women-s-straight-kurta/p/itmehe9kutfys8sz?pid=KTAEHE9KFWXNYHFD</t>
  </si>
  <si>
    <t>KTAEHE9KFWXNYHFD</t>
  </si>
  <si>
    <t>http://www.flipkart.com/libas-printed-women-s-a-line-kurta/p/itmegfprfch9qntx?pid=KTAEGFPRCCS46ZMA</t>
  </si>
  <si>
    <t>Libas Printed Women's A-line Kurta</t>
  </si>
  <si>
    <t>["Libas Printed Women's A-line Kurta"]</t>
  </si>
  <si>
    <t>KTAEGFPRCCS46ZMA</t>
  </si>
  <si>
    <t>http://www.flipkart.com/libas-printed-women-s-anarkali-kurta/p/itmeg2eqhrtjm6g3?pid=KTAEG2EQ6GSJE8AG</t>
  </si>
  <si>
    <t>Libas Printed Women's Anarkali Kurta</t>
  </si>
  <si>
    <t>["Libas Printed Women's Anarkali Kurta"]</t>
  </si>
  <si>
    <t>KTAEG2EQ6GSJE8AG</t>
  </si>
  <si>
    <t>http://www.flipkart.com/masara-solid-women-s-straight-kurta/p/itmehetwn5s6fgzs?pid=KTAEHETWRNSWM4EF</t>
  </si>
  <si>
    <t>KTAEHETWRNSWM4EF</t>
  </si>
  <si>
    <t>http://www.flipkart.com/hrs-ultimate-boy-chest-pads/p/itmehzfg2tjxadjw?pid=PADEHZFHMTEUP8YG</t>
  </si>
  <si>
    <t>HRS ULTIMATE BOY Chest Pads</t>
  </si>
  <si>
    <t>["Sports &amp; Fitness &gt;&gt; Team Sports &gt;&gt; Cricket &gt;&gt; Cricket Pads &gt;&gt; HRS Cricket Pads &gt;&gt; HRS ULTIMATE BOY Chest Pads (WHITE, RIGHT-HANDED)"]</t>
  </si>
  <si>
    <t>PADEHZFHMTEUP8YG</t>
  </si>
  <si>
    <t>http://www.flipkart.com/vermello-men-casual-brown-genuine-leather-belt/p/itmeg6kudk9mhguj?pid=BELEG6KUK6ZBFTZJ</t>
  </si>
  <si>
    <t>Vermello Men Casual Brown Genuine Leather Belt</t>
  </si>
  <si>
    <t>["Bags, Wallets &amp; Belts &gt;&gt; Belts &gt;&gt; Vermello Belts &gt;&gt; Vermello Men Casual Brown Genuine Leather Belt (..."]</t>
  </si>
  <si>
    <t>BELEG6KUK6ZBFTZJ</t>
  </si>
  <si>
    <t>http://www.flipkart.com/hrs-club-boy-thigh-pads/p/itmehzfj9zzhgckv?pid=PADEHZFJGQNSEVKC</t>
  </si>
  <si>
    <t>HRS CLUB BOY Thigh Pads</t>
  </si>
  <si>
    <t>["Sports &amp; Fitness &gt;&gt; Team Sports &gt;&gt; Cricket &gt;&gt; Cricket Pads &gt;&gt; HRS Cricket Pads &gt;&gt; HRS CLUB BOY Thigh Pads (WHITE, RIGHT-HANDED)"]</t>
  </si>
  <si>
    <t>PADEHZFJGQNSEVKC</t>
  </si>
  <si>
    <t>http://www.flipkart.com/ligans-ny-men-formal-black-genuine-leather-belt/p/itmeg68tjkg9zgzf?pid=BELEG68SBMZFFN5Z</t>
  </si>
  <si>
    <t>Ligans NY Men Formal Black Genuine Leather Belt</t>
  </si>
  <si>
    <t>["Bags, Wallets &amp; Belts &gt;&gt; Belts &gt;&gt; Ligans NY Belts &gt;&gt; Ligans NY Men Formal Black Genuine Leather Belt ..."]</t>
  </si>
  <si>
    <t>BELEG68SBMZFFN5Z</t>
  </si>
  <si>
    <t>http://www.flipkart.com/elegance-polyester-multicolor-abstract-eyelet-door-curtain/p/itmeg7bkzdgthcts?pid=CRNEG7BKMFFYHQ8Z</t>
  </si>
  <si>
    <t>Elegance Polyester Multicolor Abstract Eyelet Door Curtain</t>
  </si>
  <si>
    <t>["Home Furnishing &gt;&gt; Curtains &amp; Accessories &gt;&gt; Curtains &gt;&gt; Elegance Polyester Multicolor Abstract Eyelet Do..."]</t>
  </si>
  <si>
    <t>CRNEG7BKMFFYHQ8Z</t>
  </si>
  <si>
    <t>http://www.flipkart.com/liza-women-wedges/p/itmeg6ef6zvwuxyy?pid=SNDEG6EFWGBCURUT</t>
  </si>
  <si>
    <t>Liza Women Wedges</t>
  </si>
  <si>
    <t>["Footwear &gt;&gt; Women's Footwear &gt;&gt; Wedges &gt;&gt; Liza Women Wedges"]</t>
  </si>
  <si>
    <t>SNDEG6EFWGBCURUT</t>
  </si>
  <si>
    <t>http://www.flipkart.com/hrs-ultimate-boy-elbow-pads/p/itmehzfhdahbman2?pid=PADEHZFHGHFQJAXV</t>
  </si>
  <si>
    <t>HRS ULTIMATE BOY Elbow Pads</t>
  </si>
  <si>
    <t>["Sports &amp; Fitness &gt;&gt; Team Sports &gt;&gt; Cricket &gt;&gt; Cricket Pads &gt;&gt; HRS Cricket Pads &gt;&gt; HRS ULTIMATE BOY Elbow Pads (WHITE, RIGHT-HANDED)"]</t>
  </si>
  <si>
    <t>PADEHZFHGHFQJAXV</t>
  </si>
  <si>
    <t>http://www.flipkart.com/sathiyas-cotton-bath-towel/p/itmegfzhxbyucwgn?pid=BTWEGFZHGBXPHZUH</t>
  </si>
  <si>
    <t>Sathiyas Cotton Bath Towel</t>
  </si>
  <si>
    <t>["Baby Care &gt;&gt; Baby Bath &amp; Skin &gt;&gt; Baby Bath Towels &gt;&gt; Sathiyas Baby Bath Towels &gt;&gt; Sathiyas Cotton Bath Towel (3 Bath Towel, Red, Y..."]</t>
  </si>
  <si>
    <t>BTWEGFZHGBXPHZUH</t>
  </si>
  <si>
    <t>http://www.flipkart.com/hrs-ultimate-men-chest-pads/p/itmehzfhwhhff5xb?pid=PADEHZFHCNQGWNNS</t>
  </si>
  <si>
    <t>HRS ULTIMATE MEN Chest Pads</t>
  </si>
  <si>
    <t>["Sports &amp; Fitness &gt;&gt; Team Sports &gt;&gt; Cricket &gt;&gt; Cricket Pads &gt;&gt; HRS Cricket Pads &gt;&gt; HRS ULTIMATE MEN Chest Pads (WHITE, RIGHT-HANDED)"]</t>
  </si>
  <si>
    <t>PADEHZFHCNQGWNNS</t>
  </si>
  <si>
    <t>http://www.flipkart.com/eurospa-cotton-terry-face-towel-set/p/itmeg6shbrpubhca?pid=BTWEG6SHXTDB2A2Y</t>
  </si>
  <si>
    <t>Eurospa Cotton Terry Face Towel Set</t>
  </si>
  <si>
    <t>["Baby Care &gt;&gt; Baby Bath &amp; Skin &gt;&gt; Baby Bath Towels &gt;&gt; Eurospa Baby Bath Towels &gt;&gt; Eurospa Cotton Terry Face Towel Set (20 PIECE FA..."]</t>
  </si>
  <si>
    <t>BTWEG6SHXTDB2A2Y</t>
  </si>
  <si>
    <t>http://www.flipkart.com/santosh-royal-fashion-cotton-printed-king-sized-double-bedsheet/p/itmejt9uaqahahuf?pid=BDSEJT9UQWHDUBH4</t>
  </si>
  <si>
    <t>SANTOSH ROYAL FASHION Cotton Printed King sized Double Bedsheet</t>
  </si>
  <si>
    <t>["Home Furnishing &gt;&gt; Bed Linen &gt;&gt; Bedsheets &gt;&gt; SANTOSH ROYAL FASHION Bedsheets &gt;&gt; SANTOSH ROYAL FASHION Cotton Printed King sized ..."]</t>
  </si>
  <si>
    <t>BDSEJT9UQWHDUBH4</t>
  </si>
  <si>
    <t>http://www.flipkart.com/casedeal-microsoft-nokia-lumia-x2-back-panel/p/itmejmv5feg8fhcb?pid=MBPEJMV5GAY9SZX5</t>
  </si>
  <si>
    <t>CASEDEAL Microsoft Nokia lumia x2 Back Panel</t>
  </si>
  <si>
    <t>["Mobiles &amp; Accessories &gt;&gt; Mobile Accessories &gt;&gt; Mobile Body Panels &gt;&gt; CASEDEAL Mobile Body Panels &gt;&gt; CASEDEAL Microsoft Nokia lumia x2 Back Panel (Wh..."]</t>
  </si>
  <si>
    <t>MBPEJMV5GAY9SZX5</t>
  </si>
  <si>
    <t>http://www.flipkart.com/mario-gotze-women-s-printed-casual-orange-shirt/p/itmejrchnshfzygz?pid=SHTEJRCHC5KESPYX</t>
  </si>
  <si>
    <t>Mario Gotze Women's Printed Casual Orange Shirt</t>
  </si>
  <si>
    <t>["Clothing &gt;&gt; Women's Clothing &gt;&gt; Western Wear &gt;&gt; Shirts, Tops &amp; Tunics &gt;&gt; Shirts &gt;&gt; Mario Gotze Shirts &gt;&gt; Mario Gotze Women's Printed Casual Orange Shirt"]</t>
  </si>
  <si>
    <t>SHTEJRCHC5KESPYX</t>
  </si>
  <si>
    <t>http://www.flipkart.com/jaipur-print-cotton-floral-king-sized-double-bedsheet/p/itmejthnwahrnt7v?pid=BDSEJTHNGWVGWWQU</t>
  </si>
  <si>
    <t>Jaipur Print Cotton Floral King sized Double Bedsheet</t>
  </si>
  <si>
    <t>["Home Furnishing &gt;&gt; Bed Linen &gt;&gt; Bedsheets &gt;&gt; Jaipur Print Bedsheets &gt;&gt; Jaipur Print Cotton Floral King sized Double Bed..."]</t>
  </si>
  <si>
    <t>BDSEJTHNGWVGWWQU</t>
  </si>
  <si>
    <t>http://www.flipkart.com/shilpi-nhscn003-coin-bank/p/itmej9edte4eymdr?pid=CNBEJ9EDXWN8HQUU</t>
  </si>
  <si>
    <t>Shilpi NHSCN003 Coin Bank</t>
  </si>
  <si>
    <t>["Pens &amp; Stationery &gt;&gt; College Supplies &gt;&gt; Coin Banks &gt;&gt; Shilpi Coin Banks &gt;&gt; Shilpi NHSCN003 Coin Bank (Brown)"]</t>
  </si>
  <si>
    <t>CNBEJ9EDXWN8HQUU</t>
  </si>
  <si>
    <t>http://www.flipkart.com/jaipur-print-cotton-floral-king-sized-double-bedsheet/p/itmejthgzhsxzgs7?pid=BDSEJTHGGZH3HSJF</t>
  </si>
  <si>
    <t>BDSEJTHGGZH3HSJF</t>
  </si>
  <si>
    <t>http://www.flipkart.com/babeezworld-dungaree-baby-boy-s-combo/p/itmegntvcgtgezyf?pid=ACBEGNTVH7QYGJZU</t>
  </si>
  <si>
    <t>Babeezworld Dungaree Baby Boy's  Combo</t>
  </si>
  <si>
    <t>["Baby Care &gt;&gt; Infant Wear &gt;&gt; Baby Boys' Clothes &gt;&gt; Combo Sets &gt;&gt; Babeezworld Combo Sets &gt;&gt; Babeezworld Dungaree Baby Boy's  Combo"]</t>
  </si>
  <si>
    <t>ACBEGNTVH7QYGJZU</t>
  </si>
  <si>
    <t>http://www.flipkart.com/redbag-eight-armed-goddess-sherawali-maa-showpiece-10-8-cm/p/itmejyhm6gjrq6yv?pid=SHIEJYHMR7DUKT8W</t>
  </si>
  <si>
    <t>Redbag Eight Armed Goddess Sherawali Maa Showpiece  -  10.8 cm</t>
  </si>
  <si>
    <t>["Home Decor &amp; Festive Needs &gt;&gt; Table Decor &amp; Handicrafts &gt;&gt; Showpiece &gt;&gt; Religious Idols &gt;&gt; Redbag Religious Idols &gt;&gt; Redbag Eight Armed Goddess Sherawali Maa Showpie..."]</t>
  </si>
  <si>
    <t>SHIEJYHMR7DUKT8W</t>
  </si>
  <si>
    <t>http://www.flipkart.com/proence-weight-gainers-mass-gainers/p/itmeavtqg7dbzarf?pid=PSLEAVTQRYZP3YVG</t>
  </si>
  <si>
    <t>Proence Weight Gainers, Mass Gainers</t>
  </si>
  <si>
    <t>["Food &amp; Nutrition &gt;&gt; Health &amp; Nutrition &gt;&gt; Protein Supplements &gt;&gt; Proence Weight Gainers, Mass Gainers (60 No, Unf..."]</t>
  </si>
  <si>
    <t>PSLEAVTQRYZP3YVG</t>
  </si>
  <si>
    <t>http://www.flipkart.com/discountgod-men-s-checkered-casual-shirt/p/itmeby72gtexzbbx?pid=SHTEBY72FGKPYBRU</t>
  </si>
  <si>
    <t>Discountgod Men's Checkered Casual Shirt</t>
  </si>
  <si>
    <t>["Clothing &gt;&gt; Men's Clothing &gt;&gt; Shirts &gt;&gt; Casual &amp; Party Wear Shirts &gt;&gt; Discountgod Casual &amp; Party Wear Shirts"]</t>
  </si>
  <si>
    <t>SHTEBY72FGKPYBRU</t>
  </si>
  <si>
    <t>http://www.flipkart.com/silver-streak-men-s-printed-casual-denim-shirt/p/itmeb5mnmvd4tzh5?pid=SHTEB5MNYHJJQGBJ</t>
  </si>
  <si>
    <t>Silver Streak Men's Printed Casual Denim Shirt</t>
  </si>
  <si>
    <t>["Clothing &gt;&gt; Men's Clothing &gt;&gt; Shirts &gt;&gt; Casual &amp; Party Wear Shirts &gt;&gt; Silver Streak Casual &amp; Party Wear Shirts"]</t>
  </si>
  <si>
    <t>SHTEB5MNYHJJQGBJ</t>
  </si>
  <si>
    <t>http://www.flipkart.com/cobra-paris-co6394a1-analog-watch-men-boys/p/itme3faxhgg8jhbr?pid=WATE3FAXGFHMASYX</t>
  </si>
  <si>
    <t>Cobra Paris CO6394A1 Analog Watch  - For Men, Boys</t>
  </si>
  <si>
    <t>["Watches &gt;&gt; Wrist Watches &gt;&gt; Cobra Paris Wrist Watches"]</t>
  </si>
  <si>
    <t>WATE3FAXGFHMASYX</t>
  </si>
  <si>
    <t>http://www.flipkart.com/ten-women-s-black-knee-length-boots/p/itmeck2fhpccrf5p?pid=SHOECK2FYYWUT4KM</t>
  </si>
  <si>
    <t>TEN TEN Women's Black Knee Length Boots Boots</t>
  </si>
  <si>
    <t>["Footwear &gt;&gt; Women's Footwear &gt;&gt; Casual Shoes &gt;&gt; Boots"]</t>
  </si>
  <si>
    <t>SHOECK2FYYWUT4KM</t>
  </si>
  <si>
    <t>http://www.flipkart.com/aries-gold-g-729-s-bk-analog-watch-men-boys/p/itmecj25rfnthwfu?pid=WATECJ25SP6A7VD5</t>
  </si>
  <si>
    <t>Aries Gold G 729 S-BK Analog Watch  - For Men, Boys</t>
  </si>
  <si>
    <t>["Watches &gt;&gt; Wrist Watches &gt;&gt; Aries Gold Wrist Watches"]</t>
  </si>
  <si>
    <t>WATECJ25SP6A7VD5</t>
  </si>
  <si>
    <t>http://www.flipkart.com/carlton-boots/p/itme7zj3h9nkzyjb?pid=SHOE7ZJ3GQN3ZHNS</t>
  </si>
  <si>
    <t>Carlton Boots</t>
  </si>
  <si>
    <t>SHOE7ZJ3GQN3ZHNS</t>
  </si>
  <si>
    <t>http://www.flipkart.com/maserati-time-r8851116001-analog-watch-boys/p/itmeayahfma4r9kp?pid=WATEAYAHJ8CUCAYM</t>
  </si>
  <si>
    <t>Maserati Time R8851116001 Analog Watch  - For Boys</t>
  </si>
  <si>
    <t>["Watches &gt;&gt; Wrist Watches &gt;&gt; Maserati Time Wrist Watches"]</t>
  </si>
  <si>
    <t>WATEAYAHJ8CUCAYM</t>
  </si>
  <si>
    <t>http://www.flipkart.com/vizion-8503b-1red-cold-light-digital-watch-boys-girls/p/itmecv66cdps2her?pid=WATECV664H5MMGSQ</t>
  </si>
  <si>
    <t>Vizion 8503B-1RED Cold Light Digital Watch  - For Boys, Girls</t>
  </si>
  <si>
    <t>["Watches &gt;&gt; Wrist Watches &gt;&gt; Vizion Wrist Watches"]</t>
  </si>
  <si>
    <t>WATECV664H5MMGSQ</t>
  </si>
  <si>
    <t>http://www.flipkart.com/camerii-wm64-elegance-analog-watch-men-boys/p/itme6y6duhfcummh?pid=WATE6Y6D2MZHWGBZ</t>
  </si>
  <si>
    <t>Camerii WM64 Elegance Analog Watch  - For Men, Boys</t>
  </si>
  <si>
    <t>["Watches &gt;&gt; Wrist Watches &gt;&gt; Camerii Wrist Watches"]</t>
  </si>
  <si>
    <t>WATE6Y6D2MZHWGBZ</t>
  </si>
  <si>
    <t>http://www.flipkart.com/reckler-slim-fit-men-s-jeans/p/itmecn2pzhhswznp?pid=JEAECN2PWUKFA9GJ</t>
  </si>
  <si>
    <t>Reckler Slim Fit Men's Jeans</t>
  </si>
  <si>
    <t>["Clothing &gt;&gt; Men's Clothing &gt;&gt; Jeans &gt;&gt; Reckler Jeans"]</t>
  </si>
  <si>
    <t>JEAECN2PWUKFA9GJ</t>
  </si>
  <si>
    <t>http://www.flipkart.com/quechua-arpenaz-novadry-boots/p/itme96xeamtkzarz?pid=SHOE4FZGGTE7HJXN</t>
  </si>
  <si>
    <t>Quechua Arpenaz Novadry Boots</t>
  </si>
  <si>
    <t>SHOE4FZGGTE7HJXN</t>
  </si>
  <si>
    <t>http://www.flipkart.com/colat-colat-mw20-sheen-analog-watch-men-women-boys-girls/p/itme2rx9jpyxcyqc?pid=WATE2RX9HHGBUQGA</t>
  </si>
  <si>
    <t>Colat COLAT_MW20 Sheen Analog Watch  - For Men, Women, Boys, Girls</t>
  </si>
  <si>
    <t>["Watches &gt;&gt; Wrist Watches &gt;&gt; Colat Wrist Watches"]</t>
  </si>
  <si>
    <t>WATE2RX9HHGBUQGA</t>
  </si>
  <si>
    <t>http://www.flipkart.com/steppings-trendy-boots/p/itme96vetrndpjr7?pid=SHOE2FQCE3QFC8ZM</t>
  </si>
  <si>
    <t>Steppings Trendy Boots</t>
  </si>
  <si>
    <t>SHOE2FQCE3QFC8ZM</t>
  </si>
  <si>
    <t>http://www.flipkart.com/rochees-rw38-analog-watch-boys/p/itmed8hnthnczfqy?pid=WATED8HNQGUFBNFT</t>
  </si>
  <si>
    <t>Rochees RW38 Analog Watch  - For Boys</t>
  </si>
  <si>
    <t>["Watches &gt;&gt; Wrist Watches &gt;&gt; Rochees Wrist Watches"]</t>
  </si>
  <si>
    <t>WATED8HNQGUFBNFT</t>
  </si>
  <si>
    <t>http://www.flipkart.com/rorlig-rr-028-expedition-analog-watch-men-boys/p/itmebyzgghrmgbnf?pid=WATEBYZGFCZPUJAR</t>
  </si>
  <si>
    <t>Rorlig RR-028 Expedition Analog Watch  - For Men, Boys</t>
  </si>
  <si>
    <t>["Watches &gt;&gt; Wrist Watches &gt;&gt; Rorlig Wrist Watches"]</t>
  </si>
  <si>
    <t>WATEBYZGFCZPUJAR</t>
  </si>
  <si>
    <t>http://www.flipkart.com/catwalk-boots/p/itmea4hajgakcxqn?pid=SHOEA4HADYGNUZFM</t>
  </si>
  <si>
    <t>Catwalk Boots</t>
  </si>
  <si>
    <t>SHOEA4HADYGNUZFM</t>
  </si>
  <si>
    <t>http://www.flipkart.com/magnum-footwear-lifestyle/p/itmebyzgkch4zp9m?pid=SHOEBYZGZ682N4K2</t>
  </si>
  <si>
    <t>Magnum Footwear Lifestyle</t>
  </si>
  <si>
    <t>SHOEBYZGZ682N4K2</t>
  </si>
  <si>
    <t>http://www.flipkart.com/t-star-uft-tsw-005-bk-br-analog-watch-boys/p/itmecffvcgfw8f9m?pid=WATECFFVGFZPAD3D</t>
  </si>
  <si>
    <t>T STAR UFT-TSW-005-BK-BR Analog Watch  - For Boys</t>
  </si>
  <si>
    <t>["Watches &gt;&gt; Wrist Watches &gt;&gt; T STAR Wrist Watches"]</t>
  </si>
  <si>
    <t>WATECFFVGFZPAD3D</t>
  </si>
  <si>
    <t>http://www.flipkart.com/rialto-boots/p/itmed5dcpg4ugcye?pid=SHOED5DCYU8HWRDH</t>
  </si>
  <si>
    <t>Rialto Boots</t>
  </si>
  <si>
    <t>SHOED5DCYU8HWRDH</t>
  </si>
  <si>
    <t>http://www.flipkart.com/kielz-ladies-boots/p/itme2zngdhfnfawt?pid=SHOE2ZNGYDECUGNG</t>
  </si>
  <si>
    <t>Kielz Ladies Boots</t>
  </si>
  <si>
    <t>SHOE2ZNGYDECUGNG</t>
  </si>
  <si>
    <t>http://www.flipkart.com/alfajr-wy16b-youth-digital-watch-men-boys/p/itmechfufumwbtnz?pid=WATECHFU4QGFQEJG</t>
  </si>
  <si>
    <t>Alfajr WY16B Youth Digital Watch  - For Men, Boys</t>
  </si>
  <si>
    <t>["Watches &gt;&gt; Wrist Watches &gt;&gt; Alfajr Wrist Watches"]</t>
  </si>
  <si>
    <t>WATECHFU4QGFQEJG</t>
  </si>
  <si>
    <t>http://www.flipkart.com/la-briza-ashley-boots/p/itme2fbzc87ysvwk?pid=SHOE2FBZENEBCZZD</t>
  </si>
  <si>
    <t>La Briza Ashley Boots</t>
  </si>
  <si>
    <t>SHOE2FBZENEBCZZD</t>
  </si>
  <si>
    <t>http://www.flipkart.com/tag-heuer-cau1116-ba0858-formula-1-analog-watch-boys-men/p/itmea6ug29cnhkdh?pid=WATEA6UGFGKZKDJC</t>
  </si>
  <si>
    <t>TAG Heuer CAU1116.BA0858 Formula 1 Analog Watch  - For Boys, Men</t>
  </si>
  <si>
    <t>["Watches &gt;&gt; Wrist Watches &gt;&gt; TAG Heuer Wrist Watches"]</t>
  </si>
  <si>
    <t>WATEA6UGFGKZKDJC</t>
  </si>
  <si>
    <t>http://www.flipkart.com/salt-n-pepper-13-019-femme-black-boots/p/itme6zqd3hhyayep?pid=SHOE6ZQEB694PVM8</t>
  </si>
  <si>
    <t>Salt N Pepper 13-019 Femme Black Boots Boots</t>
  </si>
  <si>
    <t>SHOE6ZQEB694PVM8</t>
  </si>
  <si>
    <t>http://www.flipkart.com/shuz-touch-boots/p/itmebkey5hbjpgyq?pid=SHOEBKEYTHTVCMNX</t>
  </si>
  <si>
    <t>Shuz Touch Boots</t>
  </si>
  <si>
    <t>SHOEBKEYTHTVCMNX</t>
  </si>
  <si>
    <t>http://www.flipkart.com/wrangler-skanders-fit-men-s-jeans/p/itmebmsca5uhgkhg?pid=JEAEBMSEEGG26RPV</t>
  </si>
  <si>
    <t>Wrangler Skanders Fit Men's Jeans</t>
  </si>
  <si>
    <t>["Clothing &gt;&gt; Men's Clothing &gt;&gt; Jeans &gt;&gt; Wrangler Jeans"]</t>
  </si>
  <si>
    <t>JEAEBMSEEGG26RPV</t>
  </si>
  <si>
    <t>http://www.flipkart.com/steppings-trendy-boots/p/itme96vfxxbkx29c?pid=SHOE3S9BZ4SJUJFY</t>
  </si>
  <si>
    <t>SHOE3S9BZ4SJUJFY</t>
  </si>
  <si>
    <t>http://www.flipkart.com/salt-n-pepper-14-664-denny-black-boots/p/itme6zqdzhmszhfz?pid=SHOE6ZQE7K9W3ZX3</t>
  </si>
  <si>
    <t>Salt N Pepper 14-664 Denny Black Boots Boots</t>
  </si>
  <si>
    <t>SHOE6ZQE7K9W3ZX3</t>
  </si>
  <si>
    <t>http://www.flipkart.com/costa-swiss-cs-2001-analog-watch-boys-men/p/itmebvhavgg32buu?pid=WATEBVHAWSYYS8EY</t>
  </si>
  <si>
    <t>Costa Swiss CS-2001 Analog Watch  - For Boys, Men</t>
  </si>
  <si>
    <t>["Watches &gt;&gt; Wrist Watches &gt;&gt; Costa Swiss Wrist Watches"]</t>
  </si>
  <si>
    <t>WATEBVHAWSYYS8EY</t>
  </si>
  <si>
    <t>http://www.flipkart.com/crocs-boots/p/itmebhzak57y7hgw?pid=SHOEBHZA5BXBKRDC</t>
  </si>
  <si>
    <t>Crocs Boots</t>
  </si>
  <si>
    <t>SHOEBHZA5BXBKRDC</t>
  </si>
  <si>
    <t>http://www.flipkart.com/breitling-ab011010-bb08-131s-chronomat-44-analog-watch-boys-men/p/itme9dx97f7emjyr?pid=WATE9DX9E4YSRJSY</t>
  </si>
  <si>
    <t>Breitling AB011010/BB08 131S Chronomat 44 Analog Watch  - For Boys, Men</t>
  </si>
  <si>
    <t>["Watches &gt;&gt; Wrist Watches &gt;&gt; Breitling Wrist Watches"]</t>
  </si>
  <si>
    <t>WATE9DX9E4YSRJSY</t>
  </si>
  <si>
    <t>http://www.flipkart.com/lyc-white-casual-boots/p/itme96sz8vzhacqv?pid=SHOE4UC3MJZF3VFJ</t>
  </si>
  <si>
    <t>Lyc White Casual Boots</t>
  </si>
  <si>
    <t>SHOE4UC3MJZF3VFJ</t>
  </si>
  <si>
    <t>http://www.flipkart.com/myra-comfortable-boots/p/itmedh9ahjryvnpb?pid=SHOEDH9AS48SSFBT</t>
  </si>
  <si>
    <t>Myra Comfortable Boots</t>
  </si>
  <si>
    <t>SHOEDH9AS48SSFBT</t>
  </si>
  <si>
    <t>http://www.flipkart.com/calibro-sw-125-analog-digital-watch-men-boys/p/itmecgpstt9hdxjz?pid=WATECGPSDSFRHUSY</t>
  </si>
  <si>
    <t>Calibro SW-125 Analog-Digital Watch  - For Men, Boys</t>
  </si>
  <si>
    <t>["Watches &gt;&gt; Wrist Watches &gt;&gt; Calibro Wrist Watches"]</t>
  </si>
  <si>
    <t>WATECGPSDSFRHUSY</t>
  </si>
  <si>
    <t>http://www.flipkart.com/get-glamr-designer-uggy-boots/p/itmec8qgymvsueza?pid=SHOEC8QGWFF2VXAN</t>
  </si>
  <si>
    <t>Get Glamr Designer Uggy Boots</t>
  </si>
  <si>
    <t>SHOEC8QGWFF2VXAN</t>
  </si>
  <si>
    <t>http://www.flipkart.com/kielz-ladies-boots/p/itmef9g8jgwf9tws?pid=SHOEF9G8EWYMM2AM</t>
  </si>
  <si>
    <t>SHOEF9G8EWYMM2AM</t>
  </si>
  <si>
    <t>http://www.flipkart.com/kielz-ladies-boots/p/itmef9g8r6uc6evk?pid=SHOEF9G8X3SG6GHX</t>
  </si>
  <si>
    <t>SHOEF9G8X3SG6GHX</t>
  </si>
  <si>
    <t>http://www.flipkart.com/rochees-rw50-analog-watch-boys/p/itmed8ghrdycvfqp?pid=WATED8GHH7HRVGRK</t>
  </si>
  <si>
    <t>Rochees RW50 Analog Watch  - For Boys</t>
  </si>
  <si>
    <t>WATED8GHH7HRVGRK</t>
  </si>
  <si>
    <t>http://www.flipkart.com/kielz-ladies-boots/p/itmef9g8mqjg2vyh?pid=SHOEF9G8ZHHCMHTW</t>
  </si>
  <si>
    <t>SHOEF9G8ZHHCMHTW</t>
  </si>
  <si>
    <t>http://www.flipkart.com/salt-n-pepper-13-516-greta-red-boots/p/itmdumfyadfcfzhw?pid=SHODUMFYM8ZHSJBG</t>
  </si>
  <si>
    <t>Salt N Pepper 13-516 Greta Red Boots</t>
  </si>
  <si>
    <t>SHODUMFYM8ZHSJBG</t>
  </si>
  <si>
    <t>http://www.flipkart.com/fluid-dmf-002-gr01-digital-watch-boys/p/itme4cgcdzuhejcx?pid=WATE4CG2AQAGWGSF</t>
  </si>
  <si>
    <t>Fluid DMF-002-GR01 Digital Watch  - For Boys</t>
  </si>
  <si>
    <t>["Watches &gt;&gt; Wrist Watches &gt;&gt; Fluid Wrist Watches"]</t>
  </si>
  <si>
    <t>WATE4CG2AQAGWGSF</t>
  </si>
  <si>
    <t>http://www.flipkart.com/steppings-trendy-boots/p/itme96vegh9ug7rg?pid=SHOE2FQCKJDCP9ZW</t>
  </si>
  <si>
    <t>SHOE2FQCKJDCP9ZW</t>
  </si>
  <si>
    <t>http://www.flipkart.com/rialto-boots/p/itmed5dcdkhjseh9?pid=SHOED5DC2GSMQMHU</t>
  </si>
  <si>
    <t>SHOED5DC2GSMQMHU</t>
  </si>
  <si>
    <t>http://www.flipkart.com/rorlig-rr-030-essentials-analog-watch-men-boys/p/itmebyzgmxsagt9n?pid=WATEBYZGCFGUP9HG</t>
  </si>
  <si>
    <t>Rorlig RR-030 Essentials Analog Watch  - For Men, Boys</t>
  </si>
  <si>
    <t>WATEBYZGCFGUP9HG</t>
  </si>
  <si>
    <t>http://www.flipkart.com/wrangler-regular-fit-men-s-jeans/p/itme9pp3ufsbggh8?pid=JEAE9PP49AH6PQCW</t>
  </si>
  <si>
    <t>Wrangler Regular Fit Men's Jeans</t>
  </si>
  <si>
    <t>JEAE9PP49AH6PQCW</t>
  </si>
  <si>
    <t>http://www.flipkart.com/steppings-trendy-boots/p/itme96vfpj5wwqyn?pid=SHOE3S9BGUAGYE5X</t>
  </si>
  <si>
    <t>SHOE3S9BGUAGYE5X</t>
  </si>
  <si>
    <t>http://www.flipkart.com/disney-dw100230-digital-watch-boys-girls/p/itme3gezuzhf6j3z?pid=WATE3GEY74QU9T35</t>
  </si>
  <si>
    <t>Disney DW100230 Digital Watch  - For Boys, Girls</t>
  </si>
  <si>
    <t>["Watches &gt;&gt; Wrist Watches &gt;&gt; Disney Wrist Watches"]</t>
  </si>
  <si>
    <t>WATE3GEY74QU9T35</t>
  </si>
  <si>
    <t>http://www.flipkart.com/salt-n-pepper-13-167-marsha-red-boots/p/itmdumfyczfqxujq?pid=SHODUMFYYW5YGRQN</t>
  </si>
  <si>
    <t>Salt N Pepper 13-167 Marsha Red Boots</t>
  </si>
  <si>
    <t>SHODUMFYYW5YGRQN</t>
  </si>
  <si>
    <t>http://www.flipkart.com/cartier-w6701005-analog-watch-boys-men/p/itmeak8svbtvm5hp?pid=WATEAK8SE2RUK7GM</t>
  </si>
  <si>
    <t>Cartier W6701005 Analog Watch  - For Boys, Men</t>
  </si>
  <si>
    <t>["Watches &gt;&gt; Wrist Watches &gt;&gt; Cartier Wrist Watches"]</t>
  </si>
  <si>
    <t>WATEAK8SE2RUK7GM</t>
  </si>
  <si>
    <t>http://www.flipkart.com/bruno-manetti-cannelita-boots/p/itmeygk5jzcbzeh7?pid=SHOEYGK5AYYBVXKH</t>
  </si>
  <si>
    <t>Bruno Manetti Cannelita Boots</t>
  </si>
  <si>
    <t>SHOEYGK5AYYBVXKH</t>
  </si>
  <si>
    <t>http://www.flipkart.com/stylistry-maxis-shde6603brwoboot3104-boots/p/itme8kr77t3ymbdt?pid=SHOEFZ37XDUHHTZW</t>
  </si>
  <si>
    <t>Stylistry Maxis Shde6603brwoboot3104 Boots</t>
  </si>
  <si>
    <t>SHOEFZ37XDUHHTZW</t>
  </si>
  <si>
    <t>http://www.flipkart.com/lois-caron-lcs-4032-analog-watch-boys-men/p/itmed53ffczdxw7z?pid=WATED53FKKH4S8E4</t>
  </si>
  <si>
    <t>Lois Caron LCS-4032 Analog Watch  - For Boys, Men</t>
  </si>
  <si>
    <t>["Watches &gt;&gt; Wrist Watches &gt;&gt; Lois Caron Wrist Watches"]</t>
  </si>
  <si>
    <t>WATED53FKKH4S8E4</t>
  </si>
  <si>
    <t>http://www.flipkart.com/felix-y-39-analog-watch-boys-men/p/itmebmy8gexqhgsd?pid=WATEBMY8HWCHMZZ5</t>
  </si>
  <si>
    <t>Felix Y 39 Analog Watch  - For Boys, Men</t>
  </si>
  <si>
    <t>["Watches &gt;&gt; Wrist Watches &gt;&gt; Felix Wrist Watches"]</t>
  </si>
  <si>
    <t>WATEBMY8HWCHMZZ5</t>
  </si>
  <si>
    <t>http://www.flipkart.com/kielz-boots/p/itmecs7ddggfnayn?pid=SHOECS7FBGSEPW9G</t>
  </si>
  <si>
    <t>Kielz Boots</t>
  </si>
  <si>
    <t>SHOECS7FBGSEPW9G</t>
  </si>
  <si>
    <t>http://www.flipkart.com/kielz-ladies-boots/p/itmefmrzvghpphur?pid=SHOEFMRZQXHJREHH</t>
  </si>
  <si>
    <t>SHOEFMRZQXHJREHH</t>
  </si>
  <si>
    <t>http://www.flipkart.com/sakay-country-leather-boots/p/itme69e6nejwwmj9?pid=SHOE69E6HYVG8MKU</t>
  </si>
  <si>
    <t>Sakay Country Leather Boots</t>
  </si>
  <si>
    <t>SHOE69E6HYVG8MKU</t>
  </si>
  <si>
    <t>http://www.flipkart.com/la-briza-black-boots/p/itme4kacb5fszzn2?pid=SHOE4KACKB28FTHD</t>
  </si>
  <si>
    <t>La Briza Black Boots</t>
  </si>
  <si>
    <t>SHOE4KACKB28FTHD</t>
  </si>
  <si>
    <t>http://www.flipkart.com/kool-kidz-dmk-012-qu02-analog-watch-girls-boys/p/itmdzdgtdarvvxtp?pid=WATDZDGRQBXTKHPW</t>
  </si>
  <si>
    <t>Kool Kidz DMK-012-QU02 Analog Watch  - For Girls, Boys</t>
  </si>
  <si>
    <t>["Watches &gt;&gt; Wrist Watches &gt;&gt; Kool Kidz Wrist Watches"]</t>
  </si>
  <si>
    <t>WATDZDGRQBXTKHPW</t>
  </si>
  <si>
    <t>http://www.flipkart.com/franck-bella-fb0128b-analog-watch-men-boys/p/itmebh9bbmcrwa3r?pid=WATEBH9BTJXD8UVV</t>
  </si>
  <si>
    <t>Franck Bella FB0128B Analog Watch  - For Men, Boys</t>
  </si>
  <si>
    <t>["Watches &gt;&gt; Wrist Watches &gt;&gt; Franck Bella Wrist Watches"]</t>
  </si>
  <si>
    <t>WATEBH9BTJXD8UVV</t>
  </si>
  <si>
    <t>http://www.flipkart.com/steppings-trendy-boots/p/itme96vega6vygbg?pid=SHOE2GUHSZRGGZYY</t>
  </si>
  <si>
    <t>SHOE2GUHSZRGGZYY</t>
  </si>
  <si>
    <t>http://www.flipkart.com/kool-kidz-dmk-003-yl-03-analog-watch-girls-boys/p/itmduk7dkxv8wcaw?pid=WATDUK7DKXV8WCAW</t>
  </si>
  <si>
    <t>Kool Kidz DMK-003-YL 03 Analog Watch  - For Girls, Boys</t>
  </si>
  <si>
    <t>WATDUK7DKXV8WCAW</t>
  </si>
  <si>
    <t>http://www.flipkart.com/vizion-8502-6black-sports-series-digital-watch-boys-girls/p/itmecsw5b73yj4mp?pid=WATECSW5VZSZETGS</t>
  </si>
  <si>
    <t>Vizion 8502-6BLACK Sports Series Digital Watch  - For Boys, Girls</t>
  </si>
  <si>
    <t>WATECSW5VZSZETGS</t>
  </si>
  <si>
    <t>http://www.flipkart.com/vencer-stella-7lyt1011-digital-watch-boys/p/itme9r7hmxqt2vqh?pid=WATE9R7HUBNEKXRQ</t>
  </si>
  <si>
    <t>Vencer Stella 7lyt1011 Digital Watch  - For Boys</t>
  </si>
  <si>
    <t>["Watches &gt;&gt; Wrist Watches &gt;&gt; Vencer Stella Wrist Watches"]</t>
  </si>
  <si>
    <t>WATE9R7HUBNEKXRQ</t>
  </si>
  <si>
    <t>http://www.flipkart.com/la-briza-mile-boots/p/itme8ma24jwtwhuw?pid=SHODWMHHCXTD47NQ</t>
  </si>
  <si>
    <t>La Briza Mile Boots</t>
  </si>
  <si>
    <t>SHODWMHHCXTD47NQ</t>
  </si>
  <si>
    <t>http://www.flipkart.com/casela-cas-w-13-basic-analog-watch-boys-girls/p/itmebj37kazbcmz4?pid=WATEBJ37KBB3SEBR</t>
  </si>
  <si>
    <t>Casela CAS-W-13 Basic Analog Watch  - For Boys, Girls</t>
  </si>
  <si>
    <t>["Watches &gt;&gt; Wrist Watches &gt;&gt; Casela Wrist Watches"]</t>
  </si>
  <si>
    <t>WATEBJ37KBB3SEBR</t>
  </si>
  <si>
    <t>http://www.flipkart.com/sneha-unique-boots/p/itmect5vbb3h2hkb?pid=SHOECT5VY7CWRY4G</t>
  </si>
  <si>
    <t>Sneha Unique Boots</t>
  </si>
  <si>
    <t>SHOECT5VY7CWRY4G</t>
  </si>
  <si>
    <t>http://www.flipkart.com/timer-tc-690143-analog-watch-boys/p/itmeayygqj7r39h3?pid=WATEAYYG5EDFWTCS</t>
  </si>
  <si>
    <t>Timer TC_-_690143 Analog Watch  - For Boys</t>
  </si>
  <si>
    <t>["Watches &gt;&gt; Wrist Watches &gt;&gt; Timer Wrist Watches"]</t>
  </si>
  <si>
    <t>WATEAYYG5EDFWTCS</t>
  </si>
  <si>
    <t>http://www.flipkart.com/ne-regular-fit-men-s-jeans/p/itmedjxqhxpujqek?pid=JEAEDJXQXQZ8TMTU</t>
  </si>
  <si>
    <t>NE Regular Fit Men's Jeans</t>
  </si>
  <si>
    <t>["Clothing &gt;&gt; Men's Clothing &gt;&gt; Jeans &gt;&gt; NE Jeans"]</t>
  </si>
  <si>
    <t>JEAEDJXQXQZ8TMTU</t>
  </si>
  <si>
    <t>http://www.flipkart.com/shuz-touch-boots/p/itmecxpm57rcspy4?pid=SHOECXPMAQXZ3QPH</t>
  </si>
  <si>
    <t>SHOECXPMAQXZ3QPH</t>
  </si>
  <si>
    <t>http://www.flipkart.com/kielz-ladies-boots/p/itmef9g7dygfgdet?pid=SHOEF9G8CVWHRH5M</t>
  </si>
  <si>
    <t>SHOEF9G8CVWHRH5M</t>
  </si>
  <si>
    <t>http://www.flipkart.com/colat-colat-m08-roman-numerals-analog-watch-men-boys/p/itme2rx9gtfueffm?pid=WATE2RX9CHBGEDRC</t>
  </si>
  <si>
    <t>Colat COLAT_M08 Roman Numerals Analog Watch  - For Men, Boys</t>
  </si>
  <si>
    <t>WATE2RX9CHBGEDRC</t>
  </si>
  <si>
    <t>http://www.flipkart.com/kielz-ladies-boots/p/itmefmrzgbtukpzc?pid=SHOEFMRZZAXFQW4F</t>
  </si>
  <si>
    <t>SHOEFMRZZAXFQW4F</t>
  </si>
  <si>
    <t>http://www.flipkart.com/belle-gambe-boots/p/itmec9fzj24pv6cj?pid=SHOEC9FZ3BAF7ASF</t>
  </si>
  <si>
    <t>Belle Gambe Boots</t>
  </si>
  <si>
    <t>SHOEC9FZ3BAF7ASF</t>
  </si>
  <si>
    <t>http://www.flipkart.com/titan-1639sl03-analog-watch-boys-men/p/itmedbvhefg7gm2b?pid=WATEDBVHQ6AJX7N9</t>
  </si>
  <si>
    <t>Titan 1639SL03 Analog Watch  - For Boys, Men</t>
  </si>
  <si>
    <t>["Watches &gt;&gt; Wrist Watches &gt;&gt; Titan Wrist Watches"]</t>
  </si>
  <si>
    <t>WATEDBVHQ6AJX7N9</t>
  </si>
  <si>
    <t>http://www.flipkart.com/selfie-boots/p/itmecswqhzxbahta?pid=SHOECSWQCEZRR82X</t>
  </si>
  <si>
    <t>Selfie Boots</t>
  </si>
  <si>
    <t>SHOECSWQCEZRR82X</t>
  </si>
  <si>
    <t>http://www.flipkart.com/clincher-semonday-boots/p/itme8sesyrcgcmwt?pid=SHOE8SESVWJYNH37</t>
  </si>
  <si>
    <t>Clincher Semonday Boots</t>
  </si>
  <si>
    <t>SHOE8SESVWJYNH37</t>
  </si>
  <si>
    <t>http://www.flipkart.com/srushti-art-jewelry-megnet-led-sport-blackred1-digital-watch-men-women-boys-girls/p/itmedfhaphf34yy8?pid=WATEDFHARG4YSPCA</t>
  </si>
  <si>
    <t>Srushti Art Jewelry Megnet_Led_Sport_BlackRed1 Digital Watch  - For Men, Women, Boys, Girls</t>
  </si>
  <si>
    <t>["Watches &gt;&gt; Wrist Watches &gt;&gt; Srushti Art Jewelry Wrist Watches"]</t>
  </si>
  <si>
    <t>WATEDFHARG4YSPCA</t>
  </si>
  <si>
    <t>http://www.flipkart.com/kielz-ladies-boots/p/itmef9g8ctnbfvxr?pid=SHOEF9G8Z4ZXF6WE</t>
  </si>
  <si>
    <t>SHOEF9G8Z4ZXF6WE</t>
  </si>
  <si>
    <t>http://www.flipkart.com/q-q-vq13-008-analog-watch-girls-boys/p/itmduhdbdttvemws?pid=WATDUHDBDTTVEMWS</t>
  </si>
  <si>
    <t>Q&amp;Q VQ13-008 Analog Watch  - For Girls, Boys</t>
  </si>
  <si>
    <t>["Watches &gt;&gt; Wrist Watches &gt;&gt; Q&amp;Q Wrist Watches"]</t>
  </si>
  <si>
    <t>WATDUHDBDTTVEMWS</t>
  </si>
  <si>
    <t>http://www.flipkart.com/belle-gambe-boots/p/itmec9fzhygbz5n9?pid=SHOEC9FZGGD6GJRV</t>
  </si>
  <si>
    <t>SHOEC9FZGGD6GJRV</t>
  </si>
  <si>
    <t>http://www.flipkart.com/escort-e-1700-906-blk-analog-watch-men-boys/p/itmecddd6gxm9weg?pid=WATECDDDQ7SFDD6K</t>
  </si>
  <si>
    <t>Escort E-1700-906_Blk Analog Watch  - For Men, Boys</t>
  </si>
  <si>
    <t>["Watches &gt;&gt; Wrist Watches &gt;&gt; Escort Wrist Watches"]</t>
  </si>
  <si>
    <t>WATECDDDQ7SFDD6K</t>
  </si>
  <si>
    <t>http://www.flipkart.com/roxy-boots/p/itme9udkeqb5gtre?pid=SHOE9UDJKNVSDH72</t>
  </si>
  <si>
    <t>Roxy Boots</t>
  </si>
  <si>
    <t>SHOE9UDJKNVSDH72</t>
  </si>
  <si>
    <t>http://www.flipkart.com/lee-men-s-jeans/p/itme6yutxhvz7wcv?pid=JEAE6YUTDBH6DCPK</t>
  </si>
  <si>
    <t>Lee Men's Jeans</t>
  </si>
  <si>
    <t>["Clothing &gt;&gt; Men's Clothing &gt;&gt; Jeans &gt;&gt; Lee Jeans"]</t>
  </si>
  <si>
    <t>JEAE6YUTDBH6DCPK</t>
  </si>
  <si>
    <t>http://www.flipkart.com/bruno-manetti-676-boots/p/itme6dvytedkfkgd?pid=SHOE6DVYGT9ZHBUY</t>
  </si>
  <si>
    <t>Bruno Manetti 676 Boots</t>
  </si>
  <si>
    <t>SHOE6DVYGT9ZHBUY</t>
  </si>
  <si>
    <t>http://www.flipkart.com/estilo-1056-analog-watch-boys-men/p/itmecsyfgbmp43rh?pid=WATECSYFBDTEVR5V</t>
  </si>
  <si>
    <t>Estilo 1056 Analog Watch  - For Boys, Men</t>
  </si>
  <si>
    <t>["Watches &gt;&gt; Wrist Watches &gt;&gt; Estilo Wrist Watches"]</t>
  </si>
  <si>
    <t>WATECSYFBDTEVR5V</t>
  </si>
  <si>
    <t>http://www.flipkart.com/jack-klein-blackled-digital-watch-boys/p/itmeayzj7fcpxgpy?pid=WATEAYZJBFJXB4FZ</t>
  </si>
  <si>
    <t>Jack klein BlackLed Digital Watch  - For Boys</t>
  </si>
  <si>
    <t>["Watches &gt;&gt; Wrist Watches &gt;&gt; Jack klein Wrist Watches"]</t>
  </si>
  <si>
    <t>WATEAYZJBFJXB4FZ</t>
  </si>
  <si>
    <t>http://www.flipkart.com/north-moon-iw-005-fk-silicone-ion-digital-watch-boys-girls-women/p/itme6gaqdmuyr2tz?pid=WATE6GAQSZYB3FKY</t>
  </si>
  <si>
    <t>North Moon IW-005-FK Silicone Ion Digital Watch  - For Boys, Girls, Women</t>
  </si>
  <si>
    <t>["Watches &gt;&gt; Wrist Watches &gt;&gt; North Moon Wrist Watches"]</t>
  </si>
  <si>
    <t>WATE6GAQSZYB3FKY</t>
  </si>
  <si>
    <t>http://www.flipkart.com/shuz-touch-boots/p/itmebkey3hbbzz7b?pid=SHOEBKEYSKS87GKG</t>
  </si>
  <si>
    <t>SHOEBKEYSKS87GKG</t>
  </si>
  <si>
    <t>http://www.flipkart.com/foot-candy-boots/p/itmec897uqhyx7jh?pid=SHOEC898KWFVFESU</t>
  </si>
  <si>
    <t>Foot Candy Boots</t>
  </si>
  <si>
    <t>SHOEC898KWFVFESU</t>
  </si>
  <si>
    <t>http://www.flipkart.com/credos-boots/p/itmedhhsqrsb9xnx?pid=SHOEDHHSRF6FMWGA</t>
  </si>
  <si>
    <t>Credos Boots</t>
  </si>
  <si>
    <t>SHOEDHHSRF6FMWGA</t>
  </si>
  <si>
    <t>http://www.flipkart.com/rich-club-apple-shaped-led-digital-watch-boys-girls/p/itmeczkyhvuhfgqs?pid=WATECZKY7QX38DNH</t>
  </si>
  <si>
    <t>Rich Club Apple Shaped LED Digital Watch  - For Boys, Girls</t>
  </si>
  <si>
    <t>["Watches &gt;&gt; Wrist Watches &gt;&gt; Rich Club Wrist Watches"]</t>
  </si>
  <si>
    <t>WATECZKY7QX38DNH</t>
  </si>
  <si>
    <t>http://www.flipkart.com/skmei-ad1031-black-formal-analog-digital-watch-men-boys/p/itme9mvxbntbvtzg?pid=WATE9MVXX3DZ5UKD</t>
  </si>
  <si>
    <t>Skmei AD1031-Black Formal Analog-Digital Watch  - For Men, Boys</t>
  </si>
  <si>
    <t>["Watches &gt;&gt; Wrist Watches &gt;&gt; Skmei Wrist Watches"]</t>
  </si>
  <si>
    <t>WATE9MVXX3DZ5UKD</t>
  </si>
  <si>
    <t>http://www.flipkart.com/kielz-ladies-boots/p/itmef9g7gu2zzsnz?pid=SHOEF9G8WTWGAAFB</t>
  </si>
  <si>
    <t>SHOEF9G8WTWGAAFB</t>
  </si>
  <si>
    <t>http://www.flipkart.com/kms-ironman-look-led-black11-digital-watch-men-women-girls-boys/p/itmed3zj6uaddkxa?pid=WATED3ZJHMGJQ8EY</t>
  </si>
  <si>
    <t>Kms Ironman_Look_Led_Black11 Digital Watch  - For Men, Women, Girls, Boys</t>
  </si>
  <si>
    <t>["Watches &gt;&gt; Wrist Watches &gt;&gt; Kms Wrist Watches"]</t>
  </si>
  <si>
    <t>WATED3ZJHMGJQ8EY</t>
  </si>
  <si>
    <t>http://www.flipkart.com/anand-archies-boots/p/itmecxphqb4sdd9x?pid=SHOECXPHZSFGQEZZ</t>
  </si>
  <si>
    <t>Anand Archies Boots</t>
  </si>
  <si>
    <t>SHOECXPHZSFGQEZZ</t>
  </si>
  <si>
    <t>http://www.flipkart.com/magnum-footwear-lifestyle-boots/p/itmeby82c69hdqpg?pid=SHOEBZ65KFSBZKBT</t>
  </si>
  <si>
    <t>Magnum Footwear Lifestyle Boots</t>
  </si>
  <si>
    <t>SHOEBZ65KFSBZKBT</t>
  </si>
  <si>
    <t>http://www.flipkart.com/steppings-trendy-boots/p/itme96vehnsegwvg?pid=SHOE2GUJW6XNFG3W</t>
  </si>
  <si>
    <t>SHOE2GUJW6XNFG3W</t>
  </si>
  <si>
    <t>http://www.flipkart.com/swag-670038-analog-watch-boys/p/itmecf8zpzqgchjs?pid=WATECF8ZMJRTGZVK</t>
  </si>
  <si>
    <t>Swag 670038 Analog Watch  - For Boys</t>
  </si>
  <si>
    <t>["Watches &gt;&gt; Wrist Watches &gt;&gt; Swag Wrist Watches"]</t>
  </si>
  <si>
    <t>WATECF8ZMJRTGZVK</t>
  </si>
  <si>
    <t>http://www.flipkart.com/bonzer-boots/p/itmeapcyhs84pmgg?pid=SHOEAPCYWEAFSFU5</t>
  </si>
  <si>
    <t>Bonzer Boots</t>
  </si>
  <si>
    <t>SHOEAPCYWEAFSFU5</t>
  </si>
  <si>
    <t>http://www.flipkart.com/roadster-skinny-fit-men-s-jeans/p/itme8czgkzup3wgf?pid=JEAE8CZGJ8PGGHRQ</t>
  </si>
  <si>
    <t>Roadster Skinny Fit Fit Men's Jeans</t>
  </si>
  <si>
    <t>["Clothing &gt;&gt; Men's Clothing &gt;&gt; Jeans &gt;&gt; Roadster Jeans"]</t>
  </si>
  <si>
    <t>JEAE8CZGJ8PGGHRQ</t>
  </si>
  <si>
    <t>http://www.flipkart.com/selfie-black-denim-boots/p/itme3tzmqpteusft?pid=SHOE3TZMQHKWG7TT</t>
  </si>
  <si>
    <t>Selfie Black Denim Boots</t>
  </si>
  <si>
    <t>SHOE3TZMQHKWG7TT</t>
  </si>
  <si>
    <t>http://www.flipkart.com/steppings-boots/p/itmebg7ykhfhtqjg?pid=SHOEBG6ZS2YREWHD</t>
  </si>
  <si>
    <t>Steppings Boots Boots</t>
  </si>
  <si>
    <t>SHOEBG6ZS2YREWHD</t>
  </si>
  <si>
    <t>http://www.flipkart.com/q-q-lla2-213-digital-watch-boys-girls/p/itmdz9cehwyqvfrt?pid=WATDZ9CEZAQHHTZ6</t>
  </si>
  <si>
    <t>Q&amp;Q LLA2-213 Digital Watch  - For Boys, Girls</t>
  </si>
  <si>
    <t>WATDZ9CEZAQHHTZ6</t>
  </si>
  <si>
    <t>http://www.flipkart.com/belle-gambe-winter-boots/p/itmefzxrgg9mgwxc?pid=SHOEFZXRNYJKPPYG</t>
  </si>
  <si>
    <t>Belle Gambe Winter Boots</t>
  </si>
  <si>
    <t>SHOEFZXRNYJKPPYG</t>
  </si>
  <si>
    <t>http://www.flipkart.com/hala-red-black-trendy-digital-watch-boys-girls-men/p/itmeauab79jvz5jd?pid=WATEAUABHVPGRBAS</t>
  </si>
  <si>
    <t>Hala Red In Black trendy digital Digital Watch  - For Boys, Girls, Men</t>
  </si>
  <si>
    <t>["Watches &gt;&gt; Wrist Watches &gt;&gt; Hala Wrist Watches"]</t>
  </si>
  <si>
    <t>WATEAUABHVPGRBAS</t>
  </si>
  <si>
    <t>http://www.flipkart.com/kielz-ladies-boots/p/itme2zngww36smbh?pid=SHOE2ZNGUCA4DHHP</t>
  </si>
  <si>
    <t>SHOE2ZNGUCA4DHHP</t>
  </si>
  <si>
    <t>http://www.flipkart.com/kielz-boots/p/itmecs7d44svzfqr?pid=SHOECS7EXZXZSWHW</t>
  </si>
  <si>
    <t>SHOECS7EXZXZSWHW</t>
  </si>
  <si>
    <t>http://www.flipkart.com/franck-bella-fb74c-analog-watch-boys-men/p/itme9m3ruhhdgkqs?pid=WATE9M3RRRKZK4FD</t>
  </si>
  <si>
    <t>Franck Bella FB74C Analog Watch  - For Boys, Men</t>
  </si>
  <si>
    <t>WATE9M3RRRKZK4FD</t>
  </si>
  <si>
    <t>http://www.flipkart.com/carlton-london-boots/p/itmdzzzyg9rnpven?pid=SHOECB92BGNGSZGZ</t>
  </si>
  <si>
    <t>Carlton London Boots</t>
  </si>
  <si>
    <t>SHOECB92BGNGSZGZ</t>
  </si>
  <si>
    <t>http://www.flipkart.com/ridas-apl-led-black-apple-shape-digital-watch-boys/p/itme695ydcsmjrfn?pid=WATE695YXNTDWTE8</t>
  </si>
  <si>
    <t>Ridas Apl_led_black Apple Shape Digital Watch  - For Boys</t>
  </si>
  <si>
    <t>["Watches &gt;&gt; Wrist Watches &gt;&gt; Ridas Wrist Watches"]</t>
  </si>
  <si>
    <t>WATE695YXNTDWTE8</t>
  </si>
  <si>
    <t>http://www.flipkart.com/shuz-touch-boots/p/itmecjd56gybhhpk?pid=SHOECJD5WVAGAJEH</t>
  </si>
  <si>
    <t>SHOECJD5WVAGAJEH</t>
  </si>
  <si>
    <t>http://www.flipkart.com/la-briza-andria-boots/p/itmey8mdgz8a5j2h?pid=SHOEFAJ5TYC2JMCH</t>
  </si>
  <si>
    <t>La Briza Andria Boots</t>
  </si>
  <si>
    <t>SHOEFAJ5TYC2JMCH</t>
  </si>
  <si>
    <t>http://www.flipkart.com/skmei-1070blk-sports-analog-digital-watch-men-boys/p/itme8b5kfyzqabtj?pid=WATE8B5KWSTMZK7P</t>
  </si>
  <si>
    <t>Skmei 1070BLK Sports Analog-Digital Watch  - For Men, Boys</t>
  </si>
  <si>
    <t>WATE8B5KWSTMZK7P</t>
  </si>
  <si>
    <t>http://www.flipkart.com/kielz-ladies-boots/p/itmef9g8affqyetx?pid=SHOEF9G8NSYGZW8W</t>
  </si>
  <si>
    <t>SHOEF9G8NSYGZW8W</t>
  </si>
  <si>
    <t>http://www.flipkart.com/carlton-london-boots/p/itmecbn3h6qmbfqs?pid=SHOECBN4QGZECV6F</t>
  </si>
  <si>
    <t>SHOECBN4QGZECV6F</t>
  </si>
  <si>
    <t>http://www.flipkart.com/skmei-ad1057-dark-orange-sports-analog-digital-watch-men-boys/p/itme9mvxh2zhxrfk?pid=WATE9MVXHMTCFZSP</t>
  </si>
  <si>
    <t>Skmei AD1057-Dark-Orange Sports Analog-Digital Watch  - For Men, Boys</t>
  </si>
  <si>
    <t>WATE9MVXHMTCFZSP</t>
  </si>
  <si>
    <t>http://www.flipkart.com/urban-country-ladies-boots/p/itmefhp6bpck3hua?pid=SHOEFHP6DMKFTPHQ</t>
  </si>
  <si>
    <t>Urban Country Ladies Boots</t>
  </si>
  <si>
    <t>SHOEFHP6DMKFTPHQ</t>
  </si>
  <si>
    <t>http://www.flipkart.com/now-sp-ethnic-analog-watch-boys/p/itmecdb6hydv8da9?pid=WATECDB6HPXBVXCF</t>
  </si>
  <si>
    <t>Now SP-ETHNIC Analog Watch  - For Boys</t>
  </si>
  <si>
    <t>["Watches &gt;&gt; Wrist Watches &gt;&gt; Now Wrist Watches"]</t>
  </si>
  <si>
    <t>WATECDB6HPXBVXCF</t>
  </si>
  <si>
    <t>http://www.flipkart.com/disney-msfr190-01b-analog-watch-boys-girls/p/itmdqzghdftyu2nc?pid=WATDQZGHD8QYYXTQ</t>
  </si>
  <si>
    <t>Disney MSFR190-01B Analog Watch  - For Boys, Girls</t>
  </si>
  <si>
    <t>WATDQZGHD8QYYXTQ</t>
  </si>
  <si>
    <t>http://www.flipkart.com/get-glamr-designer-yuvu-boots/p/itmec8qgef4qqmyx?pid=SHOEC8QGMZ3UJFTG</t>
  </si>
  <si>
    <t>Get Glamr Designer Yuvu Boots</t>
  </si>
  <si>
    <t>SHOEC8QGMZ3UJFTG</t>
  </si>
  <si>
    <t>http://www.flipkart.com/kielz-boots/p/itmecs7dqbqzt7yh?pid=SHOECS7GMGV2HHYE</t>
  </si>
  <si>
    <t>SHOECS7GMGV2HHYE</t>
  </si>
  <si>
    <t>http://www.flipkart.com/belle-gambe-boots/p/itmec9fny2rvu2uq?pid=SHOEC9FZZGGADEFJ</t>
  </si>
  <si>
    <t>SHOEC9FZZGGADEFJ</t>
  </si>
  <si>
    <t>http://www.flipkart.com/remson-india-boots/p/itmecxzepjpzcpyy?pid=SHOECXZEHUBBZYJV</t>
  </si>
  <si>
    <t>Remson India Boots</t>
  </si>
  <si>
    <t>SHOECXZEHUBBZYJV</t>
  </si>
  <si>
    <t>http://www.flipkart.com/steppings-trendy-boots/p/itme96vesg4aqv7g?pid=SHOE2FQCMD3TAYMF</t>
  </si>
  <si>
    <t>SHOE2FQCMD3TAYMF</t>
  </si>
  <si>
    <t>http://www.flipkart.com/jacques-farel-kwd2324-analog-watch-boys/p/itmdukhhh4sqxdak?pid=WATDUKHHH4SQXDAK</t>
  </si>
  <si>
    <t>Jacques Farel KWD2324 Analog Watch  - For Boys</t>
  </si>
  <si>
    <t>["Watches &gt;&gt; Wrist Watches &gt;&gt; Jacques Farel Wrist Watches"]</t>
  </si>
  <si>
    <t>WATDUKHHH4SQXDAK</t>
  </si>
  <si>
    <t>http://www.flipkart.com/rialto-boots/p/itmedd2hba75u3y7?pid=SHOEDD2H6ZHT9YNQ</t>
  </si>
  <si>
    <t>SHOEDD2H6ZHT9YNQ</t>
  </si>
  <si>
    <t>http://www.flipkart.com/salt-n-pepper-13-455-pisa-black-boots/p/itmdumfym7xj2ynx?pid=SHODUMFYWTPDYNX6</t>
  </si>
  <si>
    <t>Salt N Pepper 13-455 Pisa Black Boots</t>
  </si>
  <si>
    <t>SHODUMFYWTPDYNX6</t>
  </si>
  <si>
    <t>http://www.flipkart.com/oxter-chrono-blue-italia-analog-watch-men-boys/p/itmecvgyadqw6v2g?pid=WATECVGYJXPGREKD</t>
  </si>
  <si>
    <t>Oxter Chrono Blue Italia Analog Watch  - For Men, Boys</t>
  </si>
  <si>
    <t>["Watches &gt;&gt; Wrist Watches &gt;&gt; Oxter Wrist Watches"]</t>
  </si>
  <si>
    <t>WATECVGYJXPGREKD</t>
  </si>
  <si>
    <t>http://www.flipkart.com/klaur-melbourne-boots/p/itmebfywxcrjtngt?pid=SHOEBFYWECAPUEXE</t>
  </si>
  <si>
    <t>Klaur Melbourne Boots</t>
  </si>
  <si>
    <t>SHOEBFYWECAPUEXE</t>
  </si>
  <si>
    <t>http://www.flipkart.com/positif-pfbk612-analog-watch-men-boys/p/itmedfzpcxhhtdfg?pid=WATEDFZPGGZG8HGM</t>
  </si>
  <si>
    <t>Positif Pfbk612 Analog Watch  - For Men, Boys</t>
  </si>
  <si>
    <t>["Watches &gt;&gt; Wrist Watches &gt;&gt; Positif Wrist Watches"]</t>
  </si>
  <si>
    <t>WATEDFZPGGZG8HGM</t>
  </si>
  <si>
    <t>http://www.flipkart.com/selfie-boots/p/itmecswqwpgqfhzc?pid=SHOECV4SKFKBN8QQ</t>
  </si>
  <si>
    <t>SHOECV4SKFKBN8QQ</t>
  </si>
  <si>
    <t>http://www.flipkart.com/d-signer-688rgm-brn-analog-watch-men-boys/p/itmebfpxg9mkhjwb?pid=WATEBFPXFYMWJGJZ</t>
  </si>
  <si>
    <t>D'SIGNER 688RGM _BRN Analog Watch  - For Men, Boys</t>
  </si>
  <si>
    <t>["Watches &gt;&gt; Wrist Watches &gt;&gt; D'SIGNER Wrist Watches"]</t>
  </si>
  <si>
    <t>WATEBFPXFYMWJGJZ</t>
  </si>
  <si>
    <t>http://www.flipkart.com/salt-n-pepper-13-019-femme-taupe-boots/p/itme6zqdhned96pf?pid=SHOE6ZQFRGNTW8JX</t>
  </si>
  <si>
    <t>Salt N Pepper 13-019 Femme Taupe Boots Boots</t>
  </si>
  <si>
    <t>SHOE6ZQFRGNTW8JX</t>
  </si>
  <si>
    <t>http://www.flipkart.com/franck-bella-fb127a-analog-watch-boys-men/p/itmebd3fbfghgmwn?pid=WATEBD3FJNXFXSBH</t>
  </si>
  <si>
    <t>Franck Bella FB127A Analog Watch  - For Boys, Men</t>
  </si>
  <si>
    <t>WATEBD3FJNXFXSBH</t>
  </si>
  <si>
    <t>http://www.flipkart.com/get-glamr-stylish-boots/p/itme3urgcjtwjfy6?pid=SHOE3URGYEVZ55GD</t>
  </si>
  <si>
    <t>Get Glamr Stylish Boots</t>
  </si>
  <si>
    <t>SHOE3URGYEVZ55GD</t>
  </si>
  <si>
    <t>http://www.flipkart.com/felix-3541-w-s-metal-analog-watch-boys-girls/p/itmeb5ezx3vuqyym?pid=WATEB5EZRN3NYXAG</t>
  </si>
  <si>
    <t>Felix 3541 W-S METAL Analog Watch  - For Boys, Girls</t>
  </si>
  <si>
    <t>WATEB5EZRN3NYXAG</t>
  </si>
  <si>
    <t>http://www.flipkart.com/steppings-trendy-boots/p/itme96vefbs3gatf?pid=SHOE2FQCR89ZNN8W</t>
  </si>
  <si>
    <t>SHOE2FQCR89ZNN8W</t>
  </si>
  <si>
    <t>http://www.flipkart.com/steppings-boots/p/itmebg6zzhsbpkqn?pid=SHOEBG6ZGRJ9BGGN</t>
  </si>
  <si>
    <t>SHOEBG6ZGRJ9BGGN</t>
  </si>
  <si>
    <t>http://www.flipkart.com/skmei-dg0939-red-sports-digital-watch-men-boys/p/itme9mvx9khxkkfp?pid=WATE9MVXDEVHGHAU</t>
  </si>
  <si>
    <t>Skmei DG0939-Red Sports Digital Watch  - For Men, Boys</t>
  </si>
  <si>
    <t>WATE9MVXDEVHGHAU</t>
  </si>
  <si>
    <t>http://www.flipkart.com/do-bhai-boots/p/itmeckeyvhacfh2t?pid=SHOECKEYCF73BXZX</t>
  </si>
  <si>
    <t>Do Bhai Boots</t>
  </si>
  <si>
    <t>SHOECKEYCF73BXZX</t>
  </si>
  <si>
    <t>http://www.flipkart.com/vizion-8502-4blue-sports-series-digital-watch-boys-girls/p/itmecsw5x4tsbvna?pid=WATECSW5XEYZW3G6</t>
  </si>
  <si>
    <t>Vizion 8502-4BLUE Sports Series Digital Watch  - For Boys, Girls</t>
  </si>
  <si>
    <t>WATECSW5XEYZW3G6</t>
  </si>
  <si>
    <t>http://www.flipkart.com/steppings-boots/p/itmebg6zut5swqch?pid=SHOEBG7YXR7GHBHM</t>
  </si>
  <si>
    <t>SHOEBG7YXR7GHBHM</t>
  </si>
  <si>
    <t>http://www.flipkart.com/steppings-trendy-boots/p/itme96vf27phdb9r?pid=SHOE3S9BGW4GGEFJ</t>
  </si>
  <si>
    <t>SHOE3S9BGW4GGEFJ</t>
  </si>
  <si>
    <t>http://www.flipkart.com/sam-stefy-boots/p/itmebywsjxcfadhr?pid=SHOEBYWSZ4ZRNQPU</t>
  </si>
  <si>
    <t>Sam Stefy Boots</t>
  </si>
  <si>
    <t>SHOEBYWSZ4ZRNQPU</t>
  </si>
  <si>
    <t>http://www.flipkart.com/ten-women-s-tan-mid-length-boots/p/itmeck2fvgwvhdg3?pid=SHOECK2F25ZZS6GG</t>
  </si>
  <si>
    <t>TEN TEN Women's Tan Mid Length Boots Boots</t>
  </si>
  <si>
    <t>SHOECK2F25ZZS6GG</t>
  </si>
  <si>
    <t>http://www.flipkart.com/remson-india-boots/p/itmecxzepjpzcpyy?pid=SHOECXZEFH55CZT9</t>
  </si>
  <si>
    <t>SHOECXZEFH55CZT9</t>
  </si>
  <si>
    <t>http://www.flipkart.com/get-glamr-dazzle-boots/p/itme56uuzwwmanph?pid=SHOE56UUZKFVHXYP</t>
  </si>
  <si>
    <t>Get Glamr Dazzle Boots</t>
  </si>
  <si>
    <t>SHOE56UUZKFVHXYP</t>
  </si>
  <si>
    <t>http://www.flipkart.com/jack-klein-goldjack-analog-watch-boys-men/p/itme9cfhtm9zgmgt?pid=WATE9CFHPAEU3G4B</t>
  </si>
  <si>
    <t>Jack Klein Goldjack Analog Watch  - For Boys, Men</t>
  </si>
  <si>
    <t>["Watches &gt;&gt; Wrist Watches &gt;&gt; Jack Klein Wrist Watches"]</t>
  </si>
  <si>
    <t>WATE9CFHPAEU3G4B</t>
  </si>
  <si>
    <t>http://www.flipkart.com/dearfoams-boots/p/itme8na5rhwecqtp?pid=SHOE8NA5SUXGYGYY</t>
  </si>
  <si>
    <t>Dearfoams Boots</t>
  </si>
  <si>
    <t>SHOE8NA5SUXGYGYY</t>
  </si>
  <si>
    <t>http://www.flipkart.com/fastrack-38015pl01-analog-watch-men-boys/p/itme9wksvfnhzzzy?pid=WATE9WKSHRYTM2PP</t>
  </si>
  <si>
    <t>fastrack 38015PL01 Analog Watch  - For Men, Boys</t>
  </si>
  <si>
    <t>["Watches &gt;&gt; Wrist Watches &gt;&gt; fastrack Wrist Watches"]</t>
  </si>
  <si>
    <t>WATE9WKSHRYTM2PP</t>
  </si>
  <si>
    <t>http://www.flipkart.com/kielz-ladies-boots/p/itmef9g7qztvgstb?pid=SHOEF9G8GXBDSEUG</t>
  </si>
  <si>
    <t>SHOEF9G8GXBDSEUG</t>
  </si>
  <si>
    <t>http://www.flipkart.com/avon-pk-504-analog-watch-men-boys/p/itmebnxnqtgtwpry?pid=WATEBNXNMQQQFSQG</t>
  </si>
  <si>
    <t>A Avon PK_504 Analog Watch  - For Men, Boys</t>
  </si>
  <si>
    <t>["Watches &gt;&gt; Wrist Watches &gt;&gt; A Avon Wrist Watches"]</t>
  </si>
  <si>
    <t>WATEBNXNMQQQFSQG</t>
  </si>
  <si>
    <t>http://www.flipkart.com/kielz-ladies-boots/p/itme356k6upmumws?pid=SHOE356K9ZRUHW5N</t>
  </si>
  <si>
    <t>SHOE356K9ZRUHW5N</t>
  </si>
  <si>
    <t>http://www.flipkart.com/franck-bella-fb0122dd-analog-watch-men-boys/p/itmebs25y2xpdyfd?pid=WATEBS25GGVJ87KF</t>
  </si>
  <si>
    <t>Franck Bella FB0122DD Analog Watch  - For Men, Boys</t>
  </si>
  <si>
    <t>WATEBS25GGVJ87KF</t>
  </si>
  <si>
    <t>http://www.flipkart.com/catwalk-boots/p/itmea4hajgakcxqn?pid=SHOEA4HAJ8FZ5HCX</t>
  </si>
  <si>
    <t>SHOEA4HAJ8FZ5HCX</t>
  </si>
  <si>
    <t>http://www.flipkart.com/rialto-boots/p/itmed5dcgzhq3cgj?pid=SHOED5DCSTQKZCGF</t>
  </si>
  <si>
    <t>SHOED5DCSTQKZCGF</t>
  </si>
  <si>
    <t>http://www.flipkart.com/salt-n-pepper-12-298-taupe-boots/p/itme92zzwwzs6p8n?pid=SHOE92ZZVRNZHNSB</t>
  </si>
  <si>
    <t>Salt N Pepper 12-298 Taupe Boots</t>
  </si>
  <si>
    <t>SHOE92ZZVRNZHNSB</t>
  </si>
  <si>
    <t>http://www.flipkart.com/alfajr-wq18-qibla-compass-digital-watch-men-boys-girls/p/itmecgg4ybbwegzf?pid=WATECGG4W76YEBUB</t>
  </si>
  <si>
    <t>Alfajr WQ18 Qibla Compass Digital Watch  - For Men, Boys, Girls</t>
  </si>
  <si>
    <t>WATECGG4W76YEBUB</t>
  </si>
  <si>
    <t>http://www.flipkart.com/magnum-footwear-lifestyle-boots/p/itmebz3ce3vfdtjh?pid=SHOEBZ3DYJZDTGAP</t>
  </si>
  <si>
    <t>SHOEBZ3DYJZDTGAP</t>
  </si>
  <si>
    <t>http://www.flipkart.com/steppings-trendy-boots/p/itme96vfeckarw36?pid=SHOE3S9B2TDHEQDU</t>
  </si>
  <si>
    <t>SHOE3S9B2TDHEQDU</t>
  </si>
  <si>
    <t>http://www.flipkart.com/sale-funda-sfgfu694-analog-watch-boys-men/p/itmecqhnqeamepw4?pid=WATECQHN32HEEQGY</t>
  </si>
  <si>
    <t>Sale Funda SFGFU694 Analog Watch  - For Boys, Men</t>
  </si>
  <si>
    <t>["Watches &gt;&gt; Wrist Watches &gt;&gt; Sale Funda Wrist Watches"]</t>
  </si>
  <si>
    <t>WATECQHN32HEEQGY</t>
  </si>
  <si>
    <t>http://www.flipkart.com/steppings-trendy-boots/p/itme96veygfsanzk?pid=SHOE2GUGZGFYZHEY</t>
  </si>
  <si>
    <t>SHOE2GUGZGFYZHEY</t>
  </si>
  <si>
    <t>http://www.flipkart.com/britex-bt2050-bt3101-he-she-analog-watch-couple-women-men-boys-girls/p/itme8gdgmwnass8y?pid=WATE8GDGPNKRTURP</t>
  </si>
  <si>
    <t>Britex BT2050+BT3101 He &amp; She Analog Watch  - For Couple, Women, Men, Boys, Girls</t>
  </si>
  <si>
    <t>["Watches &gt;&gt; Wrist Watches &gt;&gt; Britex Wrist Watches"]</t>
  </si>
  <si>
    <t>WATE8GDGPNKRTURP</t>
  </si>
  <si>
    <t>http://www.flipkart.com/tsg-kelz-boots/p/itmefse2mht2dhcn?pid=SHOEFSE2WAFKZFHX</t>
  </si>
  <si>
    <t>TSG Kelz Boots</t>
  </si>
  <si>
    <t>SHOEFSE2WAFKZFHX</t>
  </si>
  <si>
    <t>http://www.flipkart.com/3wish-cur-blue-silver-blue-8023-analog-watch-boys-men/p/itmece85hud3z3mj?pid=WATECE855W5YFE3H</t>
  </si>
  <si>
    <t>3wish CUR-BLUE Silver Blue 8023 Analog Watch  - For Boys, Men</t>
  </si>
  <si>
    <t>["Watches &gt;&gt; Wrist Watches &gt;&gt; 3wish Wrist Watches"]</t>
  </si>
  <si>
    <t>WATECE855W5YFE3H</t>
  </si>
  <si>
    <t>http://www.flipkart.com/j-d-h-111-222-boots/p/itme4hkya9ff9uph?pid=SHOE4HKYRFPHCJWX</t>
  </si>
  <si>
    <t>J.D.H. 111-222 Boots</t>
  </si>
  <si>
    <t>SHOE4HKYRFPHCJWX</t>
  </si>
  <si>
    <t>http://www.flipkart.com/disney-98189-analog-watch-boys-girls/p/itmdqzghjqb8a2qt?pid=WATDQZGHJ9ARVGGK</t>
  </si>
  <si>
    <t>Disney 98189 Analog Watch  - For Boys, Girls</t>
  </si>
  <si>
    <t>WATDQZGHJ9ARVGGK</t>
  </si>
  <si>
    <t>http://www.flipkart.com/get-glamr-designer-snowra-boots/p/itmec8qgkamzwkes?pid=SHOEC8QGTYTSYHRC</t>
  </si>
  <si>
    <t>Get Glamr Designer Snowra Boots</t>
  </si>
  <si>
    <t>SHOEC8QGTYTSYHRC</t>
  </si>
  <si>
    <t>http://www.flipkart.com/lenco-dcompass2010-quazi-analog-digital-watch-men-boys/p/itmeckrbgrukbmag?pid=WATECKRBTUPHUXPC</t>
  </si>
  <si>
    <t>Lenco DCOMPASS2010 Quazi Analog-Digital Watch  - For Men, Boys</t>
  </si>
  <si>
    <t>["Watches &gt;&gt; Wrist Watches &gt;&gt; Lenco Wrist Watches"]</t>
  </si>
  <si>
    <t>WATECKRBTUPHUXPC</t>
  </si>
  <si>
    <t>http://www.flipkart.com/pinza-black-christmas-boots/p/itme2k68gpy739dz?pid=SHOE2K68QHZ3DWZF</t>
  </si>
  <si>
    <t>Pinza Black Christmas Boots</t>
  </si>
  <si>
    <t>SHOE2K68QHZ3DWZF</t>
  </si>
  <si>
    <t>http://www.flipkart.com/kielz-ladies-boots/p/itmefmrzcezqmqgg?pid=SHOEFMRZZEBCGEJT</t>
  </si>
  <si>
    <t>SHOEFMRZZEBCGEJT</t>
  </si>
  <si>
    <t>http://www.flipkart.com/salt-n-pepper-13-552-rebacca-almond-boots/p/itmdumfye8qufzjk?pid=SHODUMFYWHFYZRPY</t>
  </si>
  <si>
    <t>Salt N Pepper 13-552 Rebacca Almond Boots</t>
  </si>
  <si>
    <t>SHODUMFYWHFYZRPY</t>
  </si>
  <si>
    <t>http://www.flipkart.com/rockstar-r-056-chrono-analog-watch-men-boys/p/itme68h56btg6jtg?pid=WATE68H5CT3JRKEZ</t>
  </si>
  <si>
    <t>Rockstar R_056 Chrono Analog Watch  - For Men, Boys</t>
  </si>
  <si>
    <t>["Watches &gt;&gt; Wrist Watches &gt;&gt; Rockstar Wrist Watches"]</t>
  </si>
  <si>
    <t>WATE68H5CT3JRKEZ</t>
  </si>
  <si>
    <t>http://www.flipkart.com/disney-dw100405-digital-watch-boys/p/itmebyjafvbzhzzm?pid=WATEBYJABFE8WYTN</t>
  </si>
  <si>
    <t>Disney DW100405 Digital Watch  - For Boys</t>
  </si>
  <si>
    <t>WATEBYJABFE8WYTN</t>
  </si>
  <si>
    <t>http://www.flipkart.com/selfie-boots/p/itmecswqruu8uuzh?pid=SHOECSWQHDGU3DUC</t>
  </si>
  <si>
    <t>SHOECSWQHDGU3DUC</t>
  </si>
  <si>
    <t>http://www.flipkart.com/vizion-8502-7purple-sports-series-digital-watch-boys-girls/p/itmecsw5ykywn7ug?pid=WATECSW5DJ3UBZYT</t>
  </si>
  <si>
    <t>Vizion 8502-7PURPLE Sports Series Digital Watch  - For Boys, Girls</t>
  </si>
  <si>
    <t>WATECSW5DJ3UBZYT</t>
  </si>
  <si>
    <t>http://www.flipkart.com/belle-gambe-boots/p/itmec9fzjrfkfynk?pid=SHOEC9FZ7W9HTAQG</t>
  </si>
  <si>
    <t>SHOEC9FZ7W9HTAQG</t>
  </si>
  <si>
    <t>http://www.flipkart.com/disney-lp-1008-yellow-analog-watch-boys-girls/p/itmdxn6y2mhguw9r?pid=WATDXN6HPRHJ5H3A</t>
  </si>
  <si>
    <t>Disney LP-1008 (Yellow) Analog Watch  - For Boys, Girls</t>
  </si>
  <si>
    <t>WATDXN6HPRHJ5H3A</t>
  </si>
  <si>
    <t>http://www.flipkart.com/elantra-s-10-analog-watch-boys-men/p/itmec87guzuc8vzt?pid=WATEC87GMAMZAMWA</t>
  </si>
  <si>
    <t>Elantra S 10 Analog Watch  - For Boys, Men</t>
  </si>
  <si>
    <t>["Watches &gt;&gt; Wrist Watches &gt;&gt; Elantra Wrist Watches"]</t>
  </si>
  <si>
    <t>WATEC87GMAMZAMWA</t>
  </si>
  <si>
    <t>http://www.flipkart.com/willy-winkies-black-boots/p/itme4jces9nbqqgp?pid=SHOE4JCEZDRSHC4S</t>
  </si>
  <si>
    <t>Willy Winkies Black Boots</t>
  </si>
  <si>
    <t>SHOE4JCEZDRSHC4S</t>
  </si>
  <si>
    <t>http://www.flipkart.com/marvel-dw100243-digital-watch-boys-girls/p/itme3gezjyzdheff?pid=WATE3GEYE8JQT7WM</t>
  </si>
  <si>
    <t>Marvel DW100243 Digital Watch  - For Boys, Girls</t>
  </si>
  <si>
    <t>["Watches &gt;&gt; Wrist Watches &gt;&gt; Marvel Wrist Watches"]</t>
  </si>
  <si>
    <t>WATE3GEYE8JQT7WM</t>
  </si>
  <si>
    <t>http://www.flipkart.com/djh-boots/p/itmebn3fewjvq5ue?pid=SHOEBN3FFYG75P3D</t>
  </si>
  <si>
    <t>DJH Boots</t>
  </si>
  <si>
    <t>SHOEBN3FFYG75P3D</t>
  </si>
  <si>
    <t>http://www.flipkart.com/franck-bella-fb123d-analog-watch-men-boys/p/itmeatzuxe49328q?pid=WATEATZUJHKHH59V</t>
  </si>
  <si>
    <t>Franck Bella FB123D Analog Watch  - For Men, Boys</t>
  </si>
  <si>
    <t>WATEATZUJHKHH59V</t>
  </si>
  <si>
    <t>http://www.flipkart.com/get-glamr-stylish-boots/p/itme3urgcjtwjfy6?pid=SHOE3URGKNFYXDGP</t>
  </si>
  <si>
    <t>SHOE3URGKNFYXDGP</t>
  </si>
  <si>
    <t>http://www.flipkart.com/skmei-dg1010-black-gold-sports-digital-watch-men-boys-women-girls/p/itme9mvxh3fwrqdf?pid=WATE9MVXJXHZHEJU</t>
  </si>
  <si>
    <t>Skmei DG1010-Black-Gold Sports Digital Watch  - For Men, Boys, Women, Girls</t>
  </si>
  <si>
    <t>WATE9MVXJXHZHEJU</t>
  </si>
  <si>
    <t>http://www.flipkart.com/magnum-footwear-lifestyle-boots/p/itmebywtygxvcugx?pid=SHOEBYWT3QBBAVXJ</t>
  </si>
  <si>
    <t>SHOEBYWT3QBBAVXJ</t>
  </si>
  <si>
    <t>http://www.flipkart.com/pinza-blue-cowboy-boots/p/itme2hysy5hpabxh?pid=SHOE2HYSVYWTPJYF</t>
  </si>
  <si>
    <t>Pinza Blue Cowboy Boots</t>
  </si>
  <si>
    <t>SHOE2HYSVYWTPJYF</t>
  </si>
  <si>
    <t>http://www.flipkart.com/magnum-footwear-lifestyle-boots/p/itmebyy446thypuv?pid=SHOEBYY4ZDWGQGEW</t>
  </si>
  <si>
    <t>SHOEBYY4ZDWGQGEW</t>
  </si>
  <si>
    <t>http://www.flipkart.com/steppings-trendy-boots/p/itme96vfhfykfqun?pid=SHOE3S9BYE5XWSKS</t>
  </si>
  <si>
    <t>SHOE3S9BYE5XWSKS</t>
  </si>
  <si>
    <t>http://www.flipkart.com/eleganzza-denim-analog-watch-men-women-boys-girls-couple/p/itmebgpfqhnyekgr?pid=WATEBGPF2YN8ZRHN</t>
  </si>
  <si>
    <t>Eleganzza Denim Denim Analog Watch  - For Men, Women, Boys, Girls, Couple</t>
  </si>
  <si>
    <t>["Watches &gt;&gt; Wrist Watches &gt;&gt; Eleganzza Wrist Watches"]</t>
  </si>
  <si>
    <t>WATEBGPF2YN8ZRHN</t>
  </si>
  <si>
    <t>http://www.flipkart.com/catbird-boots/p/itmecd7yjv37ftka?pid=SHOECD7Y2Q4ZZRDF</t>
  </si>
  <si>
    <t>CatBird Boots</t>
  </si>
  <si>
    <t>SHOECD7Y2Q4ZZRDF</t>
  </si>
  <si>
    <t>http://www.flipkart.com/bruno-manetti-664-boots/p/itmec8ayfpyns4s8?pid=SHOEC8AYVM7NFH6U</t>
  </si>
  <si>
    <t>Bruno Manetti 664 Boots</t>
  </si>
  <si>
    <t>SHOEC8AYVM7NFH6U</t>
  </si>
  <si>
    <t>http://www.flipkart.com/lenco-bdblue-tango-analog-watch-men-boys/p/itmeb2fzbk8sfuzg?pid=WATEB2FZUMQU4W7R</t>
  </si>
  <si>
    <t>Lenco Bdblue Tango Analog Watch  - For Men, Boys</t>
  </si>
  <si>
    <t>WATEB2FZUMQU4W7R</t>
  </si>
  <si>
    <t>http://www.flipkart.com/get-glamr-designer-kuyal-boots/p/itmec8qgsnhn97gr?pid=SHOEC8QGS3H5XRKD</t>
  </si>
  <si>
    <t>Get Glamr Designer Kuyal Boots</t>
  </si>
  <si>
    <t>SHOEC8QGS3H5XRKD</t>
  </si>
  <si>
    <t>http://www.flipkart.com/zoop-c4040pp03-digital-watch-boys-girls/p/itmdg4882bjeetnx?pid=WATDG487YZTHEJZZ</t>
  </si>
  <si>
    <t>Zoop C4040PP03 Digital Watch  - For Boys, Girls</t>
  </si>
  <si>
    <t>["Watches &gt;&gt; Wrist Watches &gt;&gt; Zoop Wrist Watches"]</t>
  </si>
  <si>
    <t>WATDG487YZTHEJZZ</t>
  </si>
  <si>
    <t>http://www.flipkart.com/shoppingekart-ds0222-rewin-pack-3-digital-watch-boys-girls-couple-men/p/itmebs5ydbq8c3zd?pid=WATEBS5YABDG6ART</t>
  </si>
  <si>
    <t>Shoppingekart DS0222 Rewin Pack of 3 Digital Watch  - For Boys, Girls, Couple, Men</t>
  </si>
  <si>
    <t>["Watches &gt;&gt; Wrist Watches &gt;&gt; Shoppingekart Wrist Watches"]</t>
  </si>
  <si>
    <t>WATEBS5YABDG6ART</t>
  </si>
  <si>
    <t>http://www.flipkart.com/stylistry-maxis-sa3228-25relong1712-boots/p/itme8kpz98sgtsgc?pid=SHOE2NKQ4NXGAMYX</t>
  </si>
  <si>
    <t>Stylistry Maxis Sa3228-25relong1712 Boots</t>
  </si>
  <si>
    <t>SHOE2NKQ4NXGAMYX</t>
  </si>
  <si>
    <t>http://www.flipkart.com/steppings-trendy-boots/p/itme96vegryd4gdn?pid=SHOE2FQCEAQCPYTS</t>
  </si>
  <si>
    <t>SHOE2FQCEAQCPYTS</t>
  </si>
  <si>
    <t>http://www.flipkart.com/salt-n-pepper-14-475-dorthea-almond-boots/p/itme6zqdwtgzbjrh?pid=SHOE6ZQDA5GGTYHS</t>
  </si>
  <si>
    <t>Salt N Pepper 14-475 Dorthea Almond Boots Boots</t>
  </si>
  <si>
    <t>SHOE6ZQDA5GGTYHS</t>
  </si>
  <si>
    <t>http://www.flipkart.com/d-signer-681gm-wht-analog-watch-men-boys/p/itmeckycadzqydqw?pid=WATECKYCCMXUQQMS</t>
  </si>
  <si>
    <t>D'Signer 681GM_WHT Analog Watch  - For Men, Boys</t>
  </si>
  <si>
    <t>["Watches &gt;&gt; Wrist Watches &gt;&gt; D'Signer Wrist Watches"]</t>
  </si>
  <si>
    <t>WATECKYCCMXUQQMS</t>
  </si>
  <si>
    <t>http://www.flipkart.com/rialto-boots/p/itmed6k6vfuznrxu?pid=SHOED6K6Z3G5DCGB</t>
  </si>
  <si>
    <t>SHOED6K6Z3G5DCGB</t>
  </si>
  <si>
    <t>http://www.flipkart.com/swissfire-205sm005-analog-watch-boys-men/p/itmeaypyymeczsay?pid=WATEAYPYDEVBVHJ6</t>
  </si>
  <si>
    <t>SwissFire 205SM005 Analog Watch  - For Boys, Men</t>
  </si>
  <si>
    <t>["Watches &gt;&gt; Wrist Watches &gt;&gt; SwissFire Wrist Watches"]</t>
  </si>
  <si>
    <t>WATEAYPYDEVBVHJ6</t>
  </si>
  <si>
    <t>http://www.flipkart.com/get-glamr-designer-uggy-boots/p/itmec8qg57swhzu5?pid=SHOEC8QG3CV6YYDJ</t>
  </si>
  <si>
    <t>SHOEC8QG3CV6YYDJ</t>
  </si>
  <si>
    <t>http://www.flipkart.com/avon-pk-741-analog-watch-men-boys/p/itmecymjvaachcjf?pid=WATECYMJPRYH8D3E</t>
  </si>
  <si>
    <t>A Avon PK_741 Analog Watch  - For Men, Boys</t>
  </si>
  <si>
    <t>WATECYMJPRYH8D3E</t>
  </si>
  <si>
    <t>http://www.flipkart.com/carl-3346-1-cheetablue-boots/p/itme32ftfjq5z84a?pid=SHOE32FUXGXGBB5Z</t>
  </si>
  <si>
    <t>Carl 3346-1-Cheetablue Boots</t>
  </si>
  <si>
    <t>SHOE32FUXGXGBB5Z</t>
  </si>
  <si>
    <t>http://www.flipkart.com/logues-lgswatch61003pp-digi-yellow-sports-analog-digital-watch-boys/p/itme7yw5ayark9gp?pid=WATE7YW5EWWECCEM</t>
  </si>
  <si>
    <t>Logues LGSWATCH61003PP DIGI YELLOW Sports Analog-Digital Watch  - For Boys</t>
  </si>
  <si>
    <t>["Watches &gt;&gt; Wrist Watches &gt;&gt; Logues Wrist Watches"]</t>
  </si>
  <si>
    <t>WATE7YW5EWWECCEM</t>
  </si>
  <si>
    <t>http://www.flipkart.com/kielz-ladies-boots/p/itmef9g7qztvgstb?pid=SHOEF9G7ZES6C5HU</t>
  </si>
  <si>
    <t>SHOEF9G7ZES6C5HU</t>
  </si>
  <si>
    <t>http://www.flipkart.com/swag-670014-analog-watch-boys/p/itmebszugpyn8y3h?pid=WATEBSZUTGAQBCFN</t>
  </si>
  <si>
    <t>Swag 670014 Analog Watch  - For Boys</t>
  </si>
  <si>
    <t>WATEBSZUTGAQBCFN</t>
  </si>
  <si>
    <t>http://www.flipkart.com/zoop-c3030pp05-analog-watch-boys-girls/p/itmdzmr4wekyyx2g?pid=WATDZDSVWQRRGERC</t>
  </si>
  <si>
    <t>Zoop C3030PP05 Analog Watch  - For Boys, Girls</t>
  </si>
  <si>
    <t>WATDZDSVWQRRGERC</t>
  </si>
  <si>
    <t>http://www.flipkart.com/20dresses-brown-shiver-me-timbers-boots/p/itme3uqg7dxrv6pu?pid=SHOEFHKHHVGZQ9FY</t>
  </si>
  <si>
    <t>20Dresses Brown Shiver Me Timbers Boots</t>
  </si>
  <si>
    <t>SHOEFHKHHVGZQ9FY</t>
  </si>
  <si>
    <t>http://www.flipkart.com/ezyprnt-rh-golf-ball-size-4-26-cm-diameter-cm/p/itmegfwggyp2ychh?pid=BALEGFWGYHBSY4UE</t>
  </si>
  <si>
    <t>ezyPRNT "RH" Golf Ball -   Size: 4.26 cm,  Diameter: 4.26 cm</t>
  </si>
  <si>
    <t>["Sports &amp; Fitness &gt;&gt; Other Sports &gt;&gt; Golf &gt;&gt; Golf Balls &gt;&gt; ezyPRNT Golf Balls &gt;&gt; ezyPRNT \"RH\" Golf Ball -   Size: 4.26 cm,  Diame..."]</t>
  </si>
  <si>
    <t>BALEGFWGYHBSY4UE</t>
  </si>
  <si>
    <t>http://www.flipkart.com/ezyprnt-bc-golf-ball-size-4-diameter-4-26-cm/p/itmegfxztzzzf335?pid=BALEGFXZGSRGJKJY</t>
  </si>
  <si>
    <t>ezyPRNT "BC" Golf Ball -   Size: 4,  Diameter: 4.26 cm</t>
  </si>
  <si>
    <t>["Sports &amp; Fitness &gt;&gt; Other Sports &gt;&gt; Golf &gt;&gt; Golf Balls &gt;&gt; ezyPRNT Golf Balls &gt;&gt; ezyPRNT \"BC\" Golf Ball -   Size: 4,  Diameter: 4..."]</t>
  </si>
  <si>
    <t>BALEGFXZGSRGJKJY</t>
  </si>
  <si>
    <t>http://www.flipkart.com/ezyprnt-ol-golf-ball-size-4-26-cm-diameter-cm/p/itmegfweqzjqbtgd?pid=BALEGFWE2Z7GTDMS</t>
  </si>
  <si>
    <t>ezyPRNT "OL" Golf Ball -   Size: 4.26 cm,  Diameter: 4.26 cm</t>
  </si>
  <si>
    <t>["Sports &amp; Fitness &gt;&gt; Other Sports &gt;&gt; Golf &gt;&gt; Golf Balls &gt;&gt; ezyPRNT Golf Balls &gt;&gt; ezyPRNT \"OL\" Golf Ball -   Size: 4.26 cm,  Diame..."]</t>
  </si>
  <si>
    <t>BALEGFWE2Z7GTDMS</t>
  </si>
  <si>
    <t>http://www.flipkart.com/tapyti-party-sleeveless-solid-women-s-top/p/itmefgg83bzxcesh?pid=TOPEFGG8TJGJ7QDT</t>
  </si>
  <si>
    <t>Tapyti Party Sleeveless Solid Women's Top</t>
  </si>
  <si>
    <t>["Clothing &gt;&gt; Women's Clothing &gt;&gt; Western Wear &gt;&gt; Shirts, Tops &amp; Tunics &gt;&gt; Tops &gt;&gt; Tapyti Tops"]</t>
  </si>
  <si>
    <t>TOPEFGG8TJGJ7QDT</t>
  </si>
  <si>
    <t>http://www.flipkart.com/nishtaa-yellow-gold-22-k-ring/p/itmdwkznspp5hs3p?pid=RNGDWKZN9DSHFHYY</t>
  </si>
  <si>
    <t>Nishtaa Yellow Gold 22 K Ring</t>
  </si>
  <si>
    <t>["Jewellery &gt;&gt; Rings"]</t>
  </si>
  <si>
    <t>RNGDWKZN9DSHFHYY</t>
  </si>
  <si>
    <t>http://www.flipkart.com/jdx-plain-bed-sleeping-pillow/p/itme6s4bavhc9zju?pid=PLWE6S4BAQKZPXMU</t>
  </si>
  <si>
    <t>JDX Plain Bed/Sleeping Pillow</t>
  </si>
  <si>
    <t>["Home Furnishing &gt;&gt; Cushions, Pillows &amp; Covers &gt;&gt; Pillows"]</t>
  </si>
  <si>
    <t>PLWE6S4BAQKZPXMU</t>
  </si>
  <si>
    <t>http://www.flipkart.com/cation-casual-3-4-sleeve-solid-women-s-top/p/itme4zprquhctjmx?pid=TOPE4ZPRJGTZ32AU</t>
  </si>
  <si>
    <t>Cation Casual 3/4 Sleeve Solid Women's Top</t>
  </si>
  <si>
    <t>["Clothing &gt;&gt; Women's Clothing &gt;&gt; Western Wear &gt;&gt; Shirts, Tops &amp; Tunics &gt;&gt; Tops &gt;&gt; Cation Tops"]</t>
  </si>
  <si>
    <t>TOPE4ZPRJGTZ32AU</t>
  </si>
  <si>
    <t>http://www.flipkart.com/jdx-plain-bed-sleeping-pillow/p/itme6s4ahpgw8gdr?pid=PLWE6S4A2TV5KK22</t>
  </si>
  <si>
    <t>PLWE6S4A2TV5KK22</t>
  </si>
  <si>
    <t>http://www.flipkart.com/cation-casual-3-4-sleeve-solid-women-s-top/p/itme6y8jam9g7a9b?pid=TOPE6Y8JARJNXYBX</t>
  </si>
  <si>
    <t>TOPE6Y8JARJNXYBX</t>
  </si>
  <si>
    <t>http://www.flipkart.com/jdx-plain-bed-sleeping-pillow/p/itme6s4apba92nfa?pid=PLWE6S4AVYSK8KHT</t>
  </si>
  <si>
    <t>PLWE6S4AVYSK8KHT</t>
  </si>
  <si>
    <t>http://www.flipkart.com/cation-casual-short-sleeve-solid-women-s-top/p/itme4zktzxuw52qv?pid=TOPE4ZKT3RAVDBZD</t>
  </si>
  <si>
    <t>Cation Casual Short Sleeve Solid Women's Top</t>
  </si>
  <si>
    <t>TOPE4ZKT3RAVDBZD</t>
  </si>
  <si>
    <t>http://www.flipkart.com/dailyobjects-back-cover-ipad-mini-retina-display/p/itmdwymtvzxjs6hd?pid=ACCDWYMTHZYE2JPA</t>
  </si>
  <si>
    <t>DailyObjects Back Cover for iPad Mini/Retina Display</t>
  </si>
  <si>
    <t>["Mobiles &amp; Accessories &gt;&gt; Tablet Accessories &gt;&gt; Cases &amp; Covers &gt;&gt; DailyObjects Cases &amp; Covers"]</t>
  </si>
  <si>
    <t>ACCDWYMTHZYE2JPA</t>
  </si>
  <si>
    <t>http://www.flipkart.com/life-shoppers-stop-women-s-gathered-dress/p/itmec88ywhncbzmu?pid=DREEC88Y2VMRM5CG</t>
  </si>
  <si>
    <t>Life by Shoppers Stop Women's Gathered Dress</t>
  </si>
  <si>
    <t>["Clothing &gt;&gt; Women's Clothing &gt;&gt; Western Wear &gt;&gt; Dresses &amp; Skirts &gt;&gt; Dresses &gt;&gt; Life by Shoppers Stop Dresses"]</t>
  </si>
  <si>
    <t>DREEC88Y2VMRM5CG</t>
  </si>
  <si>
    <t>http://www.flipkart.com/kiara-jewellery-sterling-silver-cubic-zirconia-rhodium-ring/p/itmdtbrfzjhvkwba?pid=RNGDTBQUCHJXGHJ8</t>
  </si>
  <si>
    <t>Kiara Jewellery Sterling Silver Cubic Zirconia Rhodium Ring</t>
  </si>
  <si>
    <t>RNGDTBQUCHJXGHJ8</t>
  </si>
  <si>
    <t>http://www.flipkart.com/kiara-jewellery-sterling-silver-cubic-zirconia-rhodium-ring/p/itmdtbrd9sghhxhh?pid=RNGDTBQU2UT5H5MG</t>
  </si>
  <si>
    <t>RNGDTBQU2UT5H5MG</t>
  </si>
  <si>
    <t>http://www.flipkart.com/calgari-women-s-gathered-dress/p/itmecj64y4zcf4jc?pid=DREECJ646MJSPRKN</t>
  </si>
  <si>
    <t>Calgari Women's Gathered Dress</t>
  </si>
  <si>
    <t>["Clothing &gt;&gt; Women's Clothing &gt;&gt; Western Wear &gt;&gt; Dresses &amp; Skirts &gt;&gt; Dresses &gt;&gt; Calgari Dresses"]</t>
  </si>
  <si>
    <t>DREECJ646MJSPRKN</t>
  </si>
  <si>
    <t>http://www.flipkart.com/dumdaar-com-women-s-gathered-dress/p/itmed6fkft9wubwe?pid=DREED6FKBQXMDWGM</t>
  </si>
  <si>
    <t>Dumdaar.com Women's Gathered Dress</t>
  </si>
  <si>
    <t>["Clothing &gt;&gt; Women's Clothing &gt;&gt; Western Wear &gt;&gt; Dresses &amp; Skirts &gt;&gt; Dresses &gt;&gt; Dumdaar.com Dresses"]</t>
  </si>
  <si>
    <t>DREED6FKBQXMDWGM</t>
  </si>
  <si>
    <t>http://www.flipkart.com/kiara-jewellery-sterling-silver-cubic-zirconia-rhodium-ring/p/itmdtbrfyj9b52xx?pid=RNGDTBQUHTUE3HSK</t>
  </si>
  <si>
    <t>RNGDTBQUHTUE3HSK</t>
  </si>
  <si>
    <t>http://www.flipkart.com/kiara-jewellery-silver-cubic-zirconia-rhodium-ring/p/itmdvjynxzbu7y5r?pid=RNGDVJYNGRUMZJFT</t>
  </si>
  <si>
    <t>Kiara Jewellery Silver Cubic Zirconia Rhodium Ring</t>
  </si>
  <si>
    <t>RNGDVJYNGRUMZJFT</t>
  </si>
  <si>
    <t>http://www.flipkart.com/krasns-couture-formal-sleeveless-solid-women-s-top/p/itmece5dbuvkh4ga?pid=TOPECE5DGBQNGHJ9</t>
  </si>
  <si>
    <t>Krasns Couture Formal Sleeveless Solid Women's Top</t>
  </si>
  <si>
    <t>["Clothing &gt;&gt; Women's Clothing &gt;&gt; Western Wear &gt;&gt; Shirts, Tops &amp; Tunics &gt;&gt; Tops &gt;&gt; Krasns Couture Tops"]</t>
  </si>
  <si>
    <t>TOPECE5DGBQNGHJ9</t>
  </si>
  <si>
    <t>http://www.flipkart.com/forever-fashion-casual-sleeveless-solid-women-s-top/p/itmebw2yjagsrpqe?pid=TOPEBW2YNZX56YAK</t>
  </si>
  <si>
    <t>Forever Fashion Casual Sleeveless Solid Women's Top</t>
  </si>
  <si>
    <t>["Clothing &gt;&gt; Women's Clothing &gt;&gt; Western Wear &gt;&gt; Shirts, Tops &amp; Tunics &gt;&gt; Tops &gt;&gt; Forever Fashion Tops"]</t>
  </si>
  <si>
    <t>TOPEBW2YNZX56YAK</t>
  </si>
  <si>
    <t>http://www.flipkart.com/jdx-plain-bed-sleeping-pillow/p/itme6s4ajmba9knv?pid=PLWE6S4AWUC7YVED</t>
  </si>
  <si>
    <t>PLWE6S4AWUC7YVED</t>
  </si>
  <si>
    <t>http://www.flipkart.com/jdx-plain-bed-sleeping-pillow/p/itme6s4anghztqbk?pid=PLWE6S4AHUZS2Z7A</t>
  </si>
  <si>
    <t>PLWE6S4AHUZS2Z7A</t>
  </si>
  <si>
    <t>http://www.flipkart.com/jdx-plain-bed-sleeping-pillow/p/itme6s4bxktkvjkp?pid=PLWE6S4BKHB5HZD2</t>
  </si>
  <si>
    <t>PLWE6S4BKHB5HZD2</t>
  </si>
  <si>
    <t>http://www.flipkart.com/ishtaa-gold-cubic-zirconia-18-k-ring/p/itmdv4f6stgqvtq3?pid=RNGDUZU5VCYXAAEM</t>
  </si>
  <si>
    <t>Ishtaa Gold Cubic Zirconia 18 K Ring</t>
  </si>
  <si>
    <t>RNGDUZU5VCYXAAEM</t>
  </si>
  <si>
    <t>http://www.flipkart.com/selfcare-soft-comfortable-newly-launched-girl-s-top-pyjama-set/p/itmecxeqrar94g9w?pid=TMLECXEQZXPGWW7T</t>
  </si>
  <si>
    <t>Selfcare Soft &amp; Comfortable Newly Launched Girl's Top - Pyjama Set</t>
  </si>
  <si>
    <t>["Clothing &gt;&gt; Kids' Clothing &gt;&gt; Girls Wear &gt;&gt; Winter &amp; Seasonal Wear &gt;&gt; Thermals &gt;&gt; Selfcare Thermals"]</t>
  </si>
  <si>
    <t>TMLECXEQZXPGWW7T</t>
  </si>
  <si>
    <t>http://www.flipkart.com/selfcare-soft-comfortable-newly-launched-girl-s-top/p/itmed7gygbx7wyyf?pid=TMLED7GYWDRPJEHQ</t>
  </si>
  <si>
    <t>Selfcare Soft &amp; Comfortable Newly Launched Girl's Top</t>
  </si>
  <si>
    <t>TMLED7GYWDRPJEHQ</t>
  </si>
  <si>
    <t>http://www.flipkart.com/selfcare-soft-comfortable-newly-launched-girl-s-pyjama/p/itmed6g5mhj7yjap?pid=TMLED6G6FKYSUVAC</t>
  </si>
  <si>
    <t>Selfcare Soft &amp; Comfortable Newly Launched Girl's Pyjama</t>
  </si>
  <si>
    <t>TMLED6G6FKYSUVAC</t>
  </si>
  <si>
    <t>http://www.flipkart.com/selfcare-soft-comfortable-newly-launched-girl-s-pyjama/p/itmed6g5fz2bye6g?pid=TMLED6G5PYQYTUTV</t>
  </si>
  <si>
    <t>TMLED6G5PYQYTUTV</t>
  </si>
  <si>
    <t>http://www.flipkart.com/selfcare-soft-comfortable-newly-launched-girl-s-pyjama/p/itmed6g5v3mdggmf?pid=TMLED6G5MJQGNZHS</t>
  </si>
  <si>
    <t>TMLED6G5MJQGNZHS</t>
  </si>
  <si>
    <t>http://www.flipkart.com/selfcare-soft-comfortable-newly-launched-girl-s-top/p/itmed7gyg36uc69e?pid=TMLED7GYYPZ3ZXGW</t>
  </si>
  <si>
    <t>TMLED7GYYPZ3ZXGW</t>
  </si>
  <si>
    <t>http://www.flipkart.com/selfcare-girl-s-top-pyjama-set/p/itmed8h8yskftsg3?pid=TMLED8H8HUHKAM8U</t>
  </si>
  <si>
    <t>Selfcare Girl's Top - Pyjama Set</t>
  </si>
  <si>
    <t>TMLED8H8HUHKAM8U</t>
  </si>
  <si>
    <t>http://www.flipkart.com/bluestone-sestet-yellow-gold-diamond-14-k-ring/p/itme9he7rz4tgdfn?pid=RNGE9HE7BKMCZGRV</t>
  </si>
  <si>
    <t>BlueStone The Sestet Yellow Gold Diamond 14 K Ring</t>
  </si>
  <si>
    <t>RNGE9HE7BKMCZGRV</t>
  </si>
  <si>
    <t>http://www.flipkart.com/yk-self-design-round-neck-casual-boy-s-sweater/p/itmed624gzxc9wzw?pid=SWTED625BMZKJXHP</t>
  </si>
  <si>
    <t>YK Self Design Round Neck Casual Boy's Sweater</t>
  </si>
  <si>
    <t>["Clothing &gt;&gt; Kids' Clothing &gt;&gt; Boys Wear &gt;&gt; Winter &amp; Seasonal Wear &gt;&gt; Sweaters &gt;&gt; YK Sweaters"]</t>
  </si>
  <si>
    <t>SWTED625BMZKJXHP</t>
  </si>
  <si>
    <t>http://www.flipkart.com/addyvero-geometric-print-round-neck-casual-boy-s-sweater/p/itmedvzzydzfqgve?pid=SWTEDVZZ92PX48ZY</t>
  </si>
  <si>
    <t>Addyvero Geometric Print Round Neck Casual Boy's Sweater</t>
  </si>
  <si>
    <t>["Clothing &gt;&gt; Kids' Clothing &gt;&gt; Boys Wear &gt;&gt; Winter &amp; Seasonal Wear &gt;&gt; Sweaters &gt;&gt; Addyvero Sweaters"]</t>
  </si>
  <si>
    <t>SWTEDVZZ92PX48ZY</t>
  </si>
  <si>
    <t>http://www.flipkart.com/next-steps-striped-round-neck-casual-boy-s-sweater/p/itmedfvg36hdewhy?pid=SWTEDFVGSHZBRB3Z</t>
  </si>
  <si>
    <t>Next Steps Striped Round Neck Casual Boy's Sweater</t>
  </si>
  <si>
    <t>["Clothing &gt;&gt; Kids' Clothing &gt;&gt; Boys Wear &gt;&gt; Winter &amp; Seasonal Wear &gt;&gt; Sweaters &gt;&gt; Next Steps Sweaters"]</t>
  </si>
  <si>
    <t>SWTEDFVGSHZBRB3Z</t>
  </si>
  <si>
    <t>http://www.flipkart.com/bluestone-elettra-yellow-gold-diamond-18-k-ring/p/itmea9zwwnw2ugdt?pid=RNGEA9ZWKQWY986X</t>
  </si>
  <si>
    <t>BlueStone The Elettra Yellow Gold Diamond 18 K Ring</t>
  </si>
  <si>
    <t>RNGEA9ZWKQWY986X</t>
  </si>
  <si>
    <t>http://www.flipkart.com/herberto-girl-s-a-line-dress/p/itme8mf7jsqjgynu?pid=DREE8MF7NWZUYSBV</t>
  </si>
  <si>
    <t>Herberto Girl's A-line Dress</t>
  </si>
  <si>
    <t>["Clothing &gt;&gt; Kids' Clothing &gt;&gt; Girls Wear &gt;&gt; Dresses &amp; Skirts &gt;&gt; Dresses &gt;&gt; Herberto Dresses"]</t>
  </si>
  <si>
    <t>DREE8MF7NWZUYSBV</t>
  </si>
  <si>
    <t>http://www.flipkart.com/ozel-studio-casual-full-sleeve-floral-print-women-s-top/p/itme4vr5yxttedn2?pid=TOPE4VR5AVGTDWF5</t>
  </si>
  <si>
    <t>Ozel Studio Casual Full Sleeve Floral Print Women's Top</t>
  </si>
  <si>
    <t>["Clothing &gt;&gt; Women's Clothing &gt;&gt; Western Wear &gt;&gt; Shirts, Tops &amp; Tunics &gt;&gt; Tops &gt;&gt; Ozel Studio Tops"]</t>
  </si>
  <si>
    <t>TOPE4VR5AVGTDWF5</t>
  </si>
  <si>
    <t>http://www.flipkart.com/navaksha-necktie-men-s-combo/p/itmecfgtwbzhvbyj?pid=ACBECFGTPKCWZCFV</t>
  </si>
  <si>
    <t>Navaksha Necktie Men's  Combo</t>
  </si>
  <si>
    <t>["Clothing &gt;&gt; Men's Clothing &gt;&gt; Navaksha Men's Clothing"]</t>
  </si>
  <si>
    <t>ACBECFGTPKCWZCFV</t>
  </si>
  <si>
    <t>http://www.flipkart.com/navaksha-necktie-men-s-combo/p/itmecfgtfrcmp8zq?pid=ACBECFGTPPECWHKZ</t>
  </si>
  <si>
    <t>ACBECFGTPPECWHKZ</t>
  </si>
  <si>
    <t>http://www.flipkart.com/navaksha-necktie-men-s-combo/p/itmecfgt7hpecrr5?pid=ACBECFGTNBRWD4TM</t>
  </si>
  <si>
    <t>ACBECFGTNBRWD4TM</t>
  </si>
  <si>
    <t>http://www.flipkart.com/navaksha-necktie-men-s-combo/p/itmecfgtfvfrjazx?pid=ACBECFGTZNHSQHXF</t>
  </si>
  <si>
    <t>ACBECFGTZNHSQHXF</t>
  </si>
  <si>
    <t>http://www.flipkart.com/navaksha-necktie-men-s-combo/p/itmeczg44rx58fhy?pid=ACBECZG4MSZBWZQT</t>
  </si>
  <si>
    <t>ACBECZG4MSZBWZQT</t>
  </si>
  <si>
    <t>http://www.flipkart.com/navaksha-necktie-men-s-combo/p/itmeczg4bzejhecj?pid=ACBECZG4GBUS9ZE7</t>
  </si>
  <si>
    <t>ACBECZG4GBUS9ZE7</t>
  </si>
  <si>
    <t>http://www.flipkart.com/superkids-solid-round-neck-casual-boy-s-sweater/p/itmeatf8snk8fhpg?pid=SWTEATF89ZUKHCH5</t>
  </si>
  <si>
    <t>Superkids Solid Round Neck Casual Boy's Sweater</t>
  </si>
  <si>
    <t>["Clothing &gt;&gt; Kids' Clothing &gt;&gt; Boys Wear &gt;&gt; Winter &amp; Seasonal Wear &gt;&gt; Sweaters &gt;&gt; Superkids Sweaters"]</t>
  </si>
  <si>
    <t>SWTEATF89ZUKHCH5</t>
  </si>
  <si>
    <t>http://www.flipkart.com/bells-whistles-striped-round-neck-boy-s-sweater/p/itmed56jt3cuhjd2?pid=SWTED56J4DYNPJDH</t>
  </si>
  <si>
    <t>Bells And Whistles Striped Round Neck Boy's Sweater</t>
  </si>
  <si>
    <t>["Clothing &gt;&gt; Kids' Clothing &gt;&gt; Boys Wear &gt;&gt; Winter &amp; Seasonal Wear &gt;&gt; Sweaters &gt;&gt; Bells And Whistles Sweaters"]</t>
  </si>
  <si>
    <t>SWTED56J4DYNPJDH</t>
  </si>
  <si>
    <t>http://www.flipkart.com/babeezworld-solid-round-neck-boy-s-sweater/p/itmedx3kf9eadbny?pid=SWTEDX3KRCTNHUGY</t>
  </si>
  <si>
    <t>Babeezworld Solid Round Neck Boy's Sweater</t>
  </si>
  <si>
    <t>["Clothing &gt;&gt; Kids' Clothing &gt;&gt; Boys Wear &gt;&gt; Winter &amp; Seasonal Wear &gt;&gt; Sweaters &gt;&gt; Babeezworld Sweaters"]</t>
  </si>
  <si>
    <t>SWTEDX3KRCTNHUGY</t>
  </si>
  <si>
    <t>http://www.flipkart.com/bluestone-crocio-band-yellow-gold-diamond-14-k-ring/p/itme9hdvffkxygcu?pid=RNGE9HDVMPVBYPGJ</t>
  </si>
  <si>
    <t>BlueStone The Crocio Band Yellow Gold Diamond 14 K Ring</t>
  </si>
  <si>
    <t>RNGE9HDVMPVBYPGJ</t>
  </si>
  <si>
    <t>http://www.flipkart.com/betty-girl-s-maxi-dress/p/itmecrs4ckhaaczb?pid=DREECRS4FHNBDJHY</t>
  </si>
  <si>
    <t>Betty Girl's Maxi Dress</t>
  </si>
  <si>
    <t>["Clothing &gt;&gt; Kids' Clothing &gt;&gt; Girls Wear &gt;&gt; Dresses &amp; Skirts &gt;&gt; Dresses &gt;&gt; Betty Dresses"]</t>
  </si>
  <si>
    <t>DREECRS4FHNBDJHY</t>
  </si>
  <si>
    <t>http://www.flipkart.com/betty-girl-s-maxi-dress/p/itmecjd83dh57wxq?pid=DREECJD8CZDDUJNU</t>
  </si>
  <si>
    <t>DREECJD8CZDDUJNU</t>
  </si>
  <si>
    <t>http://www.flipkart.com/betty-girl-s-maxi-dress/p/itmecrs4phcfehby?pid=DREECRS5RGQZTYNE</t>
  </si>
  <si>
    <t>DREECRS5RGQZTYNE</t>
  </si>
  <si>
    <t>http://www.flipkart.com/betty-girl-s-maxi-dress/p/itmecrs4ufe477my?pid=DREECRS5GWBX7DZK</t>
  </si>
  <si>
    <t>DREECRS5GWBX7DZK</t>
  </si>
  <si>
    <t>http://www.flipkart.com/betty-girl-s-maxi-dress/p/itmecrs46cu64kcg?pid=DREECRS4EHXNA9UH</t>
  </si>
  <si>
    <t>DREECRS4EHXNA9UH</t>
  </si>
  <si>
    <t>http://www.flipkart.com/betty-girl-s-maxi-dress/p/itmecrs4hfghyyxf?pid=DREECRS4CMPZGBJ4</t>
  </si>
  <si>
    <t>DREECRS4CMPZGBJ4</t>
  </si>
  <si>
    <t>http://www.flipkart.com/betty-girl-s-maxi-dress/p/itmedvhx7mqeywpc?pid=DREEDVHXDYJCAEBP</t>
  </si>
  <si>
    <t>DREEDVHXDYJCAEBP</t>
  </si>
  <si>
    <t>http://www.flipkart.com/betty-girl-s-maxi-dress/p/itmedvhxhfz7juym?pid=DREEDVHXJGJWQHVE</t>
  </si>
  <si>
    <t>DREEDVHXJGJWQHVE</t>
  </si>
  <si>
    <t>http://www.flipkart.com/betty-girl-s-maxi-dress/p/itmedvhxes3zk7fe?pid=DREEDVHXSAAZSBTZ</t>
  </si>
  <si>
    <t>DREEDVHXSAAZSBTZ</t>
  </si>
  <si>
    <t>http://www.flipkart.com/karatcraft-risena-gold-diamond-18-k-ring/p/itme7t8ffacgy3hc?pid=RNGE86J7VJNYBSHZ</t>
  </si>
  <si>
    <t>Karatcraft Risena Gold Diamond 18 K Ring</t>
  </si>
  <si>
    <t>RNGE86J7VJNYBSHZ</t>
  </si>
  <si>
    <t>http://www.flipkart.com/nineteen-casual-bell-sleeve-solid-women-s-top/p/itmedgfkgbcuvzkt?pid=TOPEDGFK5E8H6XFZ</t>
  </si>
  <si>
    <t>Nineteen Casual Bell Sleeve Solid Women's Top</t>
  </si>
  <si>
    <t>["Clothing &gt;&gt; Women's Clothing &gt;&gt; Western Wear &gt;&gt; Shirts, Tops &amp; Tunics &gt;&gt; Tops &gt;&gt; Nineteen Tops"]</t>
  </si>
  <si>
    <t>TOPEDGFK5E8H6XFZ</t>
  </si>
  <si>
    <t>http://www.flipkart.com/imagination-casual-full-sleeve-solid-women-s-top/p/itmebqggbwdz3y5t?pid=TOPEBQGGJ2C7Y7HZ</t>
  </si>
  <si>
    <t>Imagination Casual Full Sleeve Solid Women's Top</t>
  </si>
  <si>
    <t>["Clothing &gt;&gt; Women's Clothing &gt;&gt; Western Wear &gt;&gt; Shirts, Tops &amp; Tunics &gt;&gt; Tops &gt;&gt; Imagination Tops"]</t>
  </si>
  <si>
    <t>TOPEBQGGJ2C7Y7HZ</t>
  </si>
  <si>
    <t>http://www.flipkart.com/imagination-casual-full-sleeve-solid-women-s-top/p/itmebqgjazbgasce?pid=TOPEBQGJCNJBJXZK</t>
  </si>
  <si>
    <t>TOPEBQGJCNJBJXZK</t>
  </si>
  <si>
    <t>http://www.flipkart.com/imagination-casual-full-sleeve-striped-women-s-top/p/itmebqggyghwh2jv?pid=TOPEBQGG5W4CBUQQ</t>
  </si>
  <si>
    <t>Imagination Casual Full Sleeve Striped Women's Top</t>
  </si>
  <si>
    <t>TOPEBQGG5W4CBUQQ</t>
  </si>
  <si>
    <t>http://www.flipkart.com/klick-casual-full-sleeve-solid-women-s-top/p/itme34femktz9arc?pid=TOPE34FEYGRXQQYJ</t>
  </si>
  <si>
    <t>Klick Casual Full Sleeve Solid Women's Top</t>
  </si>
  <si>
    <t>["Clothing &gt;&gt; Women's Clothing &gt;&gt; Western Wear &gt;&gt; Shirts, Tops &amp; Tunics &gt;&gt; Tops &gt;&gt; Klick Tops"]</t>
  </si>
  <si>
    <t>TOPE34FEYGRXQQYJ</t>
  </si>
  <si>
    <t>http://www.flipkart.com/nod-casual-full-sleeve-solid-women-s-top/p/itme7ux4erhfrgw6?pid=TOPE7UX4DNXBGJAW</t>
  </si>
  <si>
    <t>NOD Casual Full Sleeve Solid Women's Top</t>
  </si>
  <si>
    <t>["Clothing &gt;&gt; Women's Clothing &gt;&gt; Western Wear &gt;&gt; Shirts, Tops &amp; Tunics &gt;&gt; Tops &gt;&gt; NOD Tops"]</t>
  </si>
  <si>
    <t>TOPE7UX4DNXBGJAW</t>
  </si>
  <si>
    <t>http://www.flipkart.com/besiva-casual-full-sleeve-solid-women-s-top/p/itmebbgn4spxm9eg?pid=TOPEBBGNQEVQZ2W6</t>
  </si>
  <si>
    <t>Besiva Casual Full Sleeve Solid Women's Top</t>
  </si>
  <si>
    <t>["Clothing &gt;&gt; Women's Clothing &gt;&gt; Western Wear &gt;&gt; Shirts, Tops &amp; Tunics &gt;&gt; Tops &gt;&gt; Besiva Tops"]</t>
  </si>
  <si>
    <t>TOPEBBGNQEVQZ2W6</t>
  </si>
  <si>
    <t>http://www.flipkart.com/imagination-casual-full-sleeve-solid-women-s-top/p/itmebqggh8cygqzx?pid=TOPEBQGG3HWZXFAQ</t>
  </si>
  <si>
    <t>TOPEBQGG3HWZXFAQ</t>
  </si>
  <si>
    <t>http://www.flipkart.com/cation-casual-short-sleeve-solid-women-s-top/p/itme4zktye3ygycf?pid=TOPE4ZKTYCBVBJAG</t>
  </si>
  <si>
    <t>TOPE4ZKTYCBVBJAG</t>
  </si>
  <si>
    <t>http://www.flipkart.com/cation-casual-3-4-sleeve-solid-women-s-top/p/itmedxsyf2vrpthf?pid=TOPEDXSYXMYMYDBG</t>
  </si>
  <si>
    <t>TOPEDXSYXMYMYDBG</t>
  </si>
  <si>
    <t>http://www.flipkart.com/yna-wayfarer-sunglasses/p/itme8yswsgkvgbcp?pid=SGLE8YSWHJAGP3WJ</t>
  </si>
  <si>
    <t>Yna Wayfarer Sunglasses</t>
  </si>
  <si>
    <t>["Sunglasses"]</t>
  </si>
  <si>
    <t>SGLE8YSWHJAGP3WJ</t>
  </si>
  <si>
    <t>http://www.flipkart.com/teemoods-casual-short-sleeve-solid-women-s-top/p/itme7h6nmpkjuach?pid=TOPE7H6NJKNYWBGN</t>
  </si>
  <si>
    <t>TeeMoods Casual Short Sleeve Solid Women's Top</t>
  </si>
  <si>
    <t>["Clothing &gt;&gt; Women's Clothing &gt;&gt; Western Wear &gt;&gt; Shirts, Tops &amp; Tunics &gt;&gt; Tops &gt;&gt; TeeMoods Tops"]</t>
  </si>
  <si>
    <t>TOPE7H6NJKNYWBGN</t>
  </si>
  <si>
    <t>http://www.flipkart.com/teemoods-casual-short-sleeve-solid-women-s-top/p/itme7h6nrphfgtss?pid=TOPE7H6NJYZXFXBH</t>
  </si>
  <si>
    <t>TOPE7H6NJYZXFXBH</t>
  </si>
  <si>
    <t>http://www.flipkart.com/teemoods-casual-full-sleeve-solid-women-s-top/p/itme7h6ng8zz5phr?pid=TOPE7H6NK6YHDAP3</t>
  </si>
  <si>
    <t>TeeMoods Casual Full Sleeve Solid Women's Top</t>
  </si>
  <si>
    <t>TOPE7H6NK6YHDAP3</t>
  </si>
  <si>
    <t>http://www.flipkart.com/karatcraft-triniya-promise-gold-diamond-18-k-ring/p/itme88franu3qeqb?pid=RNGE88FQP6EFUSVV</t>
  </si>
  <si>
    <t>Karatcraft Triniya Promise Gold Diamond 18 K Ring</t>
  </si>
  <si>
    <t>RNGE88FQP6EFUSVV</t>
  </si>
  <si>
    <t>http://www.flipkart.com/aaliya-casual-sleeveless-solid-women-s-top/p/itme7dny8fs5yefp?pid=TOPE7DNYGMFPSU4J</t>
  </si>
  <si>
    <t>Aaliya Casual Sleeveless Solid Women's Top</t>
  </si>
  <si>
    <t>["Clothing &gt;&gt; Women's Clothing &gt;&gt; Western Wear &gt;&gt; Shirts, Tops &amp; Tunics &gt;&gt; Tops &gt;&gt; Aaliya Tops"]</t>
  </si>
  <si>
    <t>TOPE7DNYGMFPSU4J</t>
  </si>
  <si>
    <t>http://www.flipkart.com/karatcraft-citra-engagement-gold-diamond-18-k-ring/p/itme88q9wd2htwsp?pid=RNGE88Q9JGCHZRAZ</t>
  </si>
  <si>
    <t>Karatcraft Citra Engagement Gold Diamond 18 K Ring</t>
  </si>
  <si>
    <t>RNGE88Q9JGCHZRAZ</t>
  </si>
  <si>
    <t>http://www.flipkart.com/cation-casual-short-sleeve-solid-women-s-top/p/itme2rx9f5y5yjhu?pid=TOPE2RX9NSUUKHZN</t>
  </si>
  <si>
    <t>TOPE2RX9NSUUKHZN</t>
  </si>
  <si>
    <t>http://www.flipkart.com/cation-casual-short-sleeve-solid-women-s-top/p/itme7qtusgs5tedy?pid=TOPE7QTU4UWCYJJD</t>
  </si>
  <si>
    <t>TOPE7QTU4UWCYJJD</t>
  </si>
  <si>
    <t>http://www.flipkart.com/cation-casual-3-4-sleeve-solid-women-s-top/p/itme2rx99vy5cxgz?pid=TOPE2RX95MBJFRTT</t>
  </si>
  <si>
    <t>TOPE2RX95MBJFRTT</t>
  </si>
  <si>
    <t>http://www.flipkart.com/cation-casual-3-4-sleeve-solid-women-s-top/p/itme2rx9ygd6v4pm?pid=TOPE2RX9SCJKPRGV</t>
  </si>
  <si>
    <t>TOPE2RX9SCJKPRGV</t>
  </si>
  <si>
    <t>http://www.flipkart.com/cation-casual-short-sleeve-sleeveless-solid-women-s-top/p/itme8zafkxxhp4jc?pid=TOPE8ZAFZZ6YMGFY</t>
  </si>
  <si>
    <t>Cation Casual Short Sleeve, Sleeveless Solid Women's Top</t>
  </si>
  <si>
    <t>TOPE8ZAFZZ6YMGFY</t>
  </si>
  <si>
    <t>http://www.flipkart.com/cation-casual-sleeveless-solid-women-s-top/p/itme2rx9hbgdsnnw?pid=TOPE2RX983ZJKHZT</t>
  </si>
  <si>
    <t>Cation Casual Sleeveless Solid Women's Top</t>
  </si>
  <si>
    <t>TOPE2RX983ZJKHZT</t>
  </si>
  <si>
    <t>http://www.flipkart.com/paprika-party-sleeveless-solid-women-s-top/p/itmeyhhwgwtzz8hz?pid=TOPEYHHWTQ59WEHB</t>
  </si>
  <si>
    <t>Paprika Party Sleeveless Solid Women's Top</t>
  </si>
  <si>
    <t>["Clothing &gt;&gt; Women's Clothing &gt;&gt; Western Wear &gt;&gt; Shirts, Tops &amp; Tunics &gt;&gt; Tops &gt;&gt; Paprika Tops"]</t>
  </si>
  <si>
    <t>TOPEYHHWTQ59WEHB</t>
  </si>
  <si>
    <t>http://www.flipkart.com/yepme-women-flats/p/itmdye2mxuzvebeh?pid=SNDDYE2M83GSMVEJ</t>
  </si>
  <si>
    <t>Yepme Women Flats</t>
  </si>
  <si>
    <t>["Footwear &gt;&gt; Women's Footwear &gt;&gt; Flats"]</t>
  </si>
  <si>
    <t>SNDDYE2M83GSMVEJ</t>
  </si>
  <si>
    <t>http://www.flipkart.com/karatcraft-sima-gold-diamond-18-k-ring/p/itme7t8fh9bzrbmm?pid=RNGE86J7FRTSQWCR</t>
  </si>
  <si>
    <t>Karatcraft Sima Gold Diamond 18 K Ring</t>
  </si>
  <si>
    <t>RNGE86J7FRTSQWCR</t>
  </si>
  <si>
    <t>http://www.flipkart.com/stilestreet-casual-short-sleeve-solid-women-s-top/p/itmdw7aqzg2fk862?pid=TOPDW7AQKZZHFCZF</t>
  </si>
  <si>
    <t>Stilestreet Casual Short Sleeve Solid Women's Top</t>
  </si>
  <si>
    <t>["Clothing &gt;&gt; Women's Clothing &gt;&gt; Western Wear &gt;&gt; Shirts, Tops &amp; Tunics &gt;&gt; Tops &gt;&gt; Stilestreet Tops"]</t>
  </si>
  <si>
    <t>TOPDW7AQKZZHFCZF</t>
  </si>
  <si>
    <t>http://www.flipkart.com/gag-wear-casual-short-sleeve-solid-women-s-top/p/itme93yjcca7pxyf?pid=TOPE93YJPJDNW5EP</t>
  </si>
  <si>
    <t>Gag Wear Casual Short Sleeve Solid Women's Top</t>
  </si>
  <si>
    <t>["Clothing &gt;&gt; Women's Clothing &gt;&gt; Western Wear &gt;&gt; Shirts, Tops &amp; Tunics &gt;&gt; Tops &gt;&gt; Gag Wear Tops"]</t>
  </si>
  <si>
    <t>TOPE93YJPJDNW5EP</t>
  </si>
  <si>
    <t>http://www.flipkart.com/karatcraft-ailey-band-gold-diamond-18-k-ring/p/itme89msvp96gnzc?pid=RNGE89MS7RHQBHJA</t>
  </si>
  <si>
    <t>Karatcraft Ailey Band Gold Diamond 18 K Ring</t>
  </si>
  <si>
    <t>RNGE89MS7RHQBHJA</t>
  </si>
  <si>
    <t>http://www.flipkart.com/karatcraft-clariz-gold-diamond-18-k-ring/p/itme88q9rtfkes6j?pid=RNGE88Q9HE9RQYEM</t>
  </si>
  <si>
    <t>Karatcraft Clariz Gold Diamond 18 K Ring</t>
  </si>
  <si>
    <t>RNGE88Q9HE9RQYEM</t>
  </si>
  <si>
    <t>http://www.flipkart.com/foot-candy-women-heels/p/itmeeftg45vcmd2j?pid=SNDEEFTGGBDEG7AR</t>
  </si>
  <si>
    <t>Foot Candy Women Heels</t>
  </si>
  <si>
    <t>["Footwear &gt;&gt; Women's Footwear &gt;&gt; Heels"]</t>
  </si>
  <si>
    <t>SNDEEFTGGBDEG7AR</t>
  </si>
  <si>
    <t>http://www.flipkart.com/foot-candy-women-heels/p/itmeeftgsaaufz3j?pid=SNDEEFTG7ATEGZKZ</t>
  </si>
  <si>
    <t>SNDEEFTG7ATEGZKZ</t>
  </si>
  <si>
    <t>http://www.flipkart.com/foot-candy-women-heels/p/itmeeftgmxgn4wxs?pid=SNDEEFTGRRUZSFGJ</t>
  </si>
  <si>
    <t>SNDEEFTGRRUZSFGJ</t>
  </si>
  <si>
    <t>http://www.flipkart.com/foot-candy-women-heels/p/itmeeftgrj6kmrzk?pid=SNDEEFTGGK9DSQSH</t>
  </si>
  <si>
    <t>SNDEEFTGGK9DSQSH</t>
  </si>
  <si>
    <t>http://www.flipkart.com/kiara-jewellery-sterling-silver-cubic-zirconia-rhodium-ring/p/itmdtbremrur7z6j?pid=RNGDTBQUAZJK4SW9</t>
  </si>
  <si>
    <t>RNGDTBQUAZJK4SW9</t>
  </si>
  <si>
    <t>http://www.flipkart.com/kiara-jewellery-sterling-silver-cubic-zirconia-rhodium-ring/p/itmdtbrfyzvmz7bg?pid=RNGDTBQTBEMPDBMB</t>
  </si>
  <si>
    <t>RNGDTBQTBEMPDBMB</t>
  </si>
  <si>
    <t>http://www.flipkart.com/kiara-jewellery-sterling-silver-cubic-zirconia-rhodium-ring/p/itmdtbrej45yghwa?pid=RNGDTBQU3GYY4YHZ</t>
  </si>
  <si>
    <t>RNGDTBQU3GYY4YHZ</t>
  </si>
  <si>
    <t>http://www.flipkart.com/kiara-jewellery-sterling-silver-cubic-zirconia-rhodium-ring/p/itmdtbrevhjyeayu?pid=RNGDTBQUW7ECXABF</t>
  </si>
  <si>
    <t>RNGDTBQUW7ECXABF</t>
  </si>
  <si>
    <t>http://www.flipkart.com/kiara-jewellery-sterling-silver-cubic-zirconia-rhodium-ring/p/itmdtbre8cgta259?pid=RNGDTBQURWKKGMZZ</t>
  </si>
  <si>
    <t>RNGDTBQURWKKGMZZ</t>
  </si>
  <si>
    <t>http://www.flipkart.com/kiara-jewellery-sterling-silver-cubic-zirconia-rhodium-ring/p/itmdtbreer9z6zaq?pid=RNGDTBQUCH9BK9ZK</t>
  </si>
  <si>
    <t>RNGDTBQUCH9BK9ZK</t>
  </si>
  <si>
    <t>http://www.flipkart.com/kiara-jewellery-kir0344-silver-cubic-zirconia-rhodium-ring/p/itmdx7wahwhz7hdf?pid=RNGDX7WA9Y5QGVHH</t>
  </si>
  <si>
    <t>Kiara Jewellery KIR0344 Silver Cubic Zirconia Rhodium Ring</t>
  </si>
  <si>
    <t>RNGDX7WA9Y5QGVHH</t>
  </si>
  <si>
    <t>http://www.flipkart.com/kiara-jewellery-sterling-silver-cubic-zirconia-rhodium-ring/p/itmdtbregzqqbhcx?pid=RNGDTBQUQZZEZYPZ</t>
  </si>
  <si>
    <t>RNGDTBQUQZZEZYPZ</t>
  </si>
  <si>
    <t>http://www.flipkart.com/navaksha-necktie-men-s-combo/p/itmecfgtjvsk2rkn?pid=ACBECFGTH6NHZXYZ</t>
  </si>
  <si>
    <t>ACBECFGTH6NHZXYZ</t>
  </si>
  <si>
    <t>http://www.flipkart.com/navaksha-necktie-men-s-combo/p/itmecfgtqrgus4dx?pid=ACBECFGT9FTPGEDC</t>
  </si>
  <si>
    <t>ACBECFGT9FTPGEDC</t>
  </si>
  <si>
    <t>http://www.flipkart.com/navaksha-necktie-men-s-combo/p/itmecfgtp8zezxfa?pid=ACBECFGT6YXGSNU4</t>
  </si>
  <si>
    <t>ACBECFGT6YXGSNU4</t>
  </si>
  <si>
    <t>http://www.flipkart.com/navaksha-necktie-men-s-combo/p/itmecfgtwubbuetp?pid=ACBECFGT7MVYRRHJ</t>
  </si>
  <si>
    <t>ACBECFGT7MVYRRHJ</t>
  </si>
  <si>
    <t>http://www.flipkart.com/navaksha-necktie-men-s-combo/p/itmecfgtrvdfcsye?pid=ACBECFGTFNZBEKGR</t>
  </si>
  <si>
    <t>ACBECFGTFNZBEKGR</t>
  </si>
  <si>
    <t>http://www.flipkart.com/navaksha-necktie-men-s-combo/p/itmecfgtzztu5qxx?pid=ACBECFGTGENHAGDR</t>
  </si>
  <si>
    <t>ACBECFGTGENHAGDR</t>
  </si>
  <si>
    <t>http://www.flipkart.com/navaksha-necktie-men-s-combo/p/itmecfgta4dyvq2e?pid=ACBECFGTZWAHZZFC</t>
  </si>
  <si>
    <t>ACBECFGTZWAHZZFC</t>
  </si>
  <si>
    <t>http://www.flipkart.com/navaksha-necktie-men-s-combo/p/itmecfgt2nm2fs6k?pid=ACBECFGTFHXMJYVM</t>
  </si>
  <si>
    <t>ACBECFGTFHXMJYVM</t>
  </si>
  <si>
    <t>http://www.flipkart.com/navaksha-necktie-men-s-combo/p/itmecfgth8syvszw?pid=ACBECFGTZE2QDGR5</t>
  </si>
  <si>
    <t>ACBECFGTZE2QDGR5</t>
  </si>
  <si>
    <t>http://www.flipkart.com/navaksha-necktie-men-s-combo/p/itmecfgtjukazzsh?pid=ACBECFGT5ZWMXAVZ</t>
  </si>
  <si>
    <t>ACBECFGT5ZWMXAVZ</t>
  </si>
  <si>
    <t>http://www.flipkart.com/navaksha-necktie-men-s-combo/p/itmecfgtmz8schzb?pid=ACBECFGTPZXUZX7E</t>
  </si>
  <si>
    <t>ACBECFGTPZXUZX7E</t>
  </si>
  <si>
    <t>http://www.flipkart.com/navaksha-necktie-men-s-combo/p/itmecfgtcywnbjnm?pid=ACBECFGTEC5DXHPJ</t>
  </si>
  <si>
    <t>ACBECFGTEC5DXHPJ</t>
  </si>
  <si>
    <t>http://www.flipkart.com/c-s-shopping-gallery-women-s-leggings/p/itmecxudzys5ehmp?pid=LJGED28UYTZQGQQG</t>
  </si>
  <si>
    <t>C&amp;S Shopping Gallery Women's Leggings</t>
  </si>
  <si>
    <t>["Clothing &gt;&gt; Women's Clothing &gt;&gt; Ethnic Wear &gt;&gt; Ethnic Bottoms &gt;&gt; Leggings &amp; Churidars &gt;&gt; Leggings &amp; Jeggings &gt;&gt; C&amp;S Shopping Gallery Leggings &amp; Jeggings"]</t>
  </si>
  <si>
    <t>LJGED28UYTZQGQQG</t>
  </si>
  <si>
    <t>http://www.flipkart.com/riva-carpets-cotton-free-bath-mat-classic-shag-bathmat-ri-04/p/itmeb88t7asn9kvq?pid=MATEB88TF9EUTHYR</t>
  </si>
  <si>
    <t>Riva Carpets Cotton Free Bath Mat Classic Shag Bathmat-RI-04</t>
  </si>
  <si>
    <t>["Home Furnishing &gt;&gt; Bath Linen &gt;&gt; Bath Mats"]</t>
  </si>
  <si>
    <t>MATEB88TF9EUTHYR</t>
  </si>
  <si>
    <t>http://www.flipkart.com/riva-carpets-cotton-free-bath-mat-classic-loop-shag-bathmat-ri-527/p/itmeb88tfmzuf7hb?pid=MATEB88TYRSSX8SH</t>
  </si>
  <si>
    <t>Riva Carpets Cotton Free Bath Mat Classic Loop Shag Bathmat_RI-527</t>
  </si>
  <si>
    <t>MATEB88TYRSSX8SH</t>
  </si>
  <si>
    <t>http://www.flipkart.com/riva-carpets-cotton-free-bath-mat-classic-shag-bathmat-ri-04/p/itmeb88trhchej8v?pid=MATEB88T7MVJGSG5</t>
  </si>
  <si>
    <t>MATEB88T7MVJGSG5</t>
  </si>
  <si>
    <t>http://www.flipkart.com/riva-carpets-cotton-free-bath-mat-classic-shag-bathmat-ri-04/p/itmeb88upykrbc8g?pid=MATEB88UNDXHX9HA</t>
  </si>
  <si>
    <t>MATEB88UNDXHX9HA</t>
  </si>
  <si>
    <t>http://www.flipkart.com/riva-carpets-cotton-free-bath-mat-classic-shag-bathmat-ri-04/p/itmeb88uyvjva3yg?pid=MATEB88UVMT8FRPH</t>
  </si>
  <si>
    <t>MATEB88UVMT8FRPH</t>
  </si>
  <si>
    <t>http://www.flipkart.com/karatcraft-klytie-gold-diamond-18-k-ring/p/itme87fca9ahazbs?pid=RNGE87FCDRS5ZFGG</t>
  </si>
  <si>
    <t>Karatcraft Klytie Gold Diamond 18 K Ring</t>
  </si>
  <si>
    <t>RNGE87FCDRS5ZFGG</t>
  </si>
  <si>
    <t>http://www.flipkart.com/lamere-women-flats/p/itmebyherwjgyq2a?pid=SNDEBYHEHKFQASJT</t>
  </si>
  <si>
    <t>Lamere Women Flats</t>
  </si>
  <si>
    <t>SNDEBYHEHKFQASJT</t>
  </si>
  <si>
    <t>http://www.flipkart.com/karatcraft-klytie-gold-diamond-18-k-ring/p/itme87fca9ahazbs?pid=RNGE87FCKGMNGHXP</t>
  </si>
  <si>
    <t>RNGE87FCKGMNGHXP</t>
  </si>
  <si>
    <t>http://www.flipkart.com/karatcraft-robini-emerald-gold-diamond-18-k-ring/p/itme87fchz3hbhzz?pid=RNGE87FCF5VXWTKH</t>
  </si>
  <si>
    <t>Karatcraft Robini Emerald Gold Diamond 18 K Ring</t>
  </si>
  <si>
    <t>RNGE87FCF5VXWTKH</t>
  </si>
  <si>
    <t>http://www.flipkart.com/karatcraft-trilic-gold-diamond-18-k-ring/p/itme88frabbzv9a4?pid=RNGE88FRA9DMA4UZ</t>
  </si>
  <si>
    <t>Karatcraft Trilic Gold Diamond 18 K Ring</t>
  </si>
  <si>
    <t>RNGE88FRA9DMA4UZ</t>
  </si>
  <si>
    <t>http://www.flipkart.com/allure-silver-amethyst-sterling-ring/p/itmecqp4e5fbzgka?pid=RNGECQP4BZZ8HYBA</t>
  </si>
  <si>
    <t>Allure Silver Amethyst Sterling Silver Ring</t>
  </si>
  <si>
    <t>RNGECQP4BZZ8HYBA</t>
  </si>
  <si>
    <t>http://www.flipkart.com/kiara-jewellery-sterling-silver-swarovski-crystal-yellow-gold-ring/p/itme3yswdcddadnv?pid=RNGE3YSWFWYYHNCA</t>
  </si>
  <si>
    <t>Kiara Jewellery Sterling Silver Swarovski Crystal Yellow Gold Ring</t>
  </si>
  <si>
    <t>RNGE3YSWFWYYHNCA</t>
  </si>
  <si>
    <t>http://www.flipkart.com/kiara-jewellery-sterling-silver-cubic-zirconia-rhodium-ring/p/itmdtbrdpmvjygkh?pid=RNGDTBQSME354KFA</t>
  </si>
  <si>
    <t>RNGDTBQSME354KFA</t>
  </si>
  <si>
    <t>http://www.flipkart.com/curvy-q-casual-butterfly-sleeve-solid-women-s-top/p/itmebf34wbtcs5zw?pid=TOPEBF34XN8DBHQP</t>
  </si>
  <si>
    <t>CurVy Q Casual Butterfly Sleeve Solid Women's Top</t>
  </si>
  <si>
    <t>["Clothing &gt;&gt; Women's Clothing &gt;&gt; Western Wear &gt;&gt; Shirts, Tops &amp; Tunics &gt;&gt; Tops &gt;&gt; CurVy Q Tops"]</t>
  </si>
  <si>
    <t>TOPEBF34XN8DBHQP</t>
  </si>
  <si>
    <t>http://www.flipkart.com/karatcraft-clariz-gold-diamond-18-k-ring/p/itme7t8fcmcxbdct?pid=RNGE864H8HQGXHMZ</t>
  </si>
  <si>
    <t>RNGE864H8HQGXHMZ</t>
  </si>
  <si>
    <t>http://www.flipkart.com/kiara-jewellery-sterling-silver-cubic-zirconia-rhodium-ring/p/itmdtbrengfb6puz?pid=RNGDTBQVYNRNQTE7</t>
  </si>
  <si>
    <t>RNGDTBQVYNRNQTE7</t>
  </si>
  <si>
    <t>http://www.flipkart.com/kiara-jewellery-sterling-silver-cubic-zirconia-rhodium-ring/p/itmdtbresbfhesn3?pid=RNGDTBQUJUCRDTCK</t>
  </si>
  <si>
    <t>RNGDTBQUJUCRDTCK</t>
  </si>
  <si>
    <t>http://www.flipkart.com/kiara-jewellery-sterling-silver-cubic-zirconia-rhodium-ring/p/itmdtbrehgjxhsxd?pid=RNGDTBQT4FVR57WM</t>
  </si>
  <si>
    <t>RNGDTBQT4FVR57WM</t>
  </si>
  <si>
    <t>http://www.flipkart.com/majori-casual-festive-party-short-sleeve-floral-print-women-s-top/p/itmec8aqff4ezqqm?pid=TOPEC8AQCEH5KG2H</t>
  </si>
  <si>
    <t>Majori Casual, Festive, Party Short Sleeve Floral Print Women's Top</t>
  </si>
  <si>
    <t>["Clothing &gt;&gt; Women's Clothing &gt;&gt; Western Wear &gt;&gt; Shirts, Tops &amp; Tunics &gt;&gt; Tops &gt;&gt; Majori Tops"]</t>
  </si>
  <si>
    <t>TOPEC8AQCEH5KG2H</t>
  </si>
  <si>
    <t>http://www.flipkart.com/uptownie-lite-party-short-sleeve-floral-print-women-s-top/p/itmebr5gv9uhyspp?pid=TOPEBR5GNG9MACAD</t>
  </si>
  <si>
    <t>Uptownie Lite Party Short Sleeve Floral Print Women's Top</t>
  </si>
  <si>
    <t>["Clothing &gt;&gt; Women's Clothing &gt;&gt; Western Wear &gt;&gt; Shirts, Tops &amp; Tunics &gt;&gt; Tops &gt;&gt; Uptownie Lite Tops"]</t>
  </si>
  <si>
    <t>TOPEBR5GNG9MACAD</t>
  </si>
  <si>
    <t>http://www.flipkart.com/zastraa-party-full-sleeve-embroidered-women-s-top/p/itmecae3vnwhhevs?pid=TOPECAE3JJMVYJFF</t>
  </si>
  <si>
    <t>Zastraa Party Full Sleeve Embroidered Women's Top</t>
  </si>
  <si>
    <t>["Clothing &gt;&gt; Women's Clothing &gt;&gt; Western Wear &gt;&gt; Shirts, Tops &amp; Tunics &gt;&gt; Tops &gt;&gt; Zastraa Tops"]</t>
  </si>
  <si>
    <t>TOPECAE3JJMVYJFF</t>
  </si>
  <si>
    <t>http://www.flipkart.com/karatcraft-musimi-gold-diamond-18-k-ring/p/itme87fcwdw9m4gv?pid=RNGE87FCDDYZ9ZHU</t>
  </si>
  <si>
    <t>Karatcraft Musimi Gold Diamond 18 K Ring</t>
  </si>
  <si>
    <t>RNGE87FCDDYZ9ZHU</t>
  </si>
  <si>
    <t>http://www.flipkart.com/navaksha-necktie-men-s-combo/p/itmecfgtpbvgggrp?pid=ACBECFGTT7FRDPMG</t>
  </si>
  <si>
    <t>ACBECFGTT7FRDPMG</t>
  </si>
  <si>
    <t>http://www.flipkart.com/navaksha-necktie-men-s-combo/p/itmecfgtjurxhjwp?pid=ACBECFGTHHNXBVVZ</t>
  </si>
  <si>
    <t>ACBECFGTHHNXBVVZ</t>
  </si>
  <si>
    <t>http://www.flipkart.com/posto-necktie-men-s-combo/p/itmecnezfphrz34f?pid=ACBECNEZYZGNZZAZ</t>
  </si>
  <si>
    <t>Posto Necktie Men's  Combo</t>
  </si>
  <si>
    <t>["Clothing &gt;&gt; Men's Clothing &gt;&gt; Posto Men's Clothing"]</t>
  </si>
  <si>
    <t>ACBECNEZYZGNZZAZ</t>
  </si>
  <si>
    <t>http://www.flipkart.com/g-luck-silver-turquoise-na-k-ring/p/itmeay8gjagnhm6g?pid=RNGEAY8GGPJTHDVB</t>
  </si>
  <si>
    <t>G-Luck Silver Turquoise NA K Ring</t>
  </si>
  <si>
    <t>RNGEAY8GGPJTHDVB</t>
  </si>
  <si>
    <t>http://www.flipkart.com/g-luck-silver-turquoise-na-k-ring/p/itmeay8gn8fygn8z?pid=RNGEAY8GRWYMYSAK</t>
  </si>
  <si>
    <t>RNGEAY8GRWYMYSAK</t>
  </si>
  <si>
    <t>http://www.flipkart.com/g-luck-silver-turquoise-na-k-ring/p/itmeay8gedpsyg9g?pid=RNGEAY8GWSHGGMQ6</t>
  </si>
  <si>
    <t>RNGEAY8GWSHGGMQ6</t>
  </si>
  <si>
    <t>http://www.flipkart.com/faballey-casual-short-sleeve-solid-women-s-top/p/itme7zhyyer7gh7x?pid=TOPE7ZHY4ZX6VHYU</t>
  </si>
  <si>
    <t>FabAlley Casual Short Sleeve Solid Women's Top</t>
  </si>
  <si>
    <t>["Clothing &gt;&gt; Women's Clothing &gt;&gt; Western Wear &gt;&gt; Shirts, Tops &amp; Tunics &gt;&gt; Tops &gt;&gt; FabAlley Tops"]</t>
  </si>
  <si>
    <t>TOPE7ZHY4ZX6VHYU</t>
  </si>
  <si>
    <t>http://www.flipkart.com/navaksha-necktie-men-s-combo/p/itmecfgtzwagx26h?pid=ACBECFGTZHFZ64PN</t>
  </si>
  <si>
    <t>ACBECFGTZHFZ64PN</t>
  </si>
  <si>
    <t>http://www.flipkart.com/faballey-casual-sleeveless-solid-women-s-top/p/itmedz8aat9jdeqn?pid=TOPEDZ8BJCGUJ86T</t>
  </si>
  <si>
    <t>FabAlley Casual Sleeveless Solid Women's Top</t>
  </si>
  <si>
    <t>TOPEDZ8BJCGUJ86T</t>
  </si>
  <si>
    <t>http://www.flipkart.com/navaksha-necktie-men-s-combo/p/itmecfgt63pjwpgn?pid=ACBECFGT74DBRJRT</t>
  </si>
  <si>
    <t>ACBECFGT74DBRJRT</t>
  </si>
  <si>
    <t>http://www.flipkart.com/navaksha-necktie-men-s-combo/p/itmecfgtvchncfjh?pid=ACBECFGTYJ3E8VHE</t>
  </si>
  <si>
    <t>ACBECFGTYJ3E8VHE</t>
  </si>
  <si>
    <t>http://www.flipkart.com/navaksha-necktie-men-s-combo/p/itmecfgtgtgkc36f?pid=ACBECFGTHYEUNK4C</t>
  </si>
  <si>
    <t>ACBECFGTHYEUNK4C</t>
  </si>
  <si>
    <t>http://www.flipkart.com/faballey-casual-short-sleeve-solid-women-s-top/p/itme7zhzkjrvadqh?pid=TOPE7ZHZNGYQVMSV</t>
  </si>
  <si>
    <t>TOPE7ZHZNGYQVMSV</t>
  </si>
  <si>
    <t>http://www.flipkart.com/navaksha-necktie-men-s-combo/p/itmecfgtfh6jfvry?pid=ACBECFGTUMPYFR6Z</t>
  </si>
  <si>
    <t>ACBECFGTUMPYFR6Z</t>
  </si>
  <si>
    <t>http://www.flipkart.com/navaksha-necktie-men-s-combo/p/itmecfgthdyggtkh?pid=ACBECFGTQUJ7XHXJ</t>
  </si>
  <si>
    <t>ACBECFGTQUJ7XHXJ</t>
  </si>
  <si>
    <t>http://www.flipkart.com/navaksha-necktie-men-s-combo/p/itmecfgtcj2ykj4t?pid=ACBECFGTGFXBKKYH</t>
  </si>
  <si>
    <t>ACBECFGTGFXBKKYH</t>
  </si>
  <si>
    <t>http://www.flipkart.com/faballey-casual-sleeveless-printed-women-s-top/p/itmedz8bumqwrcym?pid=TOPEDZ8BFNBWQYGT</t>
  </si>
  <si>
    <t>FabAlley Casual Sleeveless Printed Women's Top</t>
  </si>
  <si>
    <t>TOPEDZ8BFNBWQYGT</t>
  </si>
  <si>
    <t>http://www.flipkart.com/faballey-casual-sleeveless-solid-women-s-top/p/itme7zhypsejjmvu?pid=TOPE7ZHYQFFHPCBX</t>
  </si>
  <si>
    <t>TOPE7ZHYQFFHPCBX</t>
  </si>
  <si>
    <t>http://www.flipkart.com/faballey-casual-sleeveless-solid-women-s-top/p/itme7zhyazeb3h9n?pid=TOPE7ZHYBZVK5MGY</t>
  </si>
  <si>
    <t>TOPE7ZHYBZVK5MGY</t>
  </si>
  <si>
    <t>http://www.flipkart.com/vanca-formal-sleeveless-printed-women-s-top/p/itmebn328yncfa8f?pid=TOPEBN32YGU8MZ6A</t>
  </si>
  <si>
    <t>The Vanca Formal Sleeveless Printed Women's Top</t>
  </si>
  <si>
    <t>["Clothing &gt;&gt; Women's Clothing &gt;&gt; Western Wear &gt;&gt; Shirts, Tops &amp; Tunics &gt;&gt; Tops &gt;&gt; The Vanca Tops"]</t>
  </si>
  <si>
    <t>TOPEBN32YGU8MZ6A</t>
  </si>
  <si>
    <t>http://www.flipkart.com/zoysia-casual-3-4-sleeve-solid-women-s-top/p/itmeeyjqt3pmyqm4?pid=TOPEEYJQKZMH454G</t>
  </si>
  <si>
    <t>Zoysia Casual 3/4 Sleeve Solid Women's Top</t>
  </si>
  <si>
    <t>["Clothing &gt;&gt; Women's Clothing &gt;&gt; Western Wear &gt;&gt; Shirts, Tops &amp; Tunics &gt;&gt; Tops &gt;&gt; Zoysia Tops"]</t>
  </si>
  <si>
    <t>TOPEEYJQKZMH454G</t>
  </si>
  <si>
    <t>http://www.flipkart.com/nell-women-heels/p/itmeb9ayxzvqh8tw?pid=SNDEB9AYHGXZUZPX</t>
  </si>
  <si>
    <t>Nell Women Heels</t>
  </si>
  <si>
    <t>SNDEB9AYHGXZUZPX</t>
  </si>
  <si>
    <t>http://www.flipkart.com/anaya-women-heels/p/itmeegvmqc4cehya?pid=SNDE8H58SDEBJCFY</t>
  </si>
  <si>
    <t>Anaya Women Heels</t>
  </si>
  <si>
    <t>SNDE8H58SDEBJCFY</t>
  </si>
  <si>
    <t>http://www.flipkart.com/bellafoz-women-heels/p/itmee5ywvm8288aa?pid=SNDEE5FM7FEKDRKR</t>
  </si>
  <si>
    <t>Bellafoz Women Heels</t>
  </si>
  <si>
    <t>SNDEE5FM7FEKDRKR</t>
  </si>
  <si>
    <t>http://www.flipkart.com/bellafoz-women-heels/p/itmee5yw7ytvncke?pid=SNDEE5YWB8BYYRRS</t>
  </si>
  <si>
    <t>SNDEE5YWB8BYYRRS</t>
  </si>
  <si>
    <t>http://www.flipkart.com/bellafoz-women-heels/p/itmee5fmyhnpzggf?pid=SNDEE5FMQ5YQAKMZ</t>
  </si>
  <si>
    <t>SNDEE5FMQ5YQAKMZ</t>
  </si>
  <si>
    <t>http://www.flipkart.com/klick2style-casual-sleeveless-solid-women-s-top/p/itme5p6ez5vygz8d?pid=TOPE5N5ACWGNUWBY</t>
  </si>
  <si>
    <t>Klick2Style Casual Sleeveless Solid Women's Top</t>
  </si>
  <si>
    <t>["Clothing &gt;&gt; Women's Clothing &gt;&gt; Western Wear &gt;&gt; Shirts, Tops &amp; Tunics &gt;&gt; Tops &gt;&gt; Klick2Style Tops"]</t>
  </si>
  <si>
    <t>TOPE5N5ACWGNUWBY</t>
  </si>
  <si>
    <t>http://www.flipkart.com/ishtaa-gold-cubic-zirconia-18-k-ring/p/itmdv42r2vjqhvce?pid=RNGDUZU5QVRZMSVB</t>
  </si>
  <si>
    <t>RNGDUZU5QVRZMSVB</t>
  </si>
  <si>
    <t>http://www.flipkart.com/vastra-valley-girl-s-a-line-dress/p/itmedc7trrkqezzg?pid=DREEDC7THGYTA2JZ</t>
  </si>
  <si>
    <t>Vastra Valley Girl's A-line Dress</t>
  </si>
  <si>
    <t>["Clothing &gt;&gt; Kids' Clothing &gt;&gt; Girls Wear &gt;&gt; Dresses &amp; Skirts &gt;&gt; Dresses &gt;&gt; Vastra Valley Dresses"]</t>
  </si>
  <si>
    <t>DREEDC7THGYTA2JZ</t>
  </si>
  <si>
    <t>http://www.flipkart.com/beebay-girl-s-a-line-dress/p/itmdysnr9qcwaptu?pid=DREDYSNRZGBFFVQ5</t>
  </si>
  <si>
    <t>Beebay Girl's A-line Dress</t>
  </si>
  <si>
    <t>["Clothing &gt;&gt; Kids' Clothing &gt;&gt; Girls Wear &gt;&gt; Dresses &amp; Skirts &gt;&gt; Dresses &gt;&gt; Beebay Dresses"]</t>
  </si>
  <si>
    <t>DREDYSNRZGBFFVQ5</t>
  </si>
  <si>
    <t>http://www.flipkart.com/kidzblush-girl-s-a-line-dress/p/itme9yjh9trsreer?pid=DREE9YJHZZHWHAU7</t>
  </si>
  <si>
    <t>Kidzblush Girl's A-line Dress</t>
  </si>
  <si>
    <t>["Clothing &gt;&gt; Kids' Clothing &gt;&gt; Girls Wear &gt;&gt; Dresses &amp; Skirts &gt;&gt; Dresses &gt;&gt; Kidzblush Dresses"]</t>
  </si>
  <si>
    <t>DREE9YJHZZHWHAU7</t>
  </si>
  <si>
    <t>http://www.flipkart.com/vastra-valley-girl-s-gathered-dress/p/itmedaawzz4pgqgv?pid=DREEDAAWGDYYGRM2</t>
  </si>
  <si>
    <t>Vastra Valley Girl's Gathered Dress</t>
  </si>
  <si>
    <t>DREEDAAWGDYYGRM2</t>
  </si>
  <si>
    <t>http://www.flipkart.com/my-little-joy-casual-short-sleeve-printed-girl-s-top/p/itmeb9qyrgzsshbs?pid=TOPEB9QYHQGRA5VS</t>
  </si>
  <si>
    <t>My Little Joy Casual Short Sleeve Printed Girl's Top</t>
  </si>
  <si>
    <t>["Clothing &gt;&gt; Kids' Clothing &gt;&gt; Girls Wear &gt;&gt; T-Shirts &amp; Tops &gt;&gt; Tops &gt;&gt; My Little Joy Tops"]</t>
  </si>
  <si>
    <t>TOPEB9QYHQGRA5VS</t>
  </si>
  <si>
    <t>http://www.flipkart.com/my-little-joy-casual-short-sleeve-printed-girl-s-top/p/itmebkykfyqmyabe?pid=TOPEBKYKJZCNRNNJ</t>
  </si>
  <si>
    <t>TOPEBKYKJZCNRNNJ</t>
  </si>
  <si>
    <t>http://www.flipkart.com/my-little-joy-casual-short-sleeve-printed-baby-girl-s-top/p/itmebkyktahaq6yh?pid=TOPEBKYKHZ74DT6U</t>
  </si>
  <si>
    <t>My Little Joy Casual Short Sleeve Printed Baby Girl's Top</t>
  </si>
  <si>
    <t>["Baby Care &gt;&gt; Infant Wear &gt;&gt; Baby Girls' Clothes &gt;&gt; T-Shirts &amp; Tops &gt;&gt; Tops &gt;&gt; My Little Joy Tops"]</t>
  </si>
  <si>
    <t>TOPEBKYKHZ74DT6U</t>
  </si>
  <si>
    <t>http://www.flipkart.com/wise-guys-pouch-lenovo-s880/p/itmef2r7fj5hxbgk?pid=ACCEF2R7ZWEDG674</t>
  </si>
  <si>
    <t>Wise Guys Pouch for Lenovo S880</t>
  </si>
  <si>
    <t>["Mobiles &amp; Accessories &gt;&gt; Mobile Accessories &gt;&gt; Mobile Pouches &gt;&gt; Wise Guys Mobile Pouches"]</t>
  </si>
  <si>
    <t>ACCEF2R7ZWEDG674</t>
  </si>
  <si>
    <t>http://www.flipkart.com/kiara-jewellery-sterling-silver-cubic-zirconia-rhodium-ring/p/itmdtbrdps7ygr5q?pid=RNGDTBQUQD5V3PMY</t>
  </si>
  <si>
    <t>RNGDTBQUQD5V3PMY</t>
  </si>
  <si>
    <t>http://www.flipkart.com/kiara-jewellery-sterling-silver-swarovski-crystal-yellow-gold-ring/p/itme3yswmcngqtff?pid=RNGE3YSW9ZUZWYQA</t>
  </si>
  <si>
    <t>RNGE3YSW9ZUZWYQA</t>
  </si>
  <si>
    <t>http://www.flipkart.com/kiara-jewellery-sterling-silver-cubic-zirconia-rhodium-ring/p/itmdtbrdygtqsjzs?pid=RNGDTBQSUNAFYUHG</t>
  </si>
  <si>
    <t>RNGDTBQSUNAFYUHG</t>
  </si>
  <si>
    <t>http://www.flipkart.com/bluestone-sylvan-lattice-yellow-gold-diamond-pearl-18-k-ring/p/itmebqzqphhqsh4a?pid=RNGEBQZQGQVJZEHC</t>
  </si>
  <si>
    <t>BlueStone Sylvan Lattice Yellow Gold Diamond, Pearl 18 K Ring</t>
  </si>
  <si>
    <t>RNGEBQZQGQVJZEHC</t>
  </si>
  <si>
    <t>http://www.flipkart.com/united-colors-benetton-solid-round-neck-casual-women-s-sweater/p/itmecw2spckmzdwd?pid=SWTECW2SGCQGRE5B</t>
  </si>
  <si>
    <t>United Colors of Benetton Solid Round Neck Casual Women's Sweater</t>
  </si>
  <si>
    <t>["Clothing &gt;&gt; Women's Clothing &gt;&gt; Winter &amp; Seasonal Wear &gt;&gt; Sweaters &amp; Pullovers &gt;&gt; United Colors of Benetton Sweaters &amp; Pullovers"]</t>
  </si>
  <si>
    <t>SWTECW2SGCQGRE5B</t>
  </si>
  <si>
    <t>http://www.flipkart.com/united-colors-benetton-solid-round-neck-casual-women-s-sweater/p/itmeczmbhdbnvwya?pid=SWTECZMBG5HPJ7EH</t>
  </si>
  <si>
    <t>SWTECZMBG5HPJ7EH</t>
  </si>
  <si>
    <t>http://www.flipkart.com/navaksha-necktie-men-s-combo/p/itmecfgttw4fag2j?pid=ACBECFGTRZCFBJZJ</t>
  </si>
  <si>
    <t>ACBECFGTRZCFBJZJ</t>
  </si>
  <si>
    <t>http://www.flipkart.com/navaksha-necktie-men-s-combo/p/itmecfgtggfdzbu7?pid=ACBECFGTHFJG5RHZ</t>
  </si>
  <si>
    <t>ACBECFGTHFJG5RHZ</t>
  </si>
  <si>
    <t>http://www.flipkart.com/karatcraft-duma-stackable-gold-diamond-18-k-ring/p/itme88frqckynfey?pid=RNGE88FRWWZECGGM</t>
  </si>
  <si>
    <t>Karatcraft Duma Stackable Gold Diamond 18 K Ring</t>
  </si>
  <si>
    <t>RNGE88FRWWZECGGM</t>
  </si>
  <si>
    <t>http://www.flipkart.com/tapyti-casual-3-4-sleeve-solid-women-s-top/p/itmefdxsguhzguuz?pid=TOPEFDXSGQJRNF7G</t>
  </si>
  <si>
    <t>Tapyti Casual 3/4 Sleeve Solid Women's Top</t>
  </si>
  <si>
    <t>TOPEFDXSGQJRNF7G</t>
  </si>
  <si>
    <t>http://www.flipkart.com/navaksha-necktie-men-s-combo/p/itmecfgtunppfskw?pid=ACBECFGTEVJ6WB6U</t>
  </si>
  <si>
    <t>ACBECFGTEVJ6WB6U</t>
  </si>
  <si>
    <t>http://www.flipkart.com/g-luck-gomed-stone-weight-12-3-carat-14-47-ratti-silver-garnet-ring/p/itmeaxgwgqbyuhq7?pid=RNGEAXGWCT4VVTWR</t>
  </si>
  <si>
    <t>G-Luck Gomed Stone Weight - 12.3 Carat / 14.47 Ratti Silver Garnet Ring</t>
  </si>
  <si>
    <t>RNGEAXGWCT4VVTWR</t>
  </si>
  <si>
    <t>http://www.flipkart.com/navaksha-necktie-men-s-combo/p/itmecfgtyydhraud?pid=ACBECFGTXZYTZBQZ</t>
  </si>
  <si>
    <t>ACBECFGTXZYTZBQZ</t>
  </si>
  <si>
    <t>http://www.flipkart.com/tapyti-casual-full-sleeve-solid-women-s-top/p/itme3nvyfqmjg7bu?pid=TOPE3NVYKBXFRYSG</t>
  </si>
  <si>
    <t>Tapyti Casual Full Sleeve Solid Women's Top</t>
  </si>
  <si>
    <t>TOPE3NVYKBXFRYSG</t>
  </si>
  <si>
    <t>http://www.flipkart.com/kundali-gold-topaz-18-k-ring/p/itmeay8hwzd26zu3?pid=RNGEAY8H29HMF3KR</t>
  </si>
  <si>
    <t>Kundali Gold Topaz 18 K Ring</t>
  </si>
  <si>
    <t>RNGEAY8H29HMF3KR</t>
  </si>
  <si>
    <t>http://www.flipkart.com/navaksha-necktie-men-s-combo/p/itmecfgtdbvgzxa9?pid=ACBECFGTHZZWGEHV</t>
  </si>
  <si>
    <t>ACBECFGTHZZWGEHV</t>
  </si>
  <si>
    <t>http://www.flipkart.com/tapyti-casual-sleeveless-solid-women-s-top/p/itmefcvhh7yggz5s?pid=TOPEFCVHACWGSVHY</t>
  </si>
  <si>
    <t>Tapyti Casual Sleeveless Solid Women's Top</t>
  </si>
  <si>
    <t>TOPEFCVHACWGSVHY</t>
  </si>
  <si>
    <t>http://www.flipkart.com/miss-chase-casual-sleeveless-solid-women-s-top/p/itme8n3aqr6jxbnp?pid=TOPE8N3AF8HQ4GYA</t>
  </si>
  <si>
    <t>Miss Chase Casual Sleeveless Solid Women's Top</t>
  </si>
  <si>
    <t>["Clothing &gt;&gt; Women's Clothing &gt;&gt; Western Wear &gt;&gt; Shirts, Tops &amp; Tunics &gt;&gt; Tops &gt;&gt; Miss Chase Tops"]</t>
  </si>
  <si>
    <t>TOPE8N3AF8HQ4GYA</t>
  </si>
  <si>
    <t>http://www.flipkart.com/nine-lions-bollywood-fashion-casual-short-sleeve-solid-women-s-top/p/itme8e8nmmtpd6mg?pid=TOPE8E8NJXHZ4S9N</t>
  </si>
  <si>
    <t>Nine Lions Bollywood Fashion Casual Short Sleeve Solid Women's Top</t>
  </si>
  <si>
    <t>["Clothing &gt;&gt; Women's Clothing &gt;&gt; Western Wear &gt;&gt; Shirts, Tops &amp; Tunics &gt;&gt; Tops &gt;&gt; Nine Lions Bollywood Fashion Tops"]</t>
  </si>
  <si>
    <t>TOPE8E8NJXHZ4S9N</t>
  </si>
  <si>
    <t>http://www.flipkart.com/bluestone-ciara-her-yellow-gold-diamond-18-k-ring/p/itmea9zwpm2z7wcp?pid=RNGEA9ZWQCB2ZUFS</t>
  </si>
  <si>
    <t>BlueStone The Ciara for her Yellow Gold Diamond 18 K Ring</t>
  </si>
  <si>
    <t>RNGEA9ZWQCB2ZUFS</t>
  </si>
  <si>
    <t>http://www.flipkart.com/wrangler-men-s-casual-shirt/p/itme4qsxhs82qhxy?pid=SHTE4QSV9UY462QX</t>
  </si>
  <si>
    <t>Wrangler Men's Casual Shirt</t>
  </si>
  <si>
    <t>["Clothing &gt;&gt; Men's Clothing &gt;&gt; Shirts &gt;&gt; Casual &amp; Party Wear Shirts &gt;&gt; Wrangler Casual &amp; Party Wear Shirts"]</t>
  </si>
  <si>
    <t>SHTE4QSV9UY462QX</t>
  </si>
  <si>
    <t>http://www.flipkart.com/sequences-girl-s-a-line-dress/p/itmebusfymgvpubh?pid=DREEBUSFMEYEYT2W</t>
  </si>
  <si>
    <t>Sequences Girl's A-line Dress</t>
  </si>
  <si>
    <t>["Clothing &gt;&gt; Kids' Clothing &gt;&gt; Girls Wear &gt;&gt; Dresses &amp; Skirts &gt;&gt; Dresses &gt;&gt; Sequences Dresses"]</t>
  </si>
  <si>
    <t>DREEBUSFMEYEYT2W</t>
  </si>
  <si>
    <t>http://www.flipkart.com/kids-girl-s-a-line-dress/p/itme4df4h7hrmzzh?pid=DREE4DF4AD9ZZHEX</t>
  </si>
  <si>
    <t>For Kids Girl's A-line Dress</t>
  </si>
  <si>
    <t>["Clothing &gt;&gt; Kids' Clothing &gt;&gt; Girls Wear &gt;&gt; Dresses &amp; Skirts &gt;&gt; Dresses &gt;&gt; For Kids Dresses"]</t>
  </si>
  <si>
    <t>DREE4DF4AD9ZZHEX</t>
  </si>
  <si>
    <t>http://www.flipkart.com/akshadha-girl-s-a-line-dress/p/itmedsn2d8wkncfz?pid=DREEDSN2EXZFYDPA</t>
  </si>
  <si>
    <t>Akshadha Girl's A-line Dress</t>
  </si>
  <si>
    <t>["Clothing &gt;&gt; Kids' Clothing &gt;&gt; Girls Wear &gt;&gt; Dresses &amp; Skirts &gt;&gt; Dresses &gt;&gt; Akshadha Dresses"]</t>
  </si>
  <si>
    <t>DREEDSN2EXZFYDPA</t>
  </si>
  <si>
    <t>http://www.flipkart.com/herberto-girl-s-a-line-dress/p/itme3kkwdbgfb6kh?pid=DREE3KKW5RHTFSGC</t>
  </si>
  <si>
    <t>DREE3KKW5RHTFSGC</t>
  </si>
  <si>
    <t>http://www.flipkart.com/kids-girl-s-a-line-dress/p/itme4df4z5g378nc?pid=DREE4DF4DQYMGDJV</t>
  </si>
  <si>
    <t>DREE4DF4DQYMGDJV</t>
  </si>
  <si>
    <t>http://www.flipkart.com/de-kafal-girl-s-gathered-dress/p/itmecuw7uq36nzpz?pid=DREECUW7PKBTZPRA</t>
  </si>
  <si>
    <t>De Kafal Girl's Gathered Dress</t>
  </si>
  <si>
    <t>["Clothing &gt;&gt; Kids' Clothing &gt;&gt; Girls Wear &gt;&gt; Dresses &amp; Skirts &gt;&gt; Dresses &gt;&gt; De Kafal Dresses"]</t>
  </si>
  <si>
    <t>DREECUW7PKBTZPRA</t>
  </si>
  <si>
    <t>http://www.flipkart.com/rute-floral-print-women-s-round-neck-t-shirt/p/itmedjxpvxz8hw9h?pid=TSHEDJXPN4HNT2UP</t>
  </si>
  <si>
    <t>Rute Floral Print Women's Round Neck T-Shirt</t>
  </si>
  <si>
    <t>["Clothing &gt;&gt; Women's Clothing &gt;&gt; Western Wear &gt;&gt; Shirts, Tops &amp; Tunics &gt;&gt; Polos &amp; T-Shirts &gt;&gt; Rute Polos &amp; T-Shirts"]</t>
  </si>
  <si>
    <t>TSHEDJXPN4HNT2UP</t>
  </si>
  <si>
    <t>http://www.flipkart.com/indian-gems-jewells-certified-2-cts-sterling-silver-ruby-ring/p/itmed7qutpubkqck?pid=RNGED7QUMBSFDQKU</t>
  </si>
  <si>
    <t>Indian Gems And Jewells Certified 2 Cts Sterling Silver Ruby Ring</t>
  </si>
  <si>
    <t>RNGED7QUMBSFDQKU</t>
  </si>
  <si>
    <t>http://www.flipkart.com/karatcraft-valusha-gold-diamond-18-k-ring/p/itme87fc45e42xsj?pid=RNGE87FCQJ9GRKWZ</t>
  </si>
  <si>
    <t>Karatcraft Valusha Gold Diamond 18 K Ring</t>
  </si>
  <si>
    <t>RNGE87FCQJ9GRKWZ</t>
  </si>
  <si>
    <t>http://www.flipkart.com/elite-neckties-necktie-men-s-combo/p/itmeb348hfcmhfh7?pid=ACBEB3489M4NQZBD</t>
  </si>
  <si>
    <t>Elite Neckties Necktie Men's  Combo</t>
  </si>
  <si>
    <t>["Clothing &gt;&gt; Men's Clothing &gt;&gt; Elite Neckties Men's Clothing"]</t>
  </si>
  <si>
    <t>ACBEB3489M4NQZBD</t>
  </si>
  <si>
    <t>http://www.flipkart.com/kundali-pukhraj-stone-weight-3-8-carat-4-47-ratti-gold-sapphire-18-k-ring/p/itmeahgxefvkvpyw?pid=RNGEAHG8GKFRK38B</t>
  </si>
  <si>
    <t>Kundali Pukhraj Stone Weight - 3.8 Carat / 4.47 Ratti Gold Sapphire 18 K Ring</t>
  </si>
  <si>
    <t>RNGEAHG8GKFRK38B</t>
  </si>
  <si>
    <t>http://www.flipkart.com/lee-solid-v-neck-casual-party-men-s-sweater/p/itmedp7uzxptwzra?pid=SWTEDP7UDHHTZY2Y</t>
  </si>
  <si>
    <t>Lee Solid V-neck Casual, Party Men's Sweater</t>
  </si>
  <si>
    <t>["Clothing &gt;&gt; Men's Clothing &gt;&gt; Winter &amp; Seasonal Wear &gt;&gt; Sweaters &gt;&gt; Lee Sweaters"]</t>
  </si>
  <si>
    <t>SWTEDP7UDHHTZY2Y</t>
  </si>
  <si>
    <t>http://www.flipkart.com/myesquire-square-pot-aroma-electric-burner-lemongrass-liquid-air-freshener/p/itmed9ygbfud2vbv?pid=AIRED9YGJWG2GXUK</t>
  </si>
  <si>
    <t>Myesquire Square Pot Aroma Electric Burner Lemongrass Liquid Air Freshener</t>
  </si>
  <si>
    <t>["Home Decor &amp; Festive Needs &gt;&gt; Candles &amp; Fragrances &gt;&gt; Home Fragrances &gt;&gt; Handheld Air Fresheners &gt;&gt; Myesquire Handheld Air Fresheners"]</t>
  </si>
  <si>
    <t>AIRED9YGJWG2GXUK</t>
  </si>
  <si>
    <t>http://www.flipkart.com/myesquire-black-white-aroma-burner-combo-lemongrass-liquid-air-freshener/p/itme98pzb2pzpnba?pid=AIRE98PZ7PC54SRA</t>
  </si>
  <si>
    <t>Myesquire Black and White Aroma Burner Combo Lemongrass Liquid Air Freshener</t>
  </si>
  <si>
    <t>["Home Decor &amp; Festive Needs &gt;&gt; Candles &amp; Fragrances &gt;&gt; Home Fragrances &gt;&gt; Aroma Oils &gt;&gt; Myesquire Aroma Oils"]</t>
  </si>
  <si>
    <t>AIRE98PZ7PC54SRA</t>
  </si>
  <si>
    <t>http://www.flipkart.com/myesquire-oval-electric-aroma-lemongrass-liquid-air-freshener/p/itmebb9avbaf5fzj?pid=AIREBB9APEFZYSFB</t>
  </si>
  <si>
    <t>Myesquire Oval Electric Aroma Lemongrass Liquid Air Freshener</t>
  </si>
  <si>
    <t>["Home Decor &amp; Festive Needs &gt;&gt; Candles &amp; Fragrances &gt;&gt; Home Fragrances &gt;&gt; Aroma Oil &amp; Diffuser Sets &gt;&gt; Myesquire Aroma Oil &amp; Diffuser Sets"]</t>
  </si>
  <si>
    <t>AIREBB9APEFZYSFB</t>
  </si>
  <si>
    <t>http://www.flipkart.com/myesquire-oval-electric-aroma-lemongrass-liquid-air-freshener/p/itmeba9va5njnyhx?pid=AIREBA9VGER68DFH</t>
  </si>
  <si>
    <t>AIREBA9VGER68DFH</t>
  </si>
  <si>
    <t>http://www.flipkart.com/pulpypapaya-self-design-women-s-round-neck-t-shirt/p/itme8gneugjgzawb?pid=TSHE8GNE3PYUQJCB</t>
  </si>
  <si>
    <t>Pulpypapaya Self Design Women's Round Neck T-Shirt</t>
  </si>
  <si>
    <t>["Clothing &gt;&gt; Women's Clothing &gt;&gt; Western Wear &gt;&gt; Shirts, Tops &amp; Tunics &gt;&gt; Polos &amp; T-Shirts &gt;&gt; Pulpypapaya Polos &amp; T-Shirts"]</t>
  </si>
  <si>
    <t>TSHE8GNE3PYUQJCB</t>
  </si>
  <si>
    <t>http://www.flipkart.com/kea-casual-sleeveless-solid-women-s-top/p/itmee6yh4jkjfkcp?pid=TOPEE6YHA5UFMWKN</t>
  </si>
  <si>
    <t>Kea Casual Sleeveless Solid Women's Top</t>
  </si>
  <si>
    <t>["Clothing &gt;&gt; Women's Clothing &gt;&gt; Western Wear &gt;&gt; Shirts, Tops &amp; Tunics &gt;&gt; Tops &gt;&gt; Kea Tops"]</t>
  </si>
  <si>
    <t>TOPEE6YHA5UFMWKN</t>
  </si>
  <si>
    <t>http://www.flipkart.com/rampwalk-casual-sleeveless-solid-women-s-top/p/itmecuyt44nqgrs9?pid=TOPECUYTF7XTXND3</t>
  </si>
  <si>
    <t>Rampwalk Casual Sleeveless Solid Women's Top</t>
  </si>
  <si>
    <t>["Clothing &gt;&gt; Women's Clothing &gt;&gt; Western Wear &gt;&gt; Shirts, Tops &amp; Tunics &gt;&gt; Tops &gt;&gt; Rampwalk Tops"]</t>
  </si>
  <si>
    <t>TOPECUYTF7XTXND3</t>
  </si>
  <si>
    <t>http://www.flipkart.com/alibi-casual-sleeveless-solid-women-s-top/p/itmeegkrnueytyep?pid=TOPECS55GKKAQ4MG</t>
  </si>
  <si>
    <t>Alibi Casual Sleeveless Solid Women's Top</t>
  </si>
  <si>
    <t>["Clothing &gt;&gt; Women's Clothing &gt;&gt; Western Wear &gt;&gt; Shirts, Tops &amp; Tunics &gt;&gt; Tops &gt;&gt; Alibi Tops"]</t>
  </si>
  <si>
    <t>TOPECS55GKKAQ4MG</t>
  </si>
  <si>
    <t>http://www.flipkart.com/karatcraft-zunia-gold-diamond-18-k-ring/p/itme7t8fzh6jqvxz?pid=RNGE864HRQRATXWQ</t>
  </si>
  <si>
    <t>Karatcraft Zunia Gold Diamond 18 K Ring</t>
  </si>
  <si>
    <t>RNGE864HRQRATXWQ</t>
  </si>
  <si>
    <t>http://www.flipkart.com/karatcraft-bibiana-gold-diamond-18-k-ring/p/itme87fcexyufuyg?pid=RNGE87FCBXPY8UU9</t>
  </si>
  <si>
    <t>Karatcraft Bibiana Gold Diamond 18 K Ring</t>
  </si>
  <si>
    <t>RNGE87FCBXPY8UU9</t>
  </si>
  <si>
    <t>http://www.flipkart.com/bluestone-rajeshwari-white-gold-diamond-emerald-ruby-18-k-ring/p/itme9hcwhhhjnfcd?pid=RNGE9HCVKZXY6U5C</t>
  </si>
  <si>
    <t>BlueStone The Rajeshwari White Gold Diamond, Emerald, Ruby 18 K Ring</t>
  </si>
  <si>
    <t>RNGE9HCVKZXY6U5C</t>
  </si>
  <si>
    <t>http://www.flipkart.com/fundoo-t-printed-men-s-track-suit/p/itmed5cf8zvpc42a?pid=TKSED5CFETHWMD6N</t>
  </si>
  <si>
    <t>Fundoo T Printed Men's Track Suit</t>
  </si>
  <si>
    <t>["Clothing &gt;&gt; Men's Clothing &gt;&gt; Sports Wear &gt;&gt; Track Suits &gt;&gt; Fundoo T Track Suits"]</t>
  </si>
  <si>
    <t>TKSED5CFETHWMD6N</t>
  </si>
  <si>
    <t>http://www.flipkart.com/tapyti-casual-sleeveless-solid-women-s-top/p/itmdymsxrcj9zfh9?pid=TOPDYMSXBMBWVAS4</t>
  </si>
  <si>
    <t>TOPDYMSXBMBWVAS4</t>
  </si>
  <si>
    <t>http://www.flipkart.com/miss-chase-casual-sleeveless-solid-women-s-top/p/itme8n3aqr6jxbnp?pid=TOPE8N3BAE7QWZFY</t>
  </si>
  <si>
    <t>TOPE8N3BAE7QWZFY</t>
  </si>
  <si>
    <t>http://www.flipkart.com/miss-chase-casual-sleeveless-solid-women-s-top/p/itmed9yecangxu5n?pid=TOPED9YEUAT9ZFMK</t>
  </si>
  <si>
    <t>TOPED9YEUAT9ZFMK</t>
  </si>
  <si>
    <t>http://www.flipkart.com/nine-lions-bollywood-fashion-party-sleeveless-solid-women-s-top/p/itme8e8negcfb663?pid=TOPE8E8NZP256K8G</t>
  </si>
  <si>
    <t>Nine Lions Bollywood Fashion Party Sleeveless Solid Women's Top</t>
  </si>
  <si>
    <t>TOPE8E8NZP256K8G</t>
  </si>
  <si>
    <t>http://www.flipkart.com/parron-men-s-solid-casual-shirt/p/itmedczweczgs76s?pid=SHTEDCZWARQ2HZXX</t>
  </si>
  <si>
    <t>Parron Men's Solid Casual Shirt</t>
  </si>
  <si>
    <t>["Clothing &gt;&gt; Men's Clothing &gt;&gt; Shirts &gt;&gt; Casual &amp; Party Wear Shirts &gt;&gt; Parron Casual &amp; Party Wear Shirts"]</t>
  </si>
  <si>
    <t>SHTEDCZWARQ2HZXX</t>
  </si>
  <si>
    <t>http://www.flipkart.com/parron-men-s-solid-casual-shirt/p/itmedczwgy6mpfw5?pid=SHTEDCZWV2KRXQ9F</t>
  </si>
  <si>
    <t>SHTEDCZWV2KRXQ9F</t>
  </si>
  <si>
    <t>http://www.flipkart.com/parron-men-s-printed-casual-shirt/p/itmedczwuzrehmtg?pid=SHTEDCZWH3B2G62B</t>
  </si>
  <si>
    <t>Parron Men's Printed Casual Shirt</t>
  </si>
  <si>
    <t>SHTEDCZWH3B2G62B</t>
  </si>
  <si>
    <t>http://www.flipkart.com/parron-men-s-solid-casual-shirt/p/itmedczwveewpnh4?pid=SHTEDCZWTUGKACUH</t>
  </si>
  <si>
    <t>SHTEDCZWTUGKACUH</t>
  </si>
  <si>
    <t>http://www.flipkart.com/parron-men-s-solid-casual-shirt/p/itmedczwz9hbznzh?pid=SHTEDCZWPM7F8GAM</t>
  </si>
  <si>
    <t>SHTEDCZWPM7F8GAM</t>
  </si>
  <si>
    <t>http://www.flipkart.com/modo-vivendi-casual-sleeveless-solid-women-s-top/p/itme7w4c6atwer52?pid=TOPE7W4CTCPJXDDC</t>
  </si>
  <si>
    <t>Modo Vivendi Casual Sleeveless Solid Women's Top</t>
  </si>
  <si>
    <t>["Clothing &gt;&gt; Women's Clothing &gt;&gt; Western Wear &gt;&gt; Shirts, Tops &amp; Tunics &gt;&gt; Tops &gt;&gt; Modo Vivendi Tops"]</t>
  </si>
  <si>
    <t>TOPE7W4CTCPJXDDC</t>
  </si>
  <si>
    <t>http://www.flipkart.com/karatcraft-citra-engagement-gold-diamond-18-k-ring/p/itme88q9wd2htwsp?pid=RNGE88Q9A7UHUHZQ</t>
  </si>
  <si>
    <t>RNGE88Q9A7UHUHZQ</t>
  </si>
  <si>
    <t>http://www.flipkart.com/karatcraft-journa-gold-diamond-18-k-ring/p/itme7t8fg7ftejzm?pid=RNGE864HDMGUH2FG</t>
  </si>
  <si>
    <t>Karatcraft Journa Gold Diamond 18 K Ring</t>
  </si>
  <si>
    <t>RNGE864HDMGUH2FG</t>
  </si>
  <si>
    <t>http://www.flipkart.com/r-factor-casual-sleeveless-geometric-print-women-s-top/p/itme8tqdqmg23shh?pid=TOPE8TQDQDHZZY9S</t>
  </si>
  <si>
    <t>R Factor Casual Sleeveless Geometric Print Women's Top</t>
  </si>
  <si>
    <t>["Clothing &gt;&gt; Women's Clothing &gt;&gt; Western Wear &gt;&gt; Shirts, Tops &amp; Tunics &gt;&gt; Tops &gt;&gt; R Factor Tops"]</t>
  </si>
  <si>
    <t>TOPE8TQDQDHZZY9S</t>
  </si>
  <si>
    <t>http://www.flipkart.com/mangosteen-casual-3-4-sleeve-printed-women-s-top/p/itmecy77zsygfsva?pid=TOPECY77GYMZDRGX</t>
  </si>
  <si>
    <t>Mangosteen Casual 3/4 Sleeve Printed Women's Top</t>
  </si>
  <si>
    <t>["Clothing &gt;&gt; Women's Clothing &gt;&gt; Western Wear &gt;&gt; Shirts, Tops &amp; Tunics &gt;&gt; Tops &gt;&gt; Mangosteen Tops"]</t>
  </si>
  <si>
    <t>TOPECY77GYMZDRGX</t>
  </si>
  <si>
    <t>http://www.flipkart.com/karatcraft-raciel-gold-diamond-18-k-ring/p/itme88q9nb3jftgw?pid=RNGE88QAP8FMFVWU</t>
  </si>
  <si>
    <t>Karatcraft Raciel Gold Diamond 18 K Ring</t>
  </si>
  <si>
    <t>RNGE88QAP8FMFVWU</t>
  </si>
  <si>
    <t>http://www.flipkart.com/modo-vivendi-casual-short-sleeve-solid-women-s-top/p/itme7w4cdhtghwby?pid=TOPE7W4CTFFFDQBH</t>
  </si>
  <si>
    <t>Modo Vivendi Casual Short Sleeve Solid Women's Top</t>
  </si>
  <si>
    <t>TOPE7W4CTFFFDQBH</t>
  </si>
  <si>
    <t>http://www.flipkart.com/modo-vivendi-casual-sleeveless-solid-women-s-top/p/itme7w4cgk6szjfz?pid=TOPE7W4CHR6HNEHM</t>
  </si>
  <si>
    <t>TOPE7W4CHR6HNEHM</t>
  </si>
  <si>
    <t>http://www.flipkart.com/enah-casual-sleeveless-printed-women-s-top/p/itmedhzdzqwzhakh?pid=TOPEDHZDBGXFHG6G</t>
  </si>
  <si>
    <t>Enah Casual Sleeveless Printed Women's Top</t>
  </si>
  <si>
    <t>["Clothing &gt;&gt; Women's Clothing &gt;&gt; Western Wear &gt;&gt; Shirts, Tops &amp; Tunics &gt;&gt; Tops &gt;&gt; Enah Tops"]</t>
  </si>
  <si>
    <t>TOPEDHZDBGXFHG6G</t>
  </si>
  <si>
    <t>http://www.flipkart.com/iskiuski-medieval-sterling-silver-diamond-22k-yellow-gold-ring/p/itmec8zs8zzhsamg?pid=RNGEC8ZTXNQMVKVD</t>
  </si>
  <si>
    <t>IskiUski Medieval Sterling Silver Diamond 22K Yellow Gold Ring</t>
  </si>
  <si>
    <t>RNGEC8ZTXNQMVKVD</t>
  </si>
  <si>
    <t>http://www.flipkart.com/kaaryah-casual-short-sleeve-solid-women-s-top/p/itme8h5dfwrdzvpf?pid=TOPE8H5DJWGAY2CD</t>
  </si>
  <si>
    <t>Kaaryah Casual Short Sleeve Solid Women's Top</t>
  </si>
  <si>
    <t>["Clothing &gt;&gt; Women's Clothing &gt;&gt; Western Wear &gt;&gt; Shirts, Tops &amp; Tunics &gt;&gt; Tops &gt;&gt; Kaaryah Tops"]</t>
  </si>
  <si>
    <t>TOPE8H5DJWGAY2CD</t>
  </si>
  <si>
    <t>http://www.flipkart.com/allen-solly-casual-short-sleeve-solid-women-s-top/p/itme89jze7zhd8jd?pid=TOPE89JZJY3CHR2E</t>
  </si>
  <si>
    <t>Allen Solly Casual Short Sleeve Solid Women's Top</t>
  </si>
  <si>
    <t>["Clothing &gt;&gt; Women's Clothing &gt;&gt; Western Wear &gt;&gt; Shirts, Tops &amp; Tunics &gt;&gt; Tops &gt;&gt; Allen Solly Tops"]</t>
  </si>
  <si>
    <t>TOPE89JZJY3CHR2E</t>
  </si>
  <si>
    <t>http://www.flipkart.com/alibi-casual-short-sleeve-solid-women-s-top/p/itmeegkrawezck7k?pid=TOPE8N26GCA8DNSE</t>
  </si>
  <si>
    <t>Alibi Casual Short Sleeve Solid Women's Top</t>
  </si>
  <si>
    <t>TOPE8N26GCA8DNSE</t>
  </si>
  <si>
    <t>http://www.flipkart.com/butterfly-wears-casual-short-sleeve-solid-women-s-top/p/itmeb7dzvgqngdf9?pid=TOPEB7DNYWQHG7AE</t>
  </si>
  <si>
    <t>Butterfly Wears Casual Short Sleeve Solid Women's Top</t>
  </si>
  <si>
    <t>["Clothing &gt;&gt; Women's Clothing &gt;&gt; Western Wear &gt;&gt; Shirts, Tops &amp; Tunics &gt;&gt; Tops &gt;&gt; Butterfly Wears Tops"]</t>
  </si>
  <si>
    <t>TOPEB7DNYWQHG7AE</t>
  </si>
  <si>
    <t>http://www.flipkart.com/juelle-casual-sleeveless-solid-women-s-top/p/itme5wx2xj8pbtzg?pid=TOPE5WX3KMNXGUGM</t>
  </si>
  <si>
    <t>Juelle Casual Sleeveless Solid Women's Top</t>
  </si>
  <si>
    <t>["Clothing &gt;&gt; Women's Clothing &gt;&gt; Western Wear &gt;&gt; Shirts, Tops &amp; Tunics &gt;&gt; Tops &gt;&gt; Juelle Tops"]</t>
  </si>
  <si>
    <t>TOPE5WX3KMNXGUGM</t>
  </si>
  <si>
    <t>http://www.flipkart.com/french-creations-casual-short-sleeve-solid-women-s-top/p/itme8qnkhtfte9q6?pid=TOPE8QNKRJHBNWNV</t>
  </si>
  <si>
    <t>French Creations Casual Short Sleeve Solid Women's Top</t>
  </si>
  <si>
    <t>["Clothing &gt;&gt; Women's Clothing &gt;&gt; Western Wear &gt;&gt; Shirts, Tops &amp; Tunics &gt;&gt; Tops &gt;&gt; French Creations Tops"]</t>
  </si>
  <si>
    <t>TOPE8QNKRJHBNWNV</t>
  </si>
  <si>
    <t>http://www.flipkart.com/myesquire-ceramic-coffee-burner-pot-lemongrass-liquid-air-freshener/p/itmedjcgfwum8pez?pid=AIREDJCGZN2HKZHJ</t>
  </si>
  <si>
    <t>Myesquire Ceramic Coffee Burner Pot Lemongrass Liquid Air Freshener</t>
  </si>
  <si>
    <t>AIREDJCGZN2HKZHJ</t>
  </si>
  <si>
    <t>http://www.flipkart.com/myesquire-blue-green-aroma-burner-combo-lemongrass-liquid-air-freshener/p/itme98pzzywrvqhs?pid=AIRE98PZEWXEQFVC</t>
  </si>
  <si>
    <t>Myesquire Blue Green Aroma Burner Combo Lemongrass Liquid Air Freshener</t>
  </si>
  <si>
    <t>AIRE98PZEWXEQFVC</t>
  </si>
  <si>
    <t>http://www.flipkart.com/myesquire-white-brown-aroma-burner-combo-lemongrass-liquid-air-freshener/p/itme98pzyuwfyfjr?pid=AIRE98PZBVSXHCBG</t>
  </si>
  <si>
    <t>Myesquire White Brown Aroma Burner Combo Lemongrass Liquid Air Freshener</t>
  </si>
  <si>
    <t>AIRE98PZBVSXHCBG</t>
  </si>
  <si>
    <t>http://www.flipkart.com/myesquire-brown-aroma-burner-combo-lemongrass-liquid-air-freshener/p/itme98pzfcfkqgay?pid=AIRE98PZQXREURYP</t>
  </si>
  <si>
    <t>Myesquire Brown Aroma Burner Combo Lemongrass Liquid Air Freshener</t>
  </si>
  <si>
    <t>AIRE98PZQXREURYP</t>
  </si>
  <si>
    <t>http://www.flipkart.com/myesquire-ceramic-burner-pot-lemongrass-liquid-air-freshener/p/itmedjgyd3pdmfcf?pid=AIREDJGYAHPBXTZS</t>
  </si>
  <si>
    <t>Myesquire Ceramic Burner Pot Lemongrass Liquid Air Freshener</t>
  </si>
  <si>
    <t>AIREDJGYAHPBXTZS</t>
  </si>
  <si>
    <t>http://www.flipkart.com/myesquire-ceramic-burner-pot-lemongrass-liquid-air-freshener/p/itmedggda2cj6su4?pid=AIREDGGD9RJPZGYW</t>
  </si>
  <si>
    <t>AIREDGGD9RJPZGYW</t>
  </si>
  <si>
    <t>http://www.flipkart.com/bluestone-golden-arm-yellow-gold-diamond-pearl-18-k-ring/p/itme9hdp8vnvhsqc?pid=RNGE9HDPGG8ZHUJZ</t>
  </si>
  <si>
    <t>BlueStone The Golden Arm Yellow Gold Diamond, Pearl 18 K Ring</t>
  </si>
  <si>
    <t>RNGE9HDPGG8ZHUJZ</t>
  </si>
  <si>
    <t>http://www.flipkart.com/612-league-girl-s-gathered-dress/p/itmeaeb86hdzfdsv?pid=DREEAEB8XNSACHQB</t>
  </si>
  <si>
    <t>612 League Girl's Gathered Dress</t>
  </si>
  <si>
    <t>["Clothing &gt;&gt; Kids' Clothing &gt;&gt; Girls Wear &gt;&gt; Dresses &amp; Skirts &gt;&gt; Dresses &gt;&gt; 612 League Dresses"]</t>
  </si>
  <si>
    <t>DREEAEB8XNSACHQB</t>
  </si>
  <si>
    <t>http://www.flipkart.com/612-league-girl-s-gathered-dress/p/itmeaeb8pnhshb9r?pid=DREEAEB86RDAXZPQ</t>
  </si>
  <si>
    <t>DREEAEB86RDAXZPQ</t>
  </si>
  <si>
    <t>http://www.flipkart.com/612-league-girl-s-gathered-dress/p/itmeam8qhhquqzyw?pid=DREEAM8QPT9PEAPV</t>
  </si>
  <si>
    <t>DREEAM8QPT9PEAPV</t>
  </si>
  <si>
    <t>http://www.flipkart.com/612-league-girl-s-gathered-dress/p/itmeam8qbphzrajg?pid=DREEAM8Q3FCJ6HET</t>
  </si>
  <si>
    <t>DREEAM8Q3FCJ6HET</t>
  </si>
  <si>
    <t>http://www.flipkart.com/cation-casual-short-sleeve-solid-women-s-top/p/itme7qtuajys6a6u?pid=TOPE7QTUDHZZZHVS</t>
  </si>
  <si>
    <t>TOPE7QTUDHZZZHVS</t>
  </si>
  <si>
    <t>http://www.flipkart.com/blacksoul-casual-short-sleeve-solid-women-s-top/p/itmecqfkw5yshpxw?pid=TOPECQFHDGUN22YV</t>
  </si>
  <si>
    <t>Blacksoul Casual Short Sleeve Solid Women's Top</t>
  </si>
  <si>
    <t>["Clothing &gt;&gt; Women's Clothing &gt;&gt; Western Wear &gt;&gt; Shirts, Tops &amp; Tunics &gt;&gt; Tops &gt;&gt; Blacksoul Tops"]</t>
  </si>
  <si>
    <t>TOPECQFHDGUN22YV</t>
  </si>
  <si>
    <t>http://www.flipkart.com/jewlook-neck-tie-men-s-combo/p/itmeawcz46brpusa?pid=ACBEAWCZBU7RZGGJ</t>
  </si>
  <si>
    <t>Jewlook Neck Tie Men's  Combo</t>
  </si>
  <si>
    <t>["Clothing &gt;&gt; Men's Clothing &gt;&gt; Jewlook Men's Clothing"]</t>
  </si>
  <si>
    <t>ACBEAWCZBU7RZGGJ</t>
  </si>
  <si>
    <t>http://www.flipkart.com/palette-casual-sleeveless-solid-women-s-top/p/itme2dcmyggcq53m?pid=TOPE28FYRZ3PGSHK</t>
  </si>
  <si>
    <t>Palette Casual Sleeveless Solid Women's Top</t>
  </si>
  <si>
    <t>["Clothing &gt;&gt; Women's Clothing &gt;&gt; Western Wear &gt;&gt; Shirts, Tops &amp; Tunics &gt;&gt; Tops &gt;&gt; Palette Tops"]</t>
  </si>
  <si>
    <t>TOPE28FYRZ3PGSHK</t>
  </si>
  <si>
    <t>http://www.flipkart.com/rampwalk-casual-sleeveless-solid-women-s-top/p/itmecuytsdzm6kwh?pid=TOPECUYT94HVHCCA</t>
  </si>
  <si>
    <t>TOPECUYT94HVHCCA</t>
  </si>
  <si>
    <t>http://www.flipkart.com/rampwalk-casual-sleeveless-solid-women-s-top/p/itmedftzjg5zc6gh?pid=TOPEDFTZPFYP7UZU</t>
  </si>
  <si>
    <t>TOPEDFTZPFYP7UZU</t>
  </si>
  <si>
    <t>http://www.flipkart.com/vanca-casual-3-4-sleeve-polka-print-women-s-top/p/itmeatnahygh2g8t?pid=TOPEATNAKMEH3KXF</t>
  </si>
  <si>
    <t>The Vanca Casual 3/4 Sleeve Polka Print Women's Top</t>
  </si>
  <si>
    <t>TOPEATNAKMEH3KXF</t>
  </si>
  <si>
    <t>http://www.flipkart.com/vanca-casual-3-4-sleeve-solid-women-s-top/p/itmeatnavgzx2jpg?pid=TOPEATNAAKXFBCCP</t>
  </si>
  <si>
    <t>The Vanca Casual 3/4 Sleeve Solid Women's Top</t>
  </si>
  <si>
    <t>TOPEATNAAKXFBCCP</t>
  </si>
  <si>
    <t>http://www.flipkart.com/komnil-solid-women-s-polo-t-shirt/p/itmeeaerub45qbyy?pid=TSHEEAERQJYHBA9F</t>
  </si>
  <si>
    <t>Komnil Solid Women's Polo T-Shirt</t>
  </si>
  <si>
    <t>["Clothing &gt;&gt; Women's Clothing &gt;&gt; Western Wear &gt;&gt; Shirts, Tops &amp; Tunics &gt;&gt; Polos &amp; T-Shirts &gt;&gt; Komnil Polos &amp; T-Shirts"]</t>
  </si>
  <si>
    <t>TSHEEAERQJYHBA9F</t>
  </si>
  <si>
    <t>http://www.flipkart.com/kaaryah-formal-short-sleeve-solid-women-s-top/p/itmeyz3f62pzy6bg?pid=TOPEYZ3FCMTYGPVF</t>
  </si>
  <si>
    <t>Kaaryah Formal Short Sleeve Solid Women's Top</t>
  </si>
  <si>
    <t>TOPEYZ3FCMTYGPVF</t>
  </si>
  <si>
    <t>http://www.flipkart.com/kaaryah-formal-sleeveless-solid-women-s-top/p/itme9psghfjdvabh?pid=TOPE9PSGHRKUCXKM</t>
  </si>
  <si>
    <t>Kaaryah Formal Sleeveless Solid Women's Top</t>
  </si>
  <si>
    <t>TOPE9PSGHRKUCXKM</t>
  </si>
  <si>
    <t>http://www.flipkart.com/h-e-creations-brass-cubic-zirconia-yellow-gold-ring/p/itme92nvcuzcfgc9?pid=RNGE92NVE2EWEMSN</t>
  </si>
  <si>
    <t>H E Creations Brass Cubic Zirconia Yellow Gold Ring</t>
  </si>
  <si>
    <t>RNGE92NVE2EWEMSN</t>
  </si>
  <si>
    <t>http://www.flipkart.com/aaliya-festive-full-sleeve-solid-women-s-top/p/itmdx9tffggxcfef?pid=TOPDX9TF8EH63HHG</t>
  </si>
  <si>
    <t>Aaliya Festive Full Sleeve Solid Women's Top</t>
  </si>
  <si>
    <t>TOPDX9TF8EH63HHG</t>
  </si>
  <si>
    <t>http://www.flipkart.com/kaaryah-formal-short-sleeve-solid-women-s-top/p/itme8h5dryvckzsz?pid=TOPE8H5DGZH8GTDC</t>
  </si>
  <si>
    <t>TOPE8H5DGZH8GTDC</t>
  </si>
  <si>
    <t>http://www.flipkart.com/schwof-casual-full-sleeve-solid-women-s-top/p/itmdut2h5rwbkhuq?pid=TOPDUT2HYH2YTCSM</t>
  </si>
  <si>
    <t>Schwof Casual Full Sleeve Solid Women's Top</t>
  </si>
  <si>
    <t>["Clothing &gt;&gt; Women's Clothing &gt;&gt; Western Wear &gt;&gt; Shirts, Tops &amp; Tunics &gt;&gt; Tops &gt;&gt; Schwof Tops"]</t>
  </si>
  <si>
    <t>TOPDUT2HYH2YTCSM</t>
  </si>
  <si>
    <t>http://www.flipkart.com/schwof-party-full-sleeve-solid-women-s-top/p/itmduegynrfwfh6g?pid=TOPDUEGZGBPZHJKQ</t>
  </si>
  <si>
    <t>Schwof Party Full Sleeve Solid Women's Top</t>
  </si>
  <si>
    <t>TOPDUEGZGBPZHJKQ</t>
  </si>
  <si>
    <t>http://www.flipkart.com/aaliya-festive-full-sleeve-self-design-women-s-top/p/itmdx9tfy5nxd9xe?pid=TOPDX9TF4PYJMX7B</t>
  </si>
  <si>
    <t>Aaliya Festive Full Sleeve Self Design Women's Top</t>
  </si>
  <si>
    <t>TOPDX9TF4PYJMX7B</t>
  </si>
  <si>
    <t>http://www.flipkart.com/kaaryah-formal-sleeveless-solid-women-s-top/p/itme8xcdwy9m8feu?pid=TOPE8XCDBUGUZWSP</t>
  </si>
  <si>
    <t>TOPE8XCDBUGUZWSP</t>
  </si>
  <si>
    <t>http://www.flipkart.com/kaaryah-formal-sleeveless-solid-women-s-top/p/itmeahaqkf7rqqje?pid=TOPEAHAQAQZCYTWY</t>
  </si>
  <si>
    <t>TOPEAHAQAQZCYTWY</t>
  </si>
  <si>
    <t>http://www.flipkart.com/waves-girl-s-a-line-dress/p/itmecdcrqpnmkmj3?pid=DREECDCRPFKFH6EH</t>
  </si>
  <si>
    <t>Waves Girl's A-line Dress</t>
  </si>
  <si>
    <t>["Clothing &gt;&gt; Kids' Clothing &gt;&gt; Girls Wear &gt;&gt; Dresses &amp; Skirts &gt;&gt; Dresses &gt;&gt; Waves Dresses"]</t>
  </si>
  <si>
    <t>DREECDCRPFKFH6EH</t>
  </si>
  <si>
    <t>http://www.flipkart.com/612-league-girl-s-shift-dress/p/itmeam8qfnc3armz?pid=DREEAM8QTHGSDYJV</t>
  </si>
  <si>
    <t>612 League Girl's Shift Dress</t>
  </si>
  <si>
    <t>DREEAM8QTHGSDYJV</t>
  </si>
  <si>
    <t>http://www.flipkart.com/oxolloxo-girl-s-a-line-dress/p/itmec88z7frvcwfx?pid=DREEC88PDXYHGGTC</t>
  </si>
  <si>
    <t>Oxolloxo Girl's A-line Dress</t>
  </si>
  <si>
    <t>["Clothing &gt;&gt; Kids' Clothing &gt;&gt; Girls Wear &gt;&gt; Dresses &amp; Skirts &gt;&gt; Dresses &gt;&gt; Oxolloxo Dresses"]</t>
  </si>
  <si>
    <t>DREEC88PDXYHGGTC</t>
  </si>
  <si>
    <t>http://www.flipkart.com/kaaryah-casual-sleeveless-solid-women-s-top/p/itme8hy6hxhqghsh?pid=TOPE8HY67ZSA7TSF</t>
  </si>
  <si>
    <t>Kaaryah Casual Sleeveless Solid Women's Top</t>
  </si>
  <si>
    <t>TOPE8HY67ZSA7TSF</t>
  </si>
  <si>
    <t>http://www.flipkart.com/kaaryah-casual-3-4-sleeve-printed-women-s-top/p/itme89kurmftmzkx?pid=TOPE89KURURKKF5X</t>
  </si>
  <si>
    <t>Kaaryah Casual 3/4 Sleeve Printed Women's Top</t>
  </si>
  <si>
    <t>TOPE89KURURKKF5X</t>
  </si>
  <si>
    <t>http://www.flipkart.com/my-addiction-casual-short-sleeve-printed-women-s-top/p/itme2hzrdmvzcebz?pid=TOPE2HZRFKVVTCKU</t>
  </si>
  <si>
    <t>My Addiction Casual Short Sleeve Printed Women's Top</t>
  </si>
  <si>
    <t>["Clothing &gt;&gt; Women's Clothing &gt;&gt; Western Wear &gt;&gt; Shirts, Tops &amp; Tunics &gt;&gt; Tops &gt;&gt; My Addiction Tops"]</t>
  </si>
  <si>
    <t>TOPE2HZRFKVVTCKU</t>
  </si>
  <si>
    <t>http://www.flipkart.com/colors-couture-casual-short-sleeve-printed-women-s-top/p/itmed9t3ptsgqpy5?pid=TOPED9T3FXS8CP8M</t>
  </si>
  <si>
    <t>Colors Couture Casual Short Sleeve Printed Women's Top</t>
  </si>
  <si>
    <t>["Clothing &gt;&gt; Women's Clothing &gt;&gt; Western Wear &gt;&gt; Shirts, Tops &amp; Tunics &gt;&gt; Tops &gt;&gt; Colors Couture Tops"]</t>
  </si>
  <si>
    <t>TOPED9T3FXS8CP8M</t>
  </si>
  <si>
    <t>http://www.flipkart.com/life-shoppers-stop-casual-short-sleeve-applique-women-s-top/p/itmeaz8w4sqxtzjy?pid=TOPE6HZUKGTFPUFP</t>
  </si>
  <si>
    <t>Life by Shoppers Stop Casual Short Sleeve Applique Women's Top</t>
  </si>
  <si>
    <t>["Clothing &gt;&gt; Women's Clothing &gt;&gt; Western Wear &gt;&gt; Shirts, Tops &amp; Tunics &gt;&gt; Tops &gt;&gt; Life by Shoppers Stop Tops"]</t>
  </si>
  <si>
    <t>TOPE6HZUKGTFPUFP</t>
  </si>
  <si>
    <t>http://www.flipkart.com/life-shoppers-stop-casual-sleeveless-solid-women-s-top/p/itmeaz8pd5nczjh3?pid=TOPE6QYAWWNKXJRC</t>
  </si>
  <si>
    <t>Life by Shoppers Stop Casual Sleeveless Solid Women's Top</t>
  </si>
  <si>
    <t>TOPE6QYAWWNKXJRC</t>
  </si>
  <si>
    <t>http://www.flipkart.com/wearyourshine-pcj-midori-gold-diamond-18-k-ring/p/itme9gwnfmuayd3b?pid=RNGE9GWMKVHGEYZG</t>
  </si>
  <si>
    <t>WearYourShine by PCJ The Midori Gold Diamond 18 K Ring</t>
  </si>
  <si>
    <t>RNGE9GWMKVHGEYZG</t>
  </si>
  <si>
    <t>http://www.flipkart.com/roadster-casual-short-sleeve-printed-women-s-top/p/itmedtkhqctrr8ky?pid=TOPEDTKMHEGYN2GA</t>
  </si>
  <si>
    <t>Roadster Casual Short Sleeve Printed Women's Top</t>
  </si>
  <si>
    <t>["Clothing &gt;&gt; Women's Clothing &gt;&gt; Western Wear &gt;&gt; Shirts, Tops &amp; Tunics &gt;&gt; Tops &gt;&gt; Roadster Tops"]</t>
  </si>
  <si>
    <t>TOPEDTKMHEGYN2GA</t>
  </si>
  <si>
    <t>http://www.flipkart.com/trend-arrest-casual-3-4-sleeve-solid-women-s-top/p/itmeddae2vy6yp7y?pid=TOPEDDAENUQDFTMN</t>
  </si>
  <si>
    <t>Trend Arrest Casual 3/4 Sleeve Solid Women's Top</t>
  </si>
  <si>
    <t>["Clothing &gt;&gt; Women's Clothing &gt;&gt; Western Wear &gt;&gt; Shirts, Tops &amp; Tunics &gt;&gt; Tops &gt;&gt; Trend Arrest Tops"]</t>
  </si>
  <si>
    <t>TOPEDDAENUQDFTMN</t>
  </si>
  <si>
    <t>http://www.flipkart.com/karatcraft-duilla-ruby-gold-diamond-18-k-ring/p/itme88frt3kbhk9j?pid=RNGE88FRGZCXNKUG</t>
  </si>
  <si>
    <t>Karatcraft Duilla Ruby Gold Diamond 18 K Ring</t>
  </si>
  <si>
    <t>RNGE88FRGZCXNKUG</t>
  </si>
  <si>
    <t>http://www.flipkart.com/bluestone-beatrice-white-gold-diamond-pearl-14-k-ring/p/itmdreytv9scvfkz?pid=RNGDREYRQQGZAPQM</t>
  </si>
  <si>
    <t>BlueStone The Beatrice White Gold Diamond, Pearl 14 K Ring</t>
  </si>
  <si>
    <t>RNGDREYRQQGZAPQM</t>
  </si>
  <si>
    <t>http://www.flipkart.com/jacknjewel-astonishing-gold-pearl-18k-white-18-k-ring/p/itme9cd2gbbhfvu2?pid=RNGE9CD2XUJGHHBB</t>
  </si>
  <si>
    <t>Jacknjewel Astonishing Gold Pearl 18K White Gold 18 K Ring</t>
  </si>
  <si>
    <t>RNGE9CD2XUJGHHBB</t>
  </si>
  <si>
    <t>http://www.flipkart.com/kuberbox-sortilge-pearl-gold-diamond-14k-white-14-k-ring/p/itmebudmxf8msfhp?pid=RNGEBUDN25RXMZAZ</t>
  </si>
  <si>
    <t>KuberBox SortilÃ¨ge Pearl Gold Diamond, Pearl 14K White Gold 14 K Ring</t>
  </si>
  <si>
    <t>RNGEBUDN25RXMZAZ</t>
  </si>
  <si>
    <t>http://www.flipkart.com/jacknjewel-gold-pearl-yellow-14-k-ring/p/itme5gh4hzrc3vmy?pid=RNGE5GH4RABWFC7P</t>
  </si>
  <si>
    <t>JacknJewel Gold Pearl Yellow Gold 14 K Ring</t>
  </si>
  <si>
    <t>RNGE5GH4RABWFC7P</t>
  </si>
  <si>
    <t>http://www.flipkart.com/faballey-casual-full-sleeve-solid-women-s-top/p/itme7zhzzscehvtg?pid=TOPE7ZHZCACAVAJK</t>
  </si>
  <si>
    <t>FabAlley Casual Full Sleeve Solid Women's Top</t>
  </si>
  <si>
    <t>TOPE7ZHZCACAVAJK</t>
  </si>
  <si>
    <t>http://www.flipkart.com/ishin-casual-full-sleeve-solid-women-s-top/p/itme7wau7rcznwhx?pid=TOPE7WAUPRGCFR9K</t>
  </si>
  <si>
    <t>Ishin Casual Full Sleeve Solid Women's Top</t>
  </si>
  <si>
    <t>["Clothing &gt;&gt; Women's Clothing &gt;&gt; Western Wear &gt;&gt; Shirts, Tops &amp; Tunics &gt;&gt; Tops &gt;&gt; Ishin Tops"]</t>
  </si>
  <si>
    <t>TOPE7WAUPRGCFR9K</t>
  </si>
  <si>
    <t>http://www.flipkart.com/ishin-casual-full-sleeve-solid-women-s-top/p/itme7wauy4b9qtyt?pid=TOPE7WAUFEYYDXKG</t>
  </si>
  <si>
    <t>TOPE7WAUFEYYDXKG</t>
  </si>
  <si>
    <t>http://www.flipkart.com/showoff-casual-sleeveless-solid-women-s-top/p/itmechx5qnq2n5zg?pid=TOPECHX5ZMTSYZGC</t>
  </si>
  <si>
    <t>Showoff Casual Sleeveless Solid Women's Top</t>
  </si>
  <si>
    <t>["Clothing &gt;&gt; Women's Clothing &gt;&gt; Western Wear &gt;&gt; Shirts, Tops &amp; Tunics &gt;&gt; Tops &gt;&gt; Showoff Tops"]</t>
  </si>
  <si>
    <t>TOPECHX5ZMTSYZGC</t>
  </si>
  <si>
    <t>http://www.flipkart.com/bedazzle-casual-sleeveless-solid-women-s-top/p/itme5uzgtbe9xwev?pid=TOPE5UZG8YEV39XC</t>
  </si>
  <si>
    <t>Bedazzle Casual Sleeveless Solid Women's Top</t>
  </si>
  <si>
    <t>["Clothing &gt;&gt; Women's Clothing &gt;&gt; Western Wear &gt;&gt; Shirts, Tops &amp; Tunics &gt;&gt; Tops &gt;&gt; Bedazzle Tops"]</t>
  </si>
  <si>
    <t>TOPE5UZG8YEV39XC</t>
  </si>
  <si>
    <t>http://www.flipkart.com/yepme-casual-sleeveless-solid-women-s-top/p/itmdxqwe7rzzsvxz?pid=TOPDXQWEF87REHYJ</t>
  </si>
  <si>
    <t>Yepme Casual Sleeveless Solid Women's Top</t>
  </si>
  <si>
    <t>["Clothing &gt;&gt; Women's Clothing &gt;&gt; Western Wear &gt;&gt; Shirts, Tops &amp; Tunics &gt;&gt; Tops &gt;&gt; Yepme Tops"]</t>
  </si>
  <si>
    <t>TOPDXQWEF87REHYJ</t>
  </si>
  <si>
    <t>http://www.flipkart.com/zenescope-entertainment-wonderland-board-game/p/itmefmyftvguqhhy?pid=BDGEFMYFVFZQEHVK</t>
  </si>
  <si>
    <t>Zenescope Entertainment Wonderland The Board Game</t>
  </si>
  <si>
    <t>["Toys &amp; School Supplies &gt;&gt; Puzzles &amp; Board Games &gt;&gt; Board Games &gt;&gt; Zenescope Entertainment Board Games &gt;&gt; Zenescope Entertainment Wonderland The Board Game"]</t>
  </si>
  <si>
    <t>BDGEFMYFVFZQEHVK</t>
  </si>
  <si>
    <t>http://www.flipkart.com/twilight-creations-humans-3-zombiecon-board-game/p/itmefmyfvg7xyxvz?pid=BDGEFMYFYA6FK6HA</t>
  </si>
  <si>
    <t>Twilight Creations Humans 3 Zombiecon Board Game</t>
  </si>
  <si>
    <t>["Toys &amp; School Supplies &gt;&gt; Puzzles &amp; Board Games &gt;&gt; Board Games &gt;&gt; Twilight Creations Board Games &gt;&gt; Twilight Creations Humans 3 Zombiecon Board Game"]</t>
  </si>
  <si>
    <t>BDGEFMYFYA6FK6HA</t>
  </si>
  <si>
    <t>http://www.flipkart.com/dungri-india-craft-ducjug008-ducgl017-2-jug-glass-set/p/itmectxnv6kb2hyw?pid=JGTECTXNVGH5GYM5</t>
  </si>
  <si>
    <t>Dungri India Craft Ducjug008-ducgl017-2 Jug Glass Set</t>
  </si>
  <si>
    <t>["Kitchen &amp; Dining &gt;&gt; Tableware &amp; Cutlery &gt;&gt; Jug, Glass &amp; Tray Sets &gt;&gt; Dungri India Craft Jug, Glass &amp; Tray Sets &gt;&gt; Dungri India Craft Ducjug008-ducgl017-2 Jug Glas..."]</t>
  </si>
  <si>
    <t>JGTECTXNVGH5GYM5</t>
  </si>
  <si>
    <t>http://www.flipkart.com/dungri-india-craft-ducjug010-ducgl012-2-jug-glass-set/p/itmectxngukgmk7y?pid=JGTECTXNJJFCUCJK</t>
  </si>
  <si>
    <t>Dungri India Craft Ducjug010-ducgl012-2 Jug Glass Set</t>
  </si>
  <si>
    <t>["Kitchen &amp; Dining &gt;&gt; Tableware &amp; Cutlery &gt;&gt; Jug, Glass &amp; Tray Sets &gt;&gt; Dungri India Craft Jug, Glass &amp; Tray Sets &gt;&gt; Dungri India Craft Ducjug010-ducgl012-2 Jug Glas..."]</t>
  </si>
  <si>
    <t>JGTECTXNJJFCUCJK</t>
  </si>
  <si>
    <t>http://www.flipkart.com/newworld-rtne-pack-one-583-tempered-glass-xiaomi-mi-4i/p/itmejwprmyrbqjuf?pid=ACCEJWHTY2HVMG7Z</t>
  </si>
  <si>
    <t>Newworld RTNE Pack Of One -583 Tempered Glass for Xiaomi Mi 4i</t>
  </si>
  <si>
    <t>["Mobiles &amp; Accessories &gt;&gt; Mobile Accessories &gt;&gt; Screen Guards &gt;&gt; Newworld Screen Guards &gt;&gt; Newworld RTNE Pack Of One -583 Tempered Glass fo..."]</t>
  </si>
  <si>
    <t>ACCEJWHTY2HVMG7Z</t>
  </si>
  <si>
    <t>http://www.flipkart.com/newworld-rtne-pack-one-446-tempered-glass-intex-aqua-sense/p/itmejwhtp2yrchks?pid=ACCEJWHSGXGRWPKN</t>
  </si>
  <si>
    <t>Newworld RTNE Pack Of One -446 Tempered Glass for Intex Aqua Sense</t>
  </si>
  <si>
    <t>["Mobiles &amp; Accessories &gt;&gt; Mobile Accessories &gt;&gt; Screen Guards &gt;&gt; Newworld Screen Guards &gt;&gt; Newworld RTNE Pack Of One -446 Tempered Glass fo..."]</t>
  </si>
  <si>
    <t>ACCEJWHSGXGRWPKN</t>
  </si>
  <si>
    <t>http://www.flipkart.com/hariom-enterprises-polypropylene-stick-folders/p/itmegvsghfhazvz2?pid=FAFEGVSGBESV4HYD</t>
  </si>
  <si>
    <t>Hariom Enterprises Polypropylene Stick Folders</t>
  </si>
  <si>
    <t>["Pens &amp; Stationery &gt;&gt; Office Supplies &gt;&gt; Files and Folders &gt;&gt; Hariom Enterprises Files and Folders &gt;&gt; Hariom Enterprises Polypropylene Stick Folders (..."]</t>
  </si>
  <si>
    <t>FAFEGVSGBESV4HYD</t>
  </si>
  <si>
    <t>http://www.flipkart.com/hariom-enterprises-polypropylene-plastic-file-cover/p/itmegvsjzapk6pph?pid=FAFEGVSJGFU5B9VH</t>
  </si>
  <si>
    <t>Hariom Enterprises Polypropylene Plastic file cover</t>
  </si>
  <si>
    <t>["Pens &amp; Stationery &gt;&gt; Office Supplies &gt;&gt; Files and Folders &gt;&gt; Hariom Enterprises Files and Folders &gt;&gt; Hariom Enterprises Polypropylene Plastic file co..."]</t>
  </si>
  <si>
    <t>FAFEGVSJGFU5B9VH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</si>
</sst>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FC4F-D888-4BAB-AE89-8BFE47D99249}">
  <dimension ref="A1:G899"/>
  <sheetViews>
    <sheetView tabSelected="1" workbookViewId="0">
      <selection activeCell="F638" sqref="F638"/>
    </sheetView>
  </sheetViews>
  <sheetFormatPr defaultRowHeight="14.4" x14ac:dyDescent="0.3"/>
  <cols>
    <col min="1" max="1" width="27.44140625" customWidth="1"/>
    <col min="2" max="2" width="16.109375" customWidth="1"/>
    <col min="3" max="3" width="26" customWidth="1"/>
    <col min="5" max="5" width="14.5546875" customWidth="1"/>
    <col min="6" max="6" width="17.109375" customWidth="1"/>
    <col min="7" max="7" width="14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f>F2+20</f>
        <v>419</v>
      </c>
      <c r="F2">
        <f>379+20</f>
        <v>399</v>
      </c>
      <c r="G2" s="1">
        <v>44562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32157</v>
      </c>
      <c r="F3">
        <f>22646+20</f>
        <v>22666</v>
      </c>
      <c r="G3" s="1">
        <v>44562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999</v>
      </c>
      <c r="F4">
        <f>499+20</f>
        <v>519</v>
      </c>
      <c r="G4" s="1">
        <v>44562</v>
      </c>
    </row>
    <row r="5" spans="1:7" x14ac:dyDescent="0.3">
      <c r="A5" t="s">
        <v>19</v>
      </c>
      <c r="B5" t="s">
        <v>8</v>
      </c>
      <c r="C5" t="s">
        <v>9</v>
      </c>
      <c r="D5" t="s">
        <v>20</v>
      </c>
      <c r="E5">
        <v>699</v>
      </c>
      <c r="F5">
        <f>267+20</f>
        <v>287</v>
      </c>
      <c r="G5" s="1">
        <v>44562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>
        <v>220</v>
      </c>
      <c r="F6">
        <v>230</v>
      </c>
      <c r="G6" s="1">
        <v>44562</v>
      </c>
    </row>
    <row r="7" spans="1:7" x14ac:dyDescent="0.3">
      <c r="A7" t="s">
        <v>25</v>
      </c>
      <c r="B7" t="s">
        <v>26</v>
      </c>
      <c r="C7" t="s">
        <v>27</v>
      </c>
      <c r="D7" t="s">
        <v>28</v>
      </c>
      <c r="E7">
        <v>430</v>
      </c>
      <c r="F7">
        <v>450</v>
      </c>
      <c r="G7" s="1">
        <v>44562</v>
      </c>
    </row>
    <row r="8" spans="1:7" x14ac:dyDescent="0.3">
      <c r="A8" t="s">
        <v>29</v>
      </c>
      <c r="B8" t="s">
        <v>8</v>
      </c>
      <c r="C8" t="s">
        <v>9</v>
      </c>
      <c r="D8" t="s">
        <v>30</v>
      </c>
      <c r="E8">
        <v>1199</v>
      </c>
      <c r="F8">
        <v>499</v>
      </c>
      <c r="G8" s="1">
        <v>44562</v>
      </c>
    </row>
    <row r="9" spans="1:7" x14ac:dyDescent="0.3">
      <c r="A9" t="s">
        <v>31</v>
      </c>
      <c r="B9" t="s">
        <v>12</v>
      </c>
      <c r="C9" t="s">
        <v>13</v>
      </c>
      <c r="D9" t="s">
        <v>32</v>
      </c>
      <c r="E9">
        <v>32157</v>
      </c>
      <c r="F9">
        <v>22666</v>
      </c>
      <c r="G9" s="1">
        <v>44562</v>
      </c>
    </row>
    <row r="10" spans="1:7" x14ac:dyDescent="0.3">
      <c r="A10" t="s">
        <v>33</v>
      </c>
      <c r="B10" t="s">
        <v>34</v>
      </c>
      <c r="C10" t="s">
        <v>35</v>
      </c>
      <c r="D10" t="s">
        <v>36</v>
      </c>
      <c r="E10">
        <v>699</v>
      </c>
      <c r="F10">
        <v>369</v>
      </c>
      <c r="G10" s="1">
        <v>44562</v>
      </c>
    </row>
    <row r="11" spans="1:7" x14ac:dyDescent="0.3">
      <c r="A11" t="s">
        <v>37</v>
      </c>
      <c r="B11" t="s">
        <v>8</v>
      </c>
      <c r="C11" t="s">
        <v>9</v>
      </c>
      <c r="D11" t="s">
        <v>38</v>
      </c>
      <c r="E11">
        <v>1199</v>
      </c>
      <c r="F11">
        <f>479+20</f>
        <v>499</v>
      </c>
      <c r="G11" s="1">
        <v>44562</v>
      </c>
    </row>
    <row r="12" spans="1:7" x14ac:dyDescent="0.3">
      <c r="A12" t="s">
        <v>39</v>
      </c>
      <c r="B12" t="s">
        <v>40</v>
      </c>
      <c r="C12" t="s">
        <v>41</v>
      </c>
      <c r="D12" t="s">
        <v>42</v>
      </c>
      <c r="E12">
        <v>1724</v>
      </c>
      <c r="F12">
        <f>950+20</f>
        <v>970</v>
      </c>
      <c r="G12" s="1">
        <v>44562</v>
      </c>
    </row>
    <row r="13" spans="1:7" x14ac:dyDescent="0.3">
      <c r="A13" t="s">
        <v>43</v>
      </c>
      <c r="B13" t="s">
        <v>44</v>
      </c>
      <c r="C13" t="s">
        <v>45</v>
      </c>
      <c r="D13" t="s">
        <v>46</v>
      </c>
      <c r="E13">
        <v>2299</v>
      </c>
      <c r="F13">
        <f>910+20</f>
        <v>930</v>
      </c>
      <c r="G13" s="1">
        <v>44562</v>
      </c>
    </row>
    <row r="14" spans="1:7" x14ac:dyDescent="0.3">
      <c r="A14" t="s">
        <v>47</v>
      </c>
      <c r="B14" t="s">
        <v>48</v>
      </c>
      <c r="C14" t="s">
        <v>49</v>
      </c>
      <c r="D14" t="s">
        <v>50</v>
      </c>
      <c r="G14" s="1">
        <v>44562</v>
      </c>
    </row>
    <row r="15" spans="1:7" x14ac:dyDescent="0.3">
      <c r="A15" t="s">
        <v>51</v>
      </c>
      <c r="B15" t="s">
        <v>8</v>
      </c>
      <c r="C15" t="s">
        <v>9</v>
      </c>
      <c r="D15" t="s">
        <v>52</v>
      </c>
      <c r="E15">
        <v>999</v>
      </c>
      <c r="F15">
        <f>379+20</f>
        <v>399</v>
      </c>
      <c r="G15" s="1">
        <v>44562</v>
      </c>
    </row>
    <row r="16" spans="1:7" x14ac:dyDescent="0.3">
      <c r="A16" t="s">
        <v>53</v>
      </c>
      <c r="B16" t="s">
        <v>54</v>
      </c>
      <c r="C16" t="s">
        <v>55</v>
      </c>
      <c r="D16" t="s">
        <v>56</v>
      </c>
      <c r="E16">
        <v>699</v>
      </c>
      <c r="F16">
        <f>699+20</f>
        <v>719</v>
      </c>
      <c r="G16" s="1">
        <v>44562</v>
      </c>
    </row>
    <row r="17" spans="1:7" x14ac:dyDescent="0.3">
      <c r="A17" t="s">
        <v>57</v>
      </c>
      <c r="B17" t="s">
        <v>8</v>
      </c>
      <c r="C17" t="s">
        <v>9</v>
      </c>
      <c r="D17" t="s">
        <v>58</v>
      </c>
      <c r="E17">
        <v>999</v>
      </c>
      <c r="F17">
        <f>379+20</f>
        <v>399</v>
      </c>
      <c r="G17" s="1">
        <v>44562</v>
      </c>
    </row>
    <row r="18" spans="1:7" x14ac:dyDescent="0.3">
      <c r="A18" t="s">
        <v>59</v>
      </c>
      <c r="B18" t="s">
        <v>12</v>
      </c>
      <c r="C18" t="s">
        <v>13</v>
      </c>
      <c r="D18" t="s">
        <v>60</v>
      </c>
      <c r="E18">
        <v>32157</v>
      </c>
      <c r="F18">
        <f>22646+20</f>
        <v>22666</v>
      </c>
      <c r="G18" s="1">
        <v>44562</v>
      </c>
    </row>
    <row r="19" spans="1:7" x14ac:dyDescent="0.3">
      <c r="A19" t="s">
        <v>61</v>
      </c>
      <c r="B19" t="s">
        <v>62</v>
      </c>
      <c r="C19" t="s">
        <v>63</v>
      </c>
      <c r="D19" t="s">
        <v>64</v>
      </c>
      <c r="E19">
        <v>899</v>
      </c>
      <c r="F19">
        <f>449+20</f>
        <v>469</v>
      </c>
      <c r="G19" s="1">
        <v>44562</v>
      </c>
    </row>
    <row r="20" spans="1:7" x14ac:dyDescent="0.3">
      <c r="A20" t="s">
        <v>65</v>
      </c>
      <c r="B20" t="s">
        <v>44</v>
      </c>
      <c r="C20" t="s">
        <v>45</v>
      </c>
      <c r="D20" t="s">
        <v>66</v>
      </c>
      <c r="E20">
        <v>2499</v>
      </c>
      <c r="F20">
        <f>999+20</f>
        <v>1019</v>
      </c>
      <c r="G20" s="1">
        <v>44562</v>
      </c>
    </row>
    <row r="21" spans="1:7" x14ac:dyDescent="0.3">
      <c r="A21" t="s">
        <v>67</v>
      </c>
      <c r="B21" t="s">
        <v>12</v>
      </c>
      <c r="C21" t="s">
        <v>13</v>
      </c>
      <c r="D21" t="s">
        <v>68</v>
      </c>
      <c r="E21">
        <v>32157</v>
      </c>
      <c r="F21">
        <f>22646+20</f>
        <v>22666</v>
      </c>
      <c r="G21" s="1">
        <v>44562</v>
      </c>
    </row>
    <row r="22" spans="1:7" x14ac:dyDescent="0.3">
      <c r="A22" t="s">
        <v>69</v>
      </c>
      <c r="B22" t="s">
        <v>70</v>
      </c>
      <c r="C22" t="s">
        <v>71</v>
      </c>
      <c r="D22" t="s">
        <v>72</v>
      </c>
      <c r="E22">
        <v>110</v>
      </c>
      <c r="F22">
        <f>100+20</f>
        <v>120</v>
      </c>
      <c r="G22" s="1">
        <v>44562</v>
      </c>
    </row>
    <row r="23" spans="1:7" x14ac:dyDescent="0.3">
      <c r="A23" t="s">
        <v>73</v>
      </c>
      <c r="B23" t="s">
        <v>8</v>
      </c>
      <c r="C23" t="s">
        <v>9</v>
      </c>
      <c r="D23" t="s">
        <v>74</v>
      </c>
      <c r="G23" s="1">
        <v>44562</v>
      </c>
    </row>
    <row r="24" spans="1:7" x14ac:dyDescent="0.3">
      <c r="A24" t="s">
        <v>75</v>
      </c>
      <c r="B24" t="s">
        <v>76</v>
      </c>
      <c r="C24" t="s">
        <v>77</v>
      </c>
      <c r="D24" t="s">
        <v>78</v>
      </c>
      <c r="E24">
        <v>2400</v>
      </c>
      <c r="F24">
        <f>1039+20</f>
        <v>1059</v>
      </c>
      <c r="G24" s="1">
        <v>44562</v>
      </c>
    </row>
    <row r="25" spans="1:7" x14ac:dyDescent="0.3">
      <c r="A25" t="s">
        <v>79</v>
      </c>
      <c r="B25" t="s">
        <v>80</v>
      </c>
      <c r="C25" t="s">
        <v>81</v>
      </c>
      <c r="D25" t="s">
        <v>82</v>
      </c>
      <c r="E25">
        <v>1500</v>
      </c>
      <c r="F25">
        <f>1500+20</f>
        <v>1520</v>
      </c>
      <c r="G25" s="1">
        <v>44562</v>
      </c>
    </row>
    <row r="26" spans="1:7" x14ac:dyDescent="0.3">
      <c r="A26" t="s">
        <v>83</v>
      </c>
      <c r="B26" t="s">
        <v>84</v>
      </c>
      <c r="C26" t="s">
        <v>85</v>
      </c>
      <c r="D26" t="s">
        <v>86</v>
      </c>
      <c r="E26">
        <v>190</v>
      </c>
      <c r="F26">
        <f>190+20</f>
        <v>210</v>
      </c>
      <c r="G26" s="1">
        <v>44562</v>
      </c>
    </row>
    <row r="27" spans="1:7" x14ac:dyDescent="0.3">
      <c r="A27" t="s">
        <v>87</v>
      </c>
      <c r="B27" t="s">
        <v>88</v>
      </c>
      <c r="C27" t="s">
        <v>89</v>
      </c>
      <c r="D27" t="s">
        <v>90</v>
      </c>
      <c r="E27">
        <v>1299</v>
      </c>
      <c r="F27">
        <f>699+20</f>
        <v>719</v>
      </c>
      <c r="G27" s="1">
        <v>44562</v>
      </c>
    </row>
    <row r="28" spans="1:7" x14ac:dyDescent="0.3">
      <c r="A28" t="s">
        <v>91</v>
      </c>
      <c r="B28" t="s">
        <v>92</v>
      </c>
      <c r="C28" t="s">
        <v>93</v>
      </c>
      <c r="D28" t="s">
        <v>94</v>
      </c>
      <c r="E28">
        <v>3199</v>
      </c>
      <c r="F28">
        <f>2499+20</f>
        <v>2519</v>
      </c>
      <c r="G28" s="1">
        <v>44562</v>
      </c>
    </row>
    <row r="29" spans="1:7" x14ac:dyDescent="0.3">
      <c r="A29" t="s">
        <v>95</v>
      </c>
      <c r="B29" t="s">
        <v>96</v>
      </c>
      <c r="C29" t="s">
        <v>97</v>
      </c>
      <c r="D29" t="s">
        <v>98</v>
      </c>
      <c r="E29">
        <v>499</v>
      </c>
      <c r="F29">
        <f>390+20</f>
        <v>410</v>
      </c>
      <c r="G29" s="1">
        <v>44562</v>
      </c>
    </row>
    <row r="30" spans="1:7" x14ac:dyDescent="0.3">
      <c r="A30" t="s">
        <v>99</v>
      </c>
      <c r="B30" t="s">
        <v>100</v>
      </c>
      <c r="C30" t="s">
        <v>101</v>
      </c>
      <c r="D30" t="s">
        <v>102</v>
      </c>
      <c r="E30">
        <v>699</v>
      </c>
      <c r="F30">
        <f>309+20</f>
        <v>329</v>
      </c>
      <c r="G30" s="1">
        <v>44562</v>
      </c>
    </row>
    <row r="31" spans="1:7" x14ac:dyDescent="0.3">
      <c r="A31" t="s">
        <v>103</v>
      </c>
      <c r="B31" t="s">
        <v>104</v>
      </c>
      <c r="C31" t="s">
        <v>105</v>
      </c>
      <c r="D31" t="s">
        <v>106</v>
      </c>
      <c r="E31">
        <v>2199</v>
      </c>
      <c r="F31">
        <f>1699+20</f>
        <v>1719</v>
      </c>
      <c r="G31" s="1">
        <v>44562</v>
      </c>
    </row>
    <row r="32" spans="1:7" x14ac:dyDescent="0.3">
      <c r="A32" t="s">
        <v>107</v>
      </c>
      <c r="B32" t="s">
        <v>108</v>
      </c>
      <c r="C32" t="s">
        <v>109</v>
      </c>
      <c r="D32" t="s">
        <v>110</v>
      </c>
      <c r="E32">
        <v>799</v>
      </c>
      <c r="F32">
        <f>579+20</f>
        <v>599</v>
      </c>
      <c r="G32" s="1">
        <v>44562</v>
      </c>
    </row>
    <row r="33" spans="1:7" x14ac:dyDescent="0.3">
      <c r="A33" t="s">
        <v>111</v>
      </c>
      <c r="B33" t="s">
        <v>112</v>
      </c>
      <c r="C33" t="s">
        <v>113</v>
      </c>
      <c r="D33" t="s">
        <v>114</v>
      </c>
      <c r="E33">
        <v>999</v>
      </c>
      <c r="F33">
        <f>699+20</f>
        <v>719</v>
      </c>
      <c r="G33" s="1">
        <v>44562</v>
      </c>
    </row>
    <row r="34" spans="1:7" x14ac:dyDescent="0.3">
      <c r="A34" t="s">
        <v>115</v>
      </c>
      <c r="B34" t="s">
        <v>116</v>
      </c>
      <c r="C34" t="s">
        <v>117</v>
      </c>
      <c r="D34" t="s">
        <v>118</v>
      </c>
      <c r="E34">
        <v>499</v>
      </c>
      <c r="F34">
        <f>275+20</f>
        <v>295</v>
      </c>
      <c r="G34" s="1">
        <v>44562</v>
      </c>
    </row>
    <row r="35" spans="1:7" x14ac:dyDescent="0.3">
      <c r="A35" t="s">
        <v>119</v>
      </c>
      <c r="B35" t="s">
        <v>116</v>
      </c>
      <c r="C35" t="s">
        <v>117</v>
      </c>
      <c r="D35" t="s">
        <v>120</v>
      </c>
      <c r="E35">
        <v>499</v>
      </c>
      <c r="F35">
        <f>275+20</f>
        <v>295</v>
      </c>
      <c r="G35" s="1">
        <v>44562</v>
      </c>
    </row>
    <row r="36" spans="1:7" x14ac:dyDescent="0.3">
      <c r="A36" t="s">
        <v>121</v>
      </c>
      <c r="B36" t="s">
        <v>122</v>
      </c>
      <c r="C36" t="s">
        <v>123</v>
      </c>
      <c r="D36" t="s">
        <v>124</v>
      </c>
      <c r="E36">
        <v>1000</v>
      </c>
      <c r="F36">
        <f>837+20</f>
        <v>857</v>
      </c>
      <c r="G36" s="1">
        <v>44562</v>
      </c>
    </row>
    <row r="37" spans="1:7" x14ac:dyDescent="0.3">
      <c r="A37" t="s">
        <v>125</v>
      </c>
      <c r="B37" t="s">
        <v>126</v>
      </c>
      <c r="C37" t="s">
        <v>127</v>
      </c>
      <c r="D37" t="s">
        <v>128</v>
      </c>
      <c r="E37">
        <v>1200</v>
      </c>
      <c r="F37">
        <f>699+20</f>
        <v>719</v>
      </c>
      <c r="G37" s="1">
        <v>44562</v>
      </c>
    </row>
    <row r="38" spans="1:7" x14ac:dyDescent="0.3">
      <c r="A38" t="s">
        <v>129</v>
      </c>
      <c r="B38" t="s">
        <v>130</v>
      </c>
      <c r="C38" t="s">
        <v>131</v>
      </c>
      <c r="D38" t="s">
        <v>132</v>
      </c>
      <c r="E38">
        <v>350</v>
      </c>
      <c r="F38">
        <f>298+20</f>
        <v>318</v>
      </c>
      <c r="G38" s="1">
        <v>44562</v>
      </c>
    </row>
    <row r="39" spans="1:7" x14ac:dyDescent="0.3">
      <c r="A39" t="s">
        <v>133</v>
      </c>
      <c r="B39" t="s">
        <v>134</v>
      </c>
      <c r="C39" t="s">
        <v>135</v>
      </c>
      <c r="D39" t="s">
        <v>136</v>
      </c>
      <c r="E39">
        <v>899</v>
      </c>
      <c r="F39">
        <f>899+20</f>
        <v>919</v>
      </c>
      <c r="G39" s="1">
        <v>44562</v>
      </c>
    </row>
    <row r="40" spans="1:7" x14ac:dyDescent="0.3">
      <c r="A40" t="s">
        <v>137</v>
      </c>
      <c r="B40" t="s">
        <v>138</v>
      </c>
      <c r="C40" t="s">
        <v>139</v>
      </c>
      <c r="D40" t="s">
        <v>140</v>
      </c>
      <c r="E40">
        <v>999</v>
      </c>
      <c r="F40">
        <f>399+20</f>
        <v>419</v>
      </c>
      <c r="G40" s="1">
        <v>44562</v>
      </c>
    </row>
    <row r="41" spans="1:7" x14ac:dyDescent="0.3">
      <c r="A41" t="s">
        <v>141</v>
      </c>
      <c r="B41" t="s">
        <v>142</v>
      </c>
      <c r="C41" t="s">
        <v>143</v>
      </c>
      <c r="D41" t="s">
        <v>144</v>
      </c>
      <c r="E41">
        <v>899</v>
      </c>
      <c r="F41">
        <f>764+20</f>
        <v>784</v>
      </c>
      <c r="G41" s="1">
        <v>44562</v>
      </c>
    </row>
    <row r="42" spans="1:7" x14ac:dyDescent="0.3">
      <c r="A42" t="s">
        <v>145</v>
      </c>
      <c r="B42" t="s">
        <v>146</v>
      </c>
      <c r="C42" t="s">
        <v>147</v>
      </c>
      <c r="D42" t="s">
        <v>148</v>
      </c>
      <c r="E42">
        <v>1999</v>
      </c>
      <c r="F42">
        <f>1349+20</f>
        <v>1369</v>
      </c>
      <c r="G42" s="1">
        <v>44562</v>
      </c>
    </row>
    <row r="43" spans="1:7" x14ac:dyDescent="0.3">
      <c r="A43" t="s">
        <v>149</v>
      </c>
      <c r="B43" t="s">
        <v>150</v>
      </c>
      <c r="C43" t="s">
        <v>151</v>
      </c>
      <c r="D43" t="s">
        <v>152</v>
      </c>
      <c r="E43">
        <v>1499</v>
      </c>
      <c r="F43">
        <f>1499+20</f>
        <v>1519</v>
      </c>
      <c r="G43" s="1">
        <v>44562</v>
      </c>
    </row>
    <row r="44" spans="1:7" x14ac:dyDescent="0.3">
      <c r="A44" t="s">
        <v>153</v>
      </c>
      <c r="B44" t="s">
        <v>154</v>
      </c>
      <c r="C44" t="s">
        <v>155</v>
      </c>
      <c r="D44" t="s">
        <v>156</v>
      </c>
      <c r="E44">
        <v>6999</v>
      </c>
      <c r="F44">
        <f>1899+20</f>
        <v>1919</v>
      </c>
      <c r="G44" s="1">
        <v>44562</v>
      </c>
    </row>
    <row r="45" spans="1:7" x14ac:dyDescent="0.3">
      <c r="A45" t="s">
        <v>157</v>
      </c>
      <c r="B45" t="s">
        <v>158</v>
      </c>
      <c r="C45" t="s">
        <v>159</v>
      </c>
      <c r="D45" t="s">
        <v>160</v>
      </c>
      <c r="E45">
        <v>2299</v>
      </c>
      <c r="F45">
        <f>1400+20</f>
        <v>1420</v>
      </c>
      <c r="G45" s="1">
        <v>44562</v>
      </c>
    </row>
    <row r="46" spans="1:7" x14ac:dyDescent="0.3">
      <c r="A46" t="s">
        <v>161</v>
      </c>
      <c r="B46" t="s">
        <v>162</v>
      </c>
      <c r="C46" t="s">
        <v>163</v>
      </c>
      <c r="D46" t="s">
        <v>164</v>
      </c>
      <c r="E46">
        <v>999</v>
      </c>
      <c r="F46">
        <f>499+20</f>
        <v>519</v>
      </c>
      <c r="G46" s="1">
        <v>44562</v>
      </c>
    </row>
    <row r="47" spans="1:7" x14ac:dyDescent="0.3">
      <c r="A47" t="s">
        <v>165</v>
      </c>
      <c r="B47" t="s">
        <v>162</v>
      </c>
      <c r="C47" t="s">
        <v>163</v>
      </c>
      <c r="D47" t="s">
        <v>166</v>
      </c>
      <c r="E47">
        <v>899</v>
      </c>
      <c r="F47">
        <f>449+20</f>
        <v>469</v>
      </c>
      <c r="G47" s="1">
        <v>44562</v>
      </c>
    </row>
    <row r="48" spans="1:7" x14ac:dyDescent="0.3">
      <c r="A48" t="s">
        <v>167</v>
      </c>
      <c r="B48" t="s">
        <v>168</v>
      </c>
      <c r="C48" t="s">
        <v>169</v>
      </c>
      <c r="D48" t="s">
        <v>170</v>
      </c>
      <c r="E48">
        <v>2099</v>
      </c>
      <c r="F48">
        <f>1049+20</f>
        <v>1069</v>
      </c>
      <c r="G48" s="1">
        <v>44562</v>
      </c>
    </row>
    <row r="49" spans="1:7" x14ac:dyDescent="0.3">
      <c r="A49" t="s">
        <v>171</v>
      </c>
      <c r="B49" t="s">
        <v>172</v>
      </c>
      <c r="C49" t="s">
        <v>173</v>
      </c>
      <c r="D49" t="s">
        <v>174</v>
      </c>
      <c r="E49">
        <v>6500</v>
      </c>
      <c r="F49">
        <f>5000+20</f>
        <v>5020</v>
      </c>
      <c r="G49" s="1">
        <v>44562</v>
      </c>
    </row>
    <row r="50" spans="1:7" x14ac:dyDescent="0.3">
      <c r="A50" t="s">
        <v>175</v>
      </c>
      <c r="B50" t="s">
        <v>176</v>
      </c>
      <c r="C50" t="s">
        <v>177</v>
      </c>
      <c r="D50" t="s">
        <v>178</v>
      </c>
      <c r="E50">
        <v>9990</v>
      </c>
      <c r="F50">
        <f>4990+20</f>
        <v>5010</v>
      </c>
      <c r="G50" s="1">
        <v>44562</v>
      </c>
    </row>
    <row r="51" spans="1:7" x14ac:dyDescent="0.3">
      <c r="A51" t="s">
        <v>179</v>
      </c>
      <c r="B51" t="s">
        <v>180</v>
      </c>
      <c r="C51" t="s">
        <v>181</v>
      </c>
      <c r="D51" t="s">
        <v>182</v>
      </c>
      <c r="E51">
        <v>1399</v>
      </c>
      <c r="F51">
        <f>599+20</f>
        <v>619</v>
      </c>
      <c r="G51" s="1">
        <v>44562</v>
      </c>
    </row>
    <row r="52" spans="1:7" x14ac:dyDescent="0.3">
      <c r="A52" t="s">
        <v>183</v>
      </c>
      <c r="B52" t="s">
        <v>162</v>
      </c>
      <c r="C52" t="s">
        <v>163</v>
      </c>
      <c r="D52" t="s">
        <v>184</v>
      </c>
      <c r="E52">
        <v>899</v>
      </c>
      <c r="F52">
        <f>449+20</f>
        <v>469</v>
      </c>
      <c r="G52" s="1">
        <v>44562</v>
      </c>
    </row>
    <row r="53" spans="1:7" x14ac:dyDescent="0.3">
      <c r="A53" t="s">
        <v>185</v>
      </c>
      <c r="B53" t="s">
        <v>186</v>
      </c>
      <c r="C53" t="s">
        <v>187</v>
      </c>
      <c r="D53" t="s">
        <v>188</v>
      </c>
      <c r="E53">
        <v>1299</v>
      </c>
      <c r="F53">
        <f>899+20</f>
        <v>919</v>
      </c>
      <c r="G53" s="1">
        <v>44562</v>
      </c>
    </row>
    <row r="54" spans="1:7" x14ac:dyDescent="0.3">
      <c r="A54" t="s">
        <v>189</v>
      </c>
      <c r="B54" t="s">
        <v>190</v>
      </c>
      <c r="C54" t="s">
        <v>191</v>
      </c>
      <c r="D54" t="s">
        <v>192</v>
      </c>
      <c r="E54">
        <v>8999</v>
      </c>
      <c r="F54">
        <f>4990+20</f>
        <v>5010</v>
      </c>
      <c r="G54" s="1">
        <v>44562</v>
      </c>
    </row>
    <row r="55" spans="1:7" x14ac:dyDescent="0.3">
      <c r="A55" t="s">
        <v>193</v>
      </c>
      <c r="B55" t="s">
        <v>162</v>
      </c>
      <c r="C55" t="s">
        <v>163</v>
      </c>
      <c r="D55" t="s">
        <v>194</v>
      </c>
      <c r="E55">
        <v>899</v>
      </c>
      <c r="F55">
        <f>449+20</f>
        <v>469</v>
      </c>
      <c r="G55" s="1">
        <v>44562</v>
      </c>
    </row>
    <row r="56" spans="1:7" x14ac:dyDescent="0.3">
      <c r="A56" t="s">
        <v>195</v>
      </c>
      <c r="B56" t="s">
        <v>196</v>
      </c>
      <c r="C56" t="s">
        <v>197</v>
      </c>
      <c r="D56" t="s">
        <v>198</v>
      </c>
      <c r="E56">
        <v>10000</v>
      </c>
      <c r="F56">
        <f>6600+20</f>
        <v>6620</v>
      </c>
      <c r="G56" s="1">
        <v>44562</v>
      </c>
    </row>
    <row r="57" spans="1:7" x14ac:dyDescent="0.3">
      <c r="A57" t="s">
        <v>199</v>
      </c>
      <c r="B57" t="s">
        <v>162</v>
      </c>
      <c r="C57" t="s">
        <v>163</v>
      </c>
      <c r="D57" t="s">
        <v>200</v>
      </c>
      <c r="E57">
        <v>899</v>
      </c>
      <c r="F57">
        <f>449+20</f>
        <v>469</v>
      </c>
      <c r="G57" s="1">
        <v>44562</v>
      </c>
    </row>
    <row r="58" spans="1:7" x14ac:dyDescent="0.3">
      <c r="A58" t="s">
        <v>201</v>
      </c>
      <c r="B58" t="s">
        <v>162</v>
      </c>
      <c r="C58" t="s">
        <v>163</v>
      </c>
      <c r="D58" t="s">
        <v>202</v>
      </c>
      <c r="E58">
        <v>899</v>
      </c>
      <c r="F58">
        <f>449+20</f>
        <v>469</v>
      </c>
      <c r="G58" s="1">
        <v>44562</v>
      </c>
    </row>
    <row r="59" spans="1:7" x14ac:dyDescent="0.3">
      <c r="A59" t="s">
        <v>203</v>
      </c>
      <c r="B59" t="s">
        <v>180</v>
      </c>
      <c r="C59" t="s">
        <v>181</v>
      </c>
      <c r="D59" t="s">
        <v>204</v>
      </c>
      <c r="E59">
        <v>1399</v>
      </c>
      <c r="F59">
        <f>599+20</f>
        <v>619</v>
      </c>
      <c r="G59" s="1">
        <v>44562</v>
      </c>
    </row>
    <row r="60" spans="1:7" x14ac:dyDescent="0.3">
      <c r="A60" t="s">
        <v>205</v>
      </c>
      <c r="B60" t="s">
        <v>180</v>
      </c>
      <c r="C60" t="s">
        <v>181</v>
      </c>
      <c r="D60" t="s">
        <v>206</v>
      </c>
      <c r="E60">
        <v>1399</v>
      </c>
      <c r="F60">
        <f>550+20</f>
        <v>570</v>
      </c>
      <c r="G60" s="1">
        <v>44562</v>
      </c>
    </row>
    <row r="61" spans="1:7" x14ac:dyDescent="0.3">
      <c r="A61" t="s">
        <v>207</v>
      </c>
      <c r="B61" t="s">
        <v>208</v>
      </c>
      <c r="C61" t="s">
        <v>209</v>
      </c>
      <c r="D61" t="s">
        <v>210</v>
      </c>
      <c r="E61">
        <v>1399</v>
      </c>
      <c r="F61">
        <f>699+20</f>
        <v>719</v>
      </c>
      <c r="G61" s="1">
        <v>44562</v>
      </c>
    </row>
    <row r="62" spans="1:7" x14ac:dyDescent="0.3">
      <c r="A62" t="s">
        <v>211</v>
      </c>
      <c r="B62" t="s">
        <v>162</v>
      </c>
      <c r="C62" t="s">
        <v>163</v>
      </c>
      <c r="D62" t="s">
        <v>212</v>
      </c>
      <c r="E62">
        <v>999</v>
      </c>
      <c r="F62">
        <f>499+20</f>
        <v>519</v>
      </c>
      <c r="G62" s="1">
        <v>44562</v>
      </c>
    </row>
    <row r="63" spans="1:7" x14ac:dyDescent="0.3">
      <c r="A63" t="s">
        <v>213</v>
      </c>
      <c r="B63" t="s">
        <v>214</v>
      </c>
      <c r="C63" t="s">
        <v>215</v>
      </c>
      <c r="D63" t="s">
        <v>216</v>
      </c>
      <c r="E63">
        <v>1649</v>
      </c>
      <c r="F63">
        <f>849+20</f>
        <v>869</v>
      </c>
      <c r="G63" s="1">
        <v>44562</v>
      </c>
    </row>
    <row r="64" spans="1:7" x14ac:dyDescent="0.3">
      <c r="A64" t="s">
        <v>217</v>
      </c>
      <c r="B64" t="s">
        <v>180</v>
      </c>
      <c r="C64" t="s">
        <v>181</v>
      </c>
      <c r="D64" t="s">
        <v>218</v>
      </c>
      <c r="E64">
        <v>1399</v>
      </c>
      <c r="F64">
        <f>599+20</f>
        <v>619</v>
      </c>
      <c r="G64" s="1">
        <v>44562</v>
      </c>
    </row>
    <row r="65" spans="1:7" x14ac:dyDescent="0.3">
      <c r="A65" t="s">
        <v>219</v>
      </c>
      <c r="B65" t="s">
        <v>162</v>
      </c>
      <c r="C65" t="s">
        <v>163</v>
      </c>
      <c r="D65" t="s">
        <v>220</v>
      </c>
      <c r="E65">
        <v>899</v>
      </c>
      <c r="F65">
        <f>449+20</f>
        <v>469</v>
      </c>
      <c r="G65" s="1">
        <v>44562</v>
      </c>
    </row>
    <row r="66" spans="1:7" x14ac:dyDescent="0.3">
      <c r="A66" t="s">
        <v>221</v>
      </c>
      <c r="B66" t="s">
        <v>222</v>
      </c>
      <c r="C66" t="s">
        <v>223</v>
      </c>
      <c r="D66" t="s">
        <v>224</v>
      </c>
      <c r="E66">
        <v>899</v>
      </c>
      <c r="F66">
        <f>449+20</f>
        <v>469</v>
      </c>
      <c r="G66" s="1">
        <v>44562</v>
      </c>
    </row>
    <row r="67" spans="1:7" x14ac:dyDescent="0.3">
      <c r="A67" t="s">
        <v>225</v>
      </c>
      <c r="B67" t="s">
        <v>226</v>
      </c>
      <c r="C67" t="s">
        <v>227</v>
      </c>
      <c r="D67" t="s">
        <v>228</v>
      </c>
      <c r="E67">
        <v>1849</v>
      </c>
      <c r="F67">
        <f>924+20</f>
        <v>944</v>
      </c>
      <c r="G67" s="1">
        <v>44562</v>
      </c>
    </row>
    <row r="68" spans="1:7" x14ac:dyDescent="0.3">
      <c r="A68" t="s">
        <v>229</v>
      </c>
      <c r="B68" t="s">
        <v>180</v>
      </c>
      <c r="C68" t="s">
        <v>181</v>
      </c>
      <c r="D68" t="s">
        <v>230</v>
      </c>
      <c r="E68">
        <v>999</v>
      </c>
      <c r="F68">
        <f>499+20</f>
        <v>519</v>
      </c>
      <c r="G68" s="1">
        <v>44562</v>
      </c>
    </row>
    <row r="69" spans="1:7" x14ac:dyDescent="0.3">
      <c r="A69" t="s">
        <v>231</v>
      </c>
      <c r="B69" t="s">
        <v>232</v>
      </c>
      <c r="C69" t="s">
        <v>233</v>
      </c>
      <c r="D69" t="s">
        <v>234</v>
      </c>
      <c r="E69">
        <v>440</v>
      </c>
      <c r="F69">
        <f>395+20</f>
        <v>415</v>
      </c>
      <c r="G69" s="1">
        <v>44562</v>
      </c>
    </row>
    <row r="70" spans="1:7" x14ac:dyDescent="0.3">
      <c r="A70" t="s">
        <v>235</v>
      </c>
      <c r="B70" t="s">
        <v>236</v>
      </c>
      <c r="C70" t="s">
        <v>237</v>
      </c>
      <c r="D70" t="s">
        <v>238</v>
      </c>
      <c r="E70">
        <v>1495</v>
      </c>
      <c r="F70">
        <f>795+20</f>
        <v>815</v>
      </c>
      <c r="G70" s="1">
        <v>44562</v>
      </c>
    </row>
    <row r="71" spans="1:7" x14ac:dyDescent="0.3">
      <c r="A71" t="s">
        <v>239</v>
      </c>
      <c r="B71" t="s">
        <v>240</v>
      </c>
      <c r="C71" t="s">
        <v>241</v>
      </c>
      <c r="D71" t="s">
        <v>242</v>
      </c>
      <c r="E71">
        <v>280</v>
      </c>
      <c r="F71">
        <f>250+20</f>
        <v>270</v>
      </c>
      <c r="G71" s="1">
        <v>44562</v>
      </c>
    </row>
    <row r="72" spans="1:7" x14ac:dyDescent="0.3">
      <c r="A72" t="s">
        <v>243</v>
      </c>
      <c r="B72" t="s">
        <v>244</v>
      </c>
      <c r="C72" t="s">
        <v>245</v>
      </c>
      <c r="D72" t="s">
        <v>246</v>
      </c>
      <c r="E72">
        <v>795</v>
      </c>
      <c r="F72">
        <f>695+20</f>
        <v>715</v>
      </c>
      <c r="G72" s="1">
        <v>44562</v>
      </c>
    </row>
    <row r="73" spans="1:7" x14ac:dyDescent="0.3">
      <c r="A73" t="s">
        <v>247</v>
      </c>
      <c r="B73" t="s">
        <v>248</v>
      </c>
      <c r="C73" t="s">
        <v>249</v>
      </c>
      <c r="D73" t="s">
        <v>250</v>
      </c>
      <c r="E73">
        <v>1899</v>
      </c>
      <c r="F73">
        <f>899+20</f>
        <v>919</v>
      </c>
      <c r="G73" s="1">
        <v>44562</v>
      </c>
    </row>
    <row r="74" spans="1:7" x14ac:dyDescent="0.3">
      <c r="A74" t="s">
        <v>251</v>
      </c>
      <c r="B74" t="s">
        <v>252</v>
      </c>
      <c r="C74" t="s">
        <v>253</v>
      </c>
      <c r="D74" t="s">
        <v>254</v>
      </c>
      <c r="E74">
        <v>1990</v>
      </c>
      <c r="F74">
        <f>1393+20</f>
        <v>1413</v>
      </c>
      <c r="G74" s="1">
        <v>44562</v>
      </c>
    </row>
    <row r="75" spans="1:7" x14ac:dyDescent="0.3">
      <c r="A75" t="s">
        <v>255</v>
      </c>
      <c r="B75" t="s">
        <v>256</v>
      </c>
      <c r="C75" t="s">
        <v>257</v>
      </c>
      <c r="D75" t="s">
        <v>258</v>
      </c>
      <c r="E75">
        <v>250</v>
      </c>
      <c r="F75">
        <f>230+20</f>
        <v>250</v>
      </c>
      <c r="G75" s="1">
        <v>44562</v>
      </c>
    </row>
    <row r="76" spans="1:7" x14ac:dyDescent="0.3">
      <c r="A76" t="s">
        <v>259</v>
      </c>
      <c r="B76" t="s">
        <v>260</v>
      </c>
      <c r="C76" t="s">
        <v>261</v>
      </c>
      <c r="D76" t="s">
        <v>262</v>
      </c>
      <c r="E76">
        <v>600</v>
      </c>
      <c r="F76">
        <f>449+20</f>
        <v>469</v>
      </c>
      <c r="G76" s="1">
        <v>44562</v>
      </c>
    </row>
    <row r="77" spans="1:7" x14ac:dyDescent="0.3">
      <c r="A77" t="s">
        <v>263</v>
      </c>
      <c r="B77" t="s">
        <v>264</v>
      </c>
      <c r="C77" t="s">
        <v>265</v>
      </c>
      <c r="D77" t="s">
        <v>266</v>
      </c>
      <c r="E77">
        <v>440</v>
      </c>
      <c r="F77">
        <f>395+20</f>
        <v>415</v>
      </c>
      <c r="G77" s="1">
        <v>44562</v>
      </c>
    </row>
    <row r="78" spans="1:7" x14ac:dyDescent="0.3">
      <c r="A78" t="s">
        <v>267</v>
      </c>
      <c r="B78" t="s">
        <v>268</v>
      </c>
      <c r="C78" t="s">
        <v>269</v>
      </c>
      <c r="D78" t="s">
        <v>270</v>
      </c>
      <c r="G78" s="1">
        <v>44562</v>
      </c>
    </row>
    <row r="79" spans="1:7" x14ac:dyDescent="0.3">
      <c r="A79" t="s">
        <v>271</v>
      </c>
      <c r="B79" t="s">
        <v>272</v>
      </c>
      <c r="C79" t="s">
        <v>273</v>
      </c>
      <c r="D79" t="s">
        <v>274</v>
      </c>
      <c r="E79">
        <v>2699</v>
      </c>
      <c r="F79">
        <f>1299+20</f>
        <v>1319</v>
      </c>
      <c r="G79" s="1">
        <v>44562</v>
      </c>
    </row>
    <row r="80" spans="1:7" x14ac:dyDescent="0.3">
      <c r="A80" t="s">
        <v>275</v>
      </c>
      <c r="B80" t="s">
        <v>276</v>
      </c>
      <c r="C80" t="s">
        <v>277</v>
      </c>
      <c r="D80" t="s">
        <v>278</v>
      </c>
      <c r="E80">
        <v>1999</v>
      </c>
      <c r="F80">
        <f>380+20</f>
        <v>400</v>
      </c>
      <c r="G80" s="1">
        <v>44562</v>
      </c>
    </row>
    <row r="81" spans="1:7" x14ac:dyDescent="0.3">
      <c r="A81" t="s">
        <v>279</v>
      </c>
      <c r="B81" t="s">
        <v>280</v>
      </c>
      <c r="C81" t="s">
        <v>281</v>
      </c>
      <c r="D81" t="s">
        <v>282</v>
      </c>
      <c r="E81">
        <v>1499</v>
      </c>
      <c r="F81">
        <f>899+20</f>
        <v>919</v>
      </c>
      <c r="G81" s="1">
        <v>44562</v>
      </c>
    </row>
    <row r="82" spans="1:7" x14ac:dyDescent="0.3">
      <c r="A82" t="s">
        <v>283</v>
      </c>
      <c r="B82" t="s">
        <v>284</v>
      </c>
      <c r="C82" t="s">
        <v>285</v>
      </c>
      <c r="D82" t="s">
        <v>286</v>
      </c>
      <c r="E82">
        <v>2599</v>
      </c>
      <c r="F82">
        <f>698+20</f>
        <v>718</v>
      </c>
      <c r="G82" s="1">
        <v>44562</v>
      </c>
    </row>
    <row r="83" spans="1:7" x14ac:dyDescent="0.3">
      <c r="A83" t="s">
        <v>287</v>
      </c>
      <c r="B83" t="s">
        <v>288</v>
      </c>
      <c r="C83" t="s">
        <v>289</v>
      </c>
      <c r="D83" t="s">
        <v>290</v>
      </c>
      <c r="E83">
        <v>900</v>
      </c>
      <c r="F83">
        <f>650+20</f>
        <v>670</v>
      </c>
      <c r="G83" s="1">
        <v>44562</v>
      </c>
    </row>
    <row r="84" spans="1:7" x14ac:dyDescent="0.3">
      <c r="A84" t="s">
        <v>291</v>
      </c>
      <c r="B84" t="s">
        <v>284</v>
      </c>
      <c r="C84" t="s">
        <v>285</v>
      </c>
      <c r="D84" t="s">
        <v>292</v>
      </c>
      <c r="E84">
        <v>2599</v>
      </c>
      <c r="F84">
        <f>698+20</f>
        <v>718</v>
      </c>
      <c r="G84" s="1">
        <v>44562</v>
      </c>
    </row>
    <row r="85" spans="1:7" x14ac:dyDescent="0.3">
      <c r="A85" t="s">
        <v>293</v>
      </c>
      <c r="B85" t="s">
        <v>294</v>
      </c>
      <c r="C85" t="s">
        <v>295</v>
      </c>
      <c r="D85" t="s">
        <v>296</v>
      </c>
      <c r="E85">
        <v>999</v>
      </c>
      <c r="F85">
        <f>499+20</f>
        <v>519</v>
      </c>
      <c r="G85" s="1">
        <v>44562</v>
      </c>
    </row>
    <row r="86" spans="1:7" x14ac:dyDescent="0.3">
      <c r="A86" t="s">
        <v>297</v>
      </c>
      <c r="B86" t="s">
        <v>298</v>
      </c>
      <c r="C86" t="s">
        <v>299</v>
      </c>
      <c r="D86" t="s">
        <v>300</v>
      </c>
      <c r="E86">
        <v>1600</v>
      </c>
      <c r="F86">
        <f>1200+20</f>
        <v>1220</v>
      </c>
      <c r="G86" s="1">
        <v>44562</v>
      </c>
    </row>
    <row r="87" spans="1:7" x14ac:dyDescent="0.3">
      <c r="A87" t="s">
        <v>301</v>
      </c>
      <c r="B87" t="s">
        <v>302</v>
      </c>
      <c r="C87" t="s">
        <v>303</v>
      </c>
      <c r="D87" t="s">
        <v>304</v>
      </c>
      <c r="E87">
        <v>1025</v>
      </c>
      <c r="F87">
        <f>949+20</f>
        <v>969</v>
      </c>
      <c r="G87" s="1">
        <v>44562</v>
      </c>
    </row>
    <row r="88" spans="1:7" x14ac:dyDescent="0.3">
      <c r="A88" t="s">
        <v>305</v>
      </c>
      <c r="B88" t="s">
        <v>306</v>
      </c>
      <c r="C88" t="s">
        <v>307</v>
      </c>
      <c r="D88" t="s">
        <v>308</v>
      </c>
      <c r="E88">
        <v>750</v>
      </c>
      <c r="F88">
        <f>590+20</f>
        <v>610</v>
      </c>
      <c r="G88" s="1">
        <v>44562</v>
      </c>
    </row>
    <row r="89" spans="1:7" x14ac:dyDescent="0.3">
      <c r="A89" t="s">
        <v>309</v>
      </c>
      <c r="B89" t="s">
        <v>310</v>
      </c>
      <c r="C89" t="s">
        <v>311</v>
      </c>
      <c r="D89" t="s">
        <v>312</v>
      </c>
      <c r="E89">
        <v>1299</v>
      </c>
      <c r="F89">
        <f>599+20</f>
        <v>619</v>
      </c>
      <c r="G89" s="1">
        <v>44562</v>
      </c>
    </row>
    <row r="90" spans="1:7" x14ac:dyDescent="0.3">
      <c r="A90" t="s">
        <v>313</v>
      </c>
      <c r="B90" t="s">
        <v>314</v>
      </c>
      <c r="C90" t="s">
        <v>315</v>
      </c>
      <c r="D90" t="s">
        <v>316</v>
      </c>
      <c r="E90">
        <v>18995</v>
      </c>
      <c r="F90">
        <f>15195+20</f>
        <v>15215</v>
      </c>
      <c r="G90" s="1">
        <v>44562</v>
      </c>
    </row>
    <row r="91" spans="1:7" x14ac:dyDescent="0.3">
      <c r="A91" t="s">
        <v>317</v>
      </c>
      <c r="B91" t="s">
        <v>318</v>
      </c>
      <c r="C91" t="s">
        <v>319</v>
      </c>
      <c r="D91" t="s">
        <v>320</v>
      </c>
      <c r="E91">
        <v>4995</v>
      </c>
      <c r="F91">
        <f>1995+20</f>
        <v>2015</v>
      </c>
      <c r="G91" s="1">
        <v>44562</v>
      </c>
    </row>
    <row r="92" spans="1:7" x14ac:dyDescent="0.3">
      <c r="A92" t="s">
        <v>321</v>
      </c>
      <c r="B92" t="s">
        <v>322</v>
      </c>
      <c r="C92" t="s">
        <v>323</v>
      </c>
      <c r="D92" t="s">
        <v>324</v>
      </c>
      <c r="E92">
        <v>13699</v>
      </c>
      <c r="F92">
        <f>13099+20</f>
        <v>13119</v>
      </c>
      <c r="G92" s="1">
        <v>44562</v>
      </c>
    </row>
    <row r="93" spans="1:7" x14ac:dyDescent="0.3">
      <c r="A93" t="s">
        <v>325</v>
      </c>
      <c r="B93" t="s">
        <v>326</v>
      </c>
      <c r="C93" t="s">
        <v>319</v>
      </c>
      <c r="D93" t="s">
        <v>327</v>
      </c>
      <c r="E93">
        <v>3495</v>
      </c>
      <c r="F93">
        <f>1223+20</f>
        <v>1243</v>
      </c>
      <c r="G93" s="1">
        <v>44562</v>
      </c>
    </row>
    <row r="94" spans="1:7" x14ac:dyDescent="0.3">
      <c r="A94" t="s">
        <v>328</v>
      </c>
      <c r="B94" t="s">
        <v>329</v>
      </c>
      <c r="C94" t="s">
        <v>330</v>
      </c>
      <c r="D94" t="s">
        <v>331</v>
      </c>
      <c r="E94">
        <v>24400</v>
      </c>
      <c r="F94">
        <f>24400+20</f>
        <v>24420</v>
      </c>
      <c r="G94" s="1">
        <v>44562</v>
      </c>
    </row>
    <row r="95" spans="1:7" x14ac:dyDescent="0.3">
      <c r="A95" t="s">
        <v>332</v>
      </c>
      <c r="B95" t="s">
        <v>333</v>
      </c>
      <c r="C95" t="s">
        <v>334</v>
      </c>
      <c r="D95" t="s">
        <v>335</v>
      </c>
      <c r="E95">
        <v>1095</v>
      </c>
      <c r="F95">
        <f>595+20</f>
        <v>615</v>
      </c>
      <c r="G95" s="1">
        <v>44562</v>
      </c>
    </row>
    <row r="96" spans="1:7" x14ac:dyDescent="0.3">
      <c r="A96" t="s">
        <v>336</v>
      </c>
      <c r="B96" t="s">
        <v>337</v>
      </c>
      <c r="C96" t="s">
        <v>338</v>
      </c>
      <c r="D96" t="s">
        <v>339</v>
      </c>
      <c r="E96">
        <v>1099</v>
      </c>
      <c r="F96">
        <f>449+20</f>
        <v>469</v>
      </c>
      <c r="G96" s="1">
        <v>44562</v>
      </c>
    </row>
    <row r="97" spans="1:7" x14ac:dyDescent="0.3">
      <c r="A97" t="s">
        <v>340</v>
      </c>
      <c r="B97" t="s">
        <v>341</v>
      </c>
      <c r="C97" t="s">
        <v>342</v>
      </c>
      <c r="D97" t="s">
        <v>343</v>
      </c>
      <c r="E97">
        <v>5398</v>
      </c>
      <c r="F97">
        <f>2599+20</f>
        <v>2619</v>
      </c>
      <c r="G97" s="1">
        <v>44562</v>
      </c>
    </row>
    <row r="98" spans="1:7" x14ac:dyDescent="0.3">
      <c r="A98" t="s">
        <v>344</v>
      </c>
      <c r="B98" t="s">
        <v>345</v>
      </c>
      <c r="C98" t="s">
        <v>319</v>
      </c>
      <c r="D98" t="s">
        <v>346</v>
      </c>
      <c r="E98">
        <v>2499</v>
      </c>
      <c r="F98">
        <f>2250+20</f>
        <v>2270</v>
      </c>
      <c r="G98" s="1">
        <v>44562</v>
      </c>
    </row>
    <row r="99" spans="1:7" x14ac:dyDescent="0.3">
      <c r="A99" t="s">
        <v>347</v>
      </c>
      <c r="B99" t="s">
        <v>348</v>
      </c>
      <c r="C99" t="s">
        <v>349</v>
      </c>
      <c r="D99" t="s">
        <v>350</v>
      </c>
      <c r="E99">
        <v>3999</v>
      </c>
      <c r="F99">
        <f>849+20</f>
        <v>869</v>
      </c>
      <c r="G99" s="1">
        <v>44562</v>
      </c>
    </row>
    <row r="100" spans="1:7" x14ac:dyDescent="0.3">
      <c r="A100" t="s">
        <v>351</v>
      </c>
      <c r="B100" t="s">
        <v>352</v>
      </c>
      <c r="C100" t="s">
        <v>319</v>
      </c>
      <c r="D100" t="s">
        <v>353</v>
      </c>
      <c r="E100">
        <v>1799</v>
      </c>
      <c r="F100">
        <f>719+20</f>
        <v>739</v>
      </c>
      <c r="G100" s="1">
        <v>44562</v>
      </c>
    </row>
    <row r="101" spans="1:7" x14ac:dyDescent="0.3">
      <c r="A101" t="s">
        <v>354</v>
      </c>
      <c r="B101" t="s">
        <v>355</v>
      </c>
      <c r="C101" t="s">
        <v>356</v>
      </c>
      <c r="D101" t="s">
        <v>357</v>
      </c>
      <c r="E101">
        <v>1415</v>
      </c>
      <c r="F101">
        <f>1202+20</f>
        <v>1222</v>
      </c>
      <c r="G101" s="1">
        <v>44562</v>
      </c>
    </row>
    <row r="102" spans="1:7" x14ac:dyDescent="0.3">
      <c r="A102" t="s">
        <v>358</v>
      </c>
      <c r="B102" t="s">
        <v>359</v>
      </c>
      <c r="C102" t="s">
        <v>360</v>
      </c>
      <c r="D102" t="s">
        <v>361</v>
      </c>
      <c r="E102">
        <v>1099</v>
      </c>
      <c r="F102">
        <f>399+20</f>
        <v>419</v>
      </c>
      <c r="G102" s="1">
        <v>44562</v>
      </c>
    </row>
    <row r="103" spans="1:7" x14ac:dyDescent="0.3">
      <c r="A103" t="s">
        <v>362</v>
      </c>
      <c r="B103" t="s">
        <v>363</v>
      </c>
      <c r="C103" t="s">
        <v>319</v>
      </c>
      <c r="D103" t="s">
        <v>364</v>
      </c>
      <c r="E103">
        <v>2095</v>
      </c>
      <c r="F103">
        <f>999+20</f>
        <v>1019</v>
      </c>
      <c r="G103" s="1">
        <v>44562</v>
      </c>
    </row>
    <row r="104" spans="1:7" x14ac:dyDescent="0.3">
      <c r="A104" t="s">
        <v>365</v>
      </c>
      <c r="B104" t="s">
        <v>366</v>
      </c>
      <c r="C104" t="s">
        <v>319</v>
      </c>
      <c r="D104" t="s">
        <v>367</v>
      </c>
      <c r="E104">
        <v>3999</v>
      </c>
      <c r="F104">
        <f>2099+20</f>
        <v>2119</v>
      </c>
      <c r="G104" s="1">
        <v>44562</v>
      </c>
    </row>
    <row r="105" spans="1:7" x14ac:dyDescent="0.3">
      <c r="A105" t="s">
        <v>368</v>
      </c>
      <c r="B105" t="s">
        <v>369</v>
      </c>
      <c r="C105" t="s">
        <v>370</v>
      </c>
      <c r="D105" t="s">
        <v>371</v>
      </c>
      <c r="E105">
        <v>999</v>
      </c>
      <c r="F105">
        <f>399+20</f>
        <v>419</v>
      </c>
      <c r="G105" s="1">
        <v>44562</v>
      </c>
    </row>
    <row r="106" spans="1:7" x14ac:dyDescent="0.3">
      <c r="A106" t="s">
        <v>372</v>
      </c>
      <c r="B106" t="s">
        <v>373</v>
      </c>
      <c r="C106" t="s">
        <v>319</v>
      </c>
      <c r="D106" t="s">
        <v>374</v>
      </c>
      <c r="E106">
        <v>3295</v>
      </c>
      <c r="F106">
        <f>2795+20</f>
        <v>2815</v>
      </c>
      <c r="G106" s="1">
        <v>44562</v>
      </c>
    </row>
    <row r="107" spans="1:7" x14ac:dyDescent="0.3">
      <c r="A107" t="s">
        <v>375</v>
      </c>
      <c r="B107" t="s">
        <v>376</v>
      </c>
      <c r="C107" t="s">
        <v>319</v>
      </c>
      <c r="D107" t="s">
        <v>377</v>
      </c>
      <c r="E107">
        <v>2499</v>
      </c>
      <c r="F107">
        <f>1249+20</f>
        <v>1269</v>
      </c>
      <c r="G107" s="1">
        <v>44562</v>
      </c>
    </row>
    <row r="108" spans="1:7" x14ac:dyDescent="0.3">
      <c r="A108" t="s">
        <v>378</v>
      </c>
      <c r="B108" t="s">
        <v>379</v>
      </c>
      <c r="C108" t="s">
        <v>380</v>
      </c>
      <c r="D108" t="s">
        <v>381</v>
      </c>
      <c r="E108">
        <v>5495</v>
      </c>
      <c r="F108">
        <f>4995+20</f>
        <v>5015</v>
      </c>
      <c r="G108" s="1">
        <v>44562</v>
      </c>
    </row>
    <row r="109" spans="1:7" x14ac:dyDescent="0.3">
      <c r="A109" t="s">
        <v>382</v>
      </c>
      <c r="B109" t="s">
        <v>383</v>
      </c>
      <c r="C109" t="s">
        <v>319</v>
      </c>
      <c r="D109" t="s">
        <v>384</v>
      </c>
      <c r="E109">
        <v>2299</v>
      </c>
      <c r="F109">
        <f>2299+20</f>
        <v>2319</v>
      </c>
      <c r="G109" s="1">
        <v>44562</v>
      </c>
    </row>
    <row r="110" spans="1:7" x14ac:dyDescent="0.3">
      <c r="A110" t="s">
        <v>385</v>
      </c>
      <c r="B110" t="s">
        <v>386</v>
      </c>
      <c r="C110" t="s">
        <v>387</v>
      </c>
      <c r="D110" t="s">
        <v>388</v>
      </c>
      <c r="E110">
        <v>107750</v>
      </c>
      <c r="F110">
        <f>107750+20</f>
        <v>107770</v>
      </c>
      <c r="G110" s="1">
        <v>44562</v>
      </c>
    </row>
    <row r="111" spans="1:7" x14ac:dyDescent="0.3">
      <c r="A111" t="s">
        <v>389</v>
      </c>
      <c r="B111" t="s">
        <v>390</v>
      </c>
      <c r="C111" t="s">
        <v>319</v>
      </c>
      <c r="D111" t="s">
        <v>391</v>
      </c>
      <c r="E111">
        <v>4195</v>
      </c>
      <c r="F111">
        <f>3146+20</f>
        <v>3166</v>
      </c>
      <c r="G111" s="1">
        <v>44562</v>
      </c>
    </row>
    <row r="112" spans="1:7" x14ac:dyDescent="0.3">
      <c r="A112" t="s">
        <v>392</v>
      </c>
      <c r="B112" t="s">
        <v>393</v>
      </c>
      <c r="C112" t="s">
        <v>319</v>
      </c>
      <c r="D112" t="s">
        <v>394</v>
      </c>
      <c r="E112">
        <v>1499</v>
      </c>
      <c r="F112">
        <f>1270+20</f>
        <v>1290</v>
      </c>
      <c r="G112" s="1">
        <v>44562</v>
      </c>
    </row>
    <row r="113" spans="1:7" x14ac:dyDescent="0.3">
      <c r="A113" t="s">
        <v>395</v>
      </c>
      <c r="B113" t="s">
        <v>396</v>
      </c>
      <c r="C113" t="s">
        <v>397</v>
      </c>
      <c r="D113" t="s">
        <v>398</v>
      </c>
      <c r="E113">
        <v>2795</v>
      </c>
      <c r="F113">
        <f>1817+20</f>
        <v>1837</v>
      </c>
      <c r="G113" s="1">
        <v>44562</v>
      </c>
    </row>
    <row r="114" spans="1:7" x14ac:dyDescent="0.3">
      <c r="A114" t="s">
        <v>399</v>
      </c>
      <c r="B114" t="s">
        <v>352</v>
      </c>
      <c r="C114" t="s">
        <v>319</v>
      </c>
      <c r="D114" t="s">
        <v>400</v>
      </c>
      <c r="E114">
        <v>3199</v>
      </c>
      <c r="F114">
        <f>1919+20</f>
        <v>1939</v>
      </c>
      <c r="G114" s="1">
        <v>44562</v>
      </c>
    </row>
    <row r="115" spans="1:7" x14ac:dyDescent="0.3">
      <c r="A115" t="s">
        <v>401</v>
      </c>
      <c r="B115" t="s">
        <v>402</v>
      </c>
      <c r="C115" t="s">
        <v>319</v>
      </c>
      <c r="D115" t="s">
        <v>403</v>
      </c>
      <c r="E115">
        <v>4295</v>
      </c>
      <c r="F115">
        <f>3221+20</f>
        <v>3241</v>
      </c>
      <c r="G115" s="1">
        <v>44562</v>
      </c>
    </row>
    <row r="116" spans="1:7" x14ac:dyDescent="0.3">
      <c r="A116" t="s">
        <v>404</v>
      </c>
      <c r="B116" t="s">
        <v>405</v>
      </c>
      <c r="C116" t="s">
        <v>406</v>
      </c>
      <c r="D116" t="s">
        <v>407</v>
      </c>
      <c r="E116">
        <v>1199</v>
      </c>
      <c r="F116">
        <f>429+20</f>
        <v>449</v>
      </c>
      <c r="G116" s="1">
        <v>44562</v>
      </c>
    </row>
    <row r="117" spans="1:7" x14ac:dyDescent="0.3">
      <c r="A117" t="s">
        <v>408</v>
      </c>
      <c r="B117" t="s">
        <v>409</v>
      </c>
      <c r="C117" t="s">
        <v>319</v>
      </c>
      <c r="D117" t="s">
        <v>410</v>
      </c>
      <c r="E117">
        <v>3995</v>
      </c>
      <c r="F117">
        <f>3995+20</f>
        <v>4015</v>
      </c>
      <c r="G117" s="1">
        <v>44562</v>
      </c>
    </row>
    <row r="118" spans="1:7" x14ac:dyDescent="0.3">
      <c r="A118" t="s">
        <v>411</v>
      </c>
      <c r="B118" t="s">
        <v>412</v>
      </c>
      <c r="C118" t="s">
        <v>413</v>
      </c>
      <c r="D118" t="s">
        <v>414</v>
      </c>
      <c r="E118">
        <v>571230</v>
      </c>
      <c r="F118">
        <f>571230+20</f>
        <v>571250</v>
      </c>
      <c r="G118" s="1">
        <v>44562</v>
      </c>
    </row>
    <row r="119" spans="1:7" x14ac:dyDescent="0.3">
      <c r="A119" t="s">
        <v>415</v>
      </c>
      <c r="B119" t="s">
        <v>416</v>
      </c>
      <c r="C119" t="s">
        <v>319</v>
      </c>
      <c r="D119" t="s">
        <v>417</v>
      </c>
      <c r="E119">
        <v>1199</v>
      </c>
      <c r="F119">
        <f>899+20</f>
        <v>919</v>
      </c>
      <c r="G119" s="1">
        <v>44562</v>
      </c>
    </row>
    <row r="120" spans="1:7" x14ac:dyDescent="0.3">
      <c r="A120" t="s">
        <v>418</v>
      </c>
      <c r="B120" t="s">
        <v>419</v>
      </c>
      <c r="C120" t="s">
        <v>319</v>
      </c>
      <c r="D120" t="s">
        <v>420</v>
      </c>
      <c r="E120">
        <v>1049</v>
      </c>
      <c r="F120">
        <f>499+20</f>
        <v>519</v>
      </c>
      <c r="G120" s="1">
        <v>44562</v>
      </c>
    </row>
    <row r="121" spans="1:7" x14ac:dyDescent="0.3">
      <c r="A121" t="s">
        <v>421</v>
      </c>
      <c r="B121" t="s">
        <v>422</v>
      </c>
      <c r="C121" t="s">
        <v>423</v>
      </c>
      <c r="D121" t="s">
        <v>424</v>
      </c>
      <c r="E121">
        <v>2000</v>
      </c>
      <c r="F121">
        <f>699+20</f>
        <v>719</v>
      </c>
      <c r="G121" s="1">
        <v>44562</v>
      </c>
    </row>
    <row r="122" spans="1:7" x14ac:dyDescent="0.3">
      <c r="A122" t="s">
        <v>425</v>
      </c>
      <c r="B122" t="s">
        <v>426</v>
      </c>
      <c r="C122" t="s">
        <v>319</v>
      </c>
      <c r="D122" t="s">
        <v>427</v>
      </c>
      <c r="E122">
        <v>3499</v>
      </c>
      <c r="F122">
        <f>2799+20</f>
        <v>2819</v>
      </c>
      <c r="G122" s="1">
        <v>44562</v>
      </c>
    </row>
    <row r="123" spans="1:7" x14ac:dyDescent="0.3">
      <c r="A123" t="s">
        <v>428</v>
      </c>
      <c r="B123" t="s">
        <v>376</v>
      </c>
      <c r="C123" t="s">
        <v>319</v>
      </c>
      <c r="D123" t="s">
        <v>429</v>
      </c>
      <c r="E123">
        <v>2299</v>
      </c>
      <c r="F123">
        <f>899+20</f>
        <v>919</v>
      </c>
      <c r="G123" s="1">
        <v>44562</v>
      </c>
    </row>
    <row r="124" spans="1:7" x14ac:dyDescent="0.3">
      <c r="A124" t="s">
        <v>430</v>
      </c>
      <c r="B124" t="s">
        <v>376</v>
      </c>
      <c r="C124" t="s">
        <v>319</v>
      </c>
      <c r="D124" t="s">
        <v>431</v>
      </c>
      <c r="E124">
        <v>1999</v>
      </c>
      <c r="F124">
        <f>999+20</f>
        <v>1019</v>
      </c>
      <c r="G124" s="1">
        <v>44562</v>
      </c>
    </row>
    <row r="125" spans="1:7" x14ac:dyDescent="0.3">
      <c r="A125" t="s">
        <v>432</v>
      </c>
      <c r="B125" t="s">
        <v>433</v>
      </c>
      <c r="C125" t="s">
        <v>356</v>
      </c>
      <c r="D125" t="s">
        <v>434</v>
      </c>
      <c r="E125">
        <v>1120</v>
      </c>
      <c r="F125">
        <f>952+20</f>
        <v>972</v>
      </c>
      <c r="G125" s="1">
        <v>44562</v>
      </c>
    </row>
    <row r="126" spans="1:7" x14ac:dyDescent="0.3">
      <c r="A126" t="s">
        <v>435</v>
      </c>
      <c r="B126" t="s">
        <v>376</v>
      </c>
      <c r="C126" t="s">
        <v>319</v>
      </c>
      <c r="D126" t="s">
        <v>436</v>
      </c>
      <c r="E126">
        <v>2799</v>
      </c>
      <c r="F126">
        <f>1299+20</f>
        <v>1319</v>
      </c>
      <c r="G126" s="1">
        <v>44562</v>
      </c>
    </row>
    <row r="127" spans="1:7" x14ac:dyDescent="0.3">
      <c r="A127" t="s">
        <v>437</v>
      </c>
      <c r="B127" t="s">
        <v>438</v>
      </c>
      <c r="C127" t="s">
        <v>319</v>
      </c>
      <c r="D127" t="s">
        <v>439</v>
      </c>
      <c r="E127">
        <v>3495</v>
      </c>
      <c r="F127">
        <f>2621+20</f>
        <v>2641</v>
      </c>
      <c r="G127" s="1">
        <v>44562</v>
      </c>
    </row>
    <row r="128" spans="1:7" x14ac:dyDescent="0.3">
      <c r="A128" t="s">
        <v>440</v>
      </c>
      <c r="B128" t="s">
        <v>441</v>
      </c>
      <c r="C128" t="s">
        <v>442</v>
      </c>
      <c r="D128" t="s">
        <v>443</v>
      </c>
      <c r="E128">
        <v>1699</v>
      </c>
      <c r="F128">
        <f>849+20</f>
        <v>869</v>
      </c>
      <c r="G128" s="1">
        <v>44562</v>
      </c>
    </row>
    <row r="129" spans="1:7" x14ac:dyDescent="0.3">
      <c r="A129" t="s">
        <v>444</v>
      </c>
      <c r="B129" t="s">
        <v>352</v>
      </c>
      <c r="C129" t="s">
        <v>319</v>
      </c>
      <c r="D129" t="s">
        <v>445</v>
      </c>
      <c r="E129">
        <v>1599</v>
      </c>
      <c r="F129">
        <f>639+20</f>
        <v>659</v>
      </c>
      <c r="G129" s="1">
        <v>44562</v>
      </c>
    </row>
    <row r="130" spans="1:7" x14ac:dyDescent="0.3">
      <c r="A130" t="s">
        <v>446</v>
      </c>
      <c r="B130" t="s">
        <v>373</v>
      </c>
      <c r="C130" t="s">
        <v>319</v>
      </c>
      <c r="D130" t="s">
        <v>447</v>
      </c>
      <c r="E130">
        <v>3295</v>
      </c>
      <c r="F130">
        <f>2395+20</f>
        <v>2415</v>
      </c>
      <c r="G130" s="1">
        <v>44562</v>
      </c>
    </row>
    <row r="131" spans="1:7" x14ac:dyDescent="0.3">
      <c r="A131" t="s">
        <v>448</v>
      </c>
      <c r="B131" t="s">
        <v>449</v>
      </c>
      <c r="C131" t="s">
        <v>360</v>
      </c>
      <c r="D131" t="s">
        <v>450</v>
      </c>
      <c r="E131">
        <v>1099</v>
      </c>
      <c r="F131">
        <f>399+20</f>
        <v>419</v>
      </c>
      <c r="G131" s="1">
        <v>44562</v>
      </c>
    </row>
    <row r="132" spans="1:7" x14ac:dyDescent="0.3">
      <c r="A132" t="s">
        <v>451</v>
      </c>
      <c r="B132" t="s">
        <v>452</v>
      </c>
      <c r="C132" t="s">
        <v>397</v>
      </c>
      <c r="D132" t="s">
        <v>453</v>
      </c>
      <c r="E132">
        <v>3295</v>
      </c>
      <c r="F132">
        <f>1812+20</f>
        <v>1832</v>
      </c>
      <c r="G132" s="1">
        <v>44562</v>
      </c>
    </row>
    <row r="133" spans="1:7" x14ac:dyDescent="0.3">
      <c r="A133" t="s">
        <v>454</v>
      </c>
      <c r="B133" t="s">
        <v>352</v>
      </c>
      <c r="C133" t="s">
        <v>319</v>
      </c>
      <c r="D133" t="s">
        <v>455</v>
      </c>
      <c r="E133">
        <v>3499</v>
      </c>
      <c r="F133">
        <f>2274+20</f>
        <v>2294</v>
      </c>
      <c r="G133" s="1">
        <v>44562</v>
      </c>
    </row>
    <row r="134" spans="1:7" x14ac:dyDescent="0.3">
      <c r="A134" t="s">
        <v>456</v>
      </c>
      <c r="B134" t="s">
        <v>457</v>
      </c>
      <c r="C134" t="s">
        <v>458</v>
      </c>
      <c r="D134" t="s">
        <v>459</v>
      </c>
      <c r="E134">
        <v>350</v>
      </c>
      <c r="F134">
        <f>350+20</f>
        <v>370</v>
      </c>
      <c r="G134" s="1">
        <v>44562</v>
      </c>
    </row>
    <row r="135" spans="1:7" x14ac:dyDescent="0.3">
      <c r="A135" t="s">
        <v>460</v>
      </c>
      <c r="B135" t="s">
        <v>461</v>
      </c>
      <c r="C135" t="s">
        <v>319</v>
      </c>
      <c r="D135" t="s">
        <v>462</v>
      </c>
      <c r="E135">
        <v>3695</v>
      </c>
      <c r="F135">
        <f>2771+20</f>
        <v>2791</v>
      </c>
      <c r="G135" s="1">
        <v>44562</v>
      </c>
    </row>
    <row r="136" spans="1:7" x14ac:dyDescent="0.3">
      <c r="A136" t="s">
        <v>463</v>
      </c>
      <c r="B136" t="s">
        <v>464</v>
      </c>
      <c r="C136" t="s">
        <v>465</v>
      </c>
      <c r="D136" t="s">
        <v>466</v>
      </c>
      <c r="E136">
        <v>201000</v>
      </c>
      <c r="F136">
        <f>201000+20</f>
        <v>201020</v>
      </c>
      <c r="G136" s="1">
        <v>44562</v>
      </c>
    </row>
    <row r="137" spans="1:7" x14ac:dyDescent="0.3">
      <c r="A137" t="s">
        <v>467</v>
      </c>
      <c r="B137" t="s">
        <v>468</v>
      </c>
      <c r="C137" t="s">
        <v>319</v>
      </c>
      <c r="D137" t="s">
        <v>469</v>
      </c>
      <c r="E137">
        <v>3399</v>
      </c>
      <c r="F137">
        <f>1359+20</f>
        <v>1379</v>
      </c>
      <c r="G137" s="1">
        <v>44562</v>
      </c>
    </row>
    <row r="138" spans="1:7" x14ac:dyDescent="0.3">
      <c r="A138" t="s">
        <v>470</v>
      </c>
      <c r="B138" t="s">
        <v>471</v>
      </c>
      <c r="C138" t="s">
        <v>319</v>
      </c>
      <c r="D138" t="s">
        <v>472</v>
      </c>
      <c r="E138">
        <v>2199</v>
      </c>
      <c r="F138">
        <f>1599+20</f>
        <v>1619</v>
      </c>
      <c r="G138" s="1">
        <v>44562</v>
      </c>
    </row>
    <row r="139" spans="1:7" x14ac:dyDescent="0.3">
      <c r="A139" t="s">
        <v>473</v>
      </c>
      <c r="B139" t="s">
        <v>474</v>
      </c>
      <c r="C139" t="s">
        <v>475</v>
      </c>
      <c r="D139" t="s">
        <v>476</v>
      </c>
      <c r="E139">
        <v>1200</v>
      </c>
      <c r="F139">
        <f>399+20</f>
        <v>419</v>
      </c>
      <c r="G139" s="1">
        <v>44562</v>
      </c>
    </row>
    <row r="140" spans="1:7" x14ac:dyDescent="0.3">
      <c r="A140" t="s">
        <v>477</v>
      </c>
      <c r="B140" t="s">
        <v>478</v>
      </c>
      <c r="C140" t="s">
        <v>479</v>
      </c>
      <c r="D140" t="s">
        <v>480</v>
      </c>
      <c r="E140">
        <v>1550</v>
      </c>
      <c r="F140">
        <f>525+20</f>
        <v>545</v>
      </c>
      <c r="G140" s="1">
        <v>44562</v>
      </c>
    </row>
    <row r="141" spans="1:7" x14ac:dyDescent="0.3">
      <c r="A141" t="s">
        <v>481</v>
      </c>
      <c r="B141" t="s">
        <v>482</v>
      </c>
      <c r="C141" t="s">
        <v>319</v>
      </c>
      <c r="D141" t="s">
        <v>483</v>
      </c>
      <c r="E141">
        <v>2999</v>
      </c>
      <c r="F141">
        <f>2399+20</f>
        <v>2419</v>
      </c>
      <c r="G141" s="1">
        <v>44562</v>
      </c>
    </row>
    <row r="142" spans="1:7" x14ac:dyDescent="0.3">
      <c r="A142" t="s">
        <v>484</v>
      </c>
      <c r="B142" t="s">
        <v>376</v>
      </c>
      <c r="C142" t="s">
        <v>319</v>
      </c>
      <c r="D142" t="s">
        <v>485</v>
      </c>
      <c r="E142">
        <v>2299</v>
      </c>
      <c r="F142">
        <f>899+20</f>
        <v>919</v>
      </c>
      <c r="G142" s="1">
        <v>44562</v>
      </c>
    </row>
    <row r="143" spans="1:7" x14ac:dyDescent="0.3">
      <c r="A143" t="s">
        <v>486</v>
      </c>
      <c r="B143" t="s">
        <v>487</v>
      </c>
      <c r="C143" t="s">
        <v>319</v>
      </c>
      <c r="D143" t="s">
        <v>488</v>
      </c>
      <c r="E143">
        <v>3999</v>
      </c>
      <c r="F143">
        <f>3499+20</f>
        <v>3519</v>
      </c>
      <c r="G143" s="1">
        <v>44562</v>
      </c>
    </row>
    <row r="144" spans="1:7" x14ac:dyDescent="0.3">
      <c r="A144" t="s">
        <v>489</v>
      </c>
      <c r="B144" t="s">
        <v>490</v>
      </c>
      <c r="C144" t="s">
        <v>319</v>
      </c>
      <c r="D144" t="s">
        <v>491</v>
      </c>
      <c r="E144">
        <v>2299</v>
      </c>
      <c r="F144">
        <f>2069+20</f>
        <v>2089</v>
      </c>
      <c r="G144" s="1">
        <v>44562</v>
      </c>
    </row>
    <row r="145" spans="1:7" x14ac:dyDescent="0.3">
      <c r="A145" t="s">
        <v>492</v>
      </c>
      <c r="B145" t="s">
        <v>493</v>
      </c>
      <c r="C145" t="s">
        <v>494</v>
      </c>
      <c r="D145" t="s">
        <v>495</v>
      </c>
      <c r="E145">
        <v>375</v>
      </c>
      <c r="F145">
        <f>263+20</f>
        <v>283</v>
      </c>
      <c r="G145" s="1">
        <v>44562</v>
      </c>
    </row>
    <row r="146" spans="1:7" x14ac:dyDescent="0.3">
      <c r="A146" t="s">
        <v>496</v>
      </c>
      <c r="B146" t="s">
        <v>497</v>
      </c>
      <c r="C146" t="s">
        <v>498</v>
      </c>
      <c r="D146" t="s">
        <v>499</v>
      </c>
      <c r="E146">
        <v>1199</v>
      </c>
      <c r="F146">
        <f>959+20</f>
        <v>979</v>
      </c>
      <c r="G146" s="1">
        <v>44562</v>
      </c>
    </row>
    <row r="147" spans="1:7" x14ac:dyDescent="0.3">
      <c r="A147" t="s">
        <v>500</v>
      </c>
      <c r="B147" t="s">
        <v>352</v>
      </c>
      <c r="C147" t="s">
        <v>319</v>
      </c>
      <c r="D147" t="s">
        <v>501</v>
      </c>
      <c r="E147">
        <v>2199</v>
      </c>
      <c r="F147">
        <f>1099+20</f>
        <v>1119</v>
      </c>
      <c r="G147" s="1">
        <v>44562</v>
      </c>
    </row>
    <row r="148" spans="1:7" x14ac:dyDescent="0.3">
      <c r="A148" t="s">
        <v>502</v>
      </c>
      <c r="B148" t="s">
        <v>503</v>
      </c>
      <c r="C148" t="s">
        <v>494</v>
      </c>
      <c r="D148" t="s">
        <v>504</v>
      </c>
      <c r="E148">
        <v>475</v>
      </c>
      <c r="F148">
        <f>333+20</f>
        <v>353</v>
      </c>
      <c r="G148" s="1">
        <v>44562</v>
      </c>
    </row>
    <row r="149" spans="1:7" x14ac:dyDescent="0.3">
      <c r="A149" t="s">
        <v>505</v>
      </c>
      <c r="B149" t="s">
        <v>506</v>
      </c>
      <c r="C149" t="s">
        <v>334</v>
      </c>
      <c r="D149" t="s">
        <v>507</v>
      </c>
      <c r="E149">
        <v>1095</v>
      </c>
      <c r="F149">
        <f>595+20</f>
        <v>615</v>
      </c>
      <c r="G149" s="1">
        <v>44562</v>
      </c>
    </row>
    <row r="150" spans="1:7" x14ac:dyDescent="0.3">
      <c r="A150" t="s">
        <v>508</v>
      </c>
      <c r="B150" t="s">
        <v>509</v>
      </c>
      <c r="C150" t="s">
        <v>510</v>
      </c>
      <c r="D150" t="s">
        <v>511</v>
      </c>
      <c r="E150">
        <v>399</v>
      </c>
      <c r="F150">
        <f>144+20</f>
        <v>164</v>
      </c>
      <c r="G150" s="1">
        <v>44562</v>
      </c>
    </row>
    <row r="151" spans="1:7" x14ac:dyDescent="0.3">
      <c r="A151" t="s">
        <v>512</v>
      </c>
      <c r="B151" t="s">
        <v>513</v>
      </c>
      <c r="C151" t="s">
        <v>319</v>
      </c>
      <c r="D151" t="s">
        <v>514</v>
      </c>
      <c r="E151">
        <v>3999</v>
      </c>
      <c r="F151">
        <f>3999+20</f>
        <v>4019</v>
      </c>
      <c r="G151" s="1">
        <v>44562</v>
      </c>
    </row>
    <row r="152" spans="1:7" x14ac:dyDescent="0.3">
      <c r="A152" t="s">
        <v>515</v>
      </c>
      <c r="B152" t="s">
        <v>516</v>
      </c>
      <c r="C152" t="s">
        <v>517</v>
      </c>
      <c r="D152" t="s">
        <v>518</v>
      </c>
      <c r="E152">
        <v>3999</v>
      </c>
      <c r="F152">
        <f>899+20</f>
        <v>919</v>
      </c>
      <c r="G152" s="1">
        <v>44562</v>
      </c>
    </row>
    <row r="153" spans="1:7" x14ac:dyDescent="0.3">
      <c r="A153" t="s">
        <v>519</v>
      </c>
      <c r="B153" t="s">
        <v>520</v>
      </c>
      <c r="C153" t="s">
        <v>319</v>
      </c>
      <c r="D153" t="s">
        <v>521</v>
      </c>
      <c r="E153">
        <v>1799</v>
      </c>
      <c r="F153">
        <f>899+20</f>
        <v>919</v>
      </c>
      <c r="G153" s="1">
        <v>44562</v>
      </c>
    </row>
    <row r="154" spans="1:7" x14ac:dyDescent="0.3">
      <c r="A154" t="s">
        <v>522</v>
      </c>
      <c r="B154" t="s">
        <v>523</v>
      </c>
      <c r="C154" t="s">
        <v>524</v>
      </c>
      <c r="D154" t="s">
        <v>525</v>
      </c>
      <c r="E154">
        <v>1299</v>
      </c>
      <c r="F154">
        <f>549+20</f>
        <v>569</v>
      </c>
      <c r="G154" s="1">
        <v>44562</v>
      </c>
    </row>
    <row r="155" spans="1:7" x14ac:dyDescent="0.3">
      <c r="A155" t="s">
        <v>526</v>
      </c>
      <c r="B155" t="s">
        <v>527</v>
      </c>
      <c r="C155" t="s">
        <v>528</v>
      </c>
      <c r="D155" t="s">
        <v>529</v>
      </c>
      <c r="E155">
        <v>4999</v>
      </c>
      <c r="F155">
        <f>1899+20</f>
        <v>1919</v>
      </c>
      <c r="G155" s="1">
        <v>44562</v>
      </c>
    </row>
    <row r="156" spans="1:7" x14ac:dyDescent="0.3">
      <c r="A156" t="s">
        <v>530</v>
      </c>
      <c r="B156" t="s">
        <v>393</v>
      </c>
      <c r="C156" t="s">
        <v>319</v>
      </c>
      <c r="D156" t="s">
        <v>531</v>
      </c>
      <c r="E156">
        <v>2995</v>
      </c>
      <c r="F156">
        <f>2995+20</f>
        <v>3015</v>
      </c>
      <c r="G156" s="1">
        <v>44562</v>
      </c>
    </row>
    <row r="157" spans="1:7" x14ac:dyDescent="0.3">
      <c r="A157" t="s">
        <v>532</v>
      </c>
      <c r="B157" t="s">
        <v>376</v>
      </c>
      <c r="C157" t="s">
        <v>319</v>
      </c>
      <c r="D157" t="s">
        <v>533</v>
      </c>
      <c r="E157">
        <v>2499</v>
      </c>
      <c r="F157">
        <f>1149+20</f>
        <v>1169</v>
      </c>
      <c r="G157" s="1">
        <v>44562</v>
      </c>
    </row>
    <row r="158" spans="1:7" x14ac:dyDescent="0.3">
      <c r="A158" t="s">
        <v>534</v>
      </c>
      <c r="B158" t="s">
        <v>535</v>
      </c>
      <c r="C158" t="s">
        <v>349</v>
      </c>
      <c r="D158" t="s">
        <v>536</v>
      </c>
      <c r="E158">
        <v>4999</v>
      </c>
      <c r="F158">
        <f>1049+20</f>
        <v>1069</v>
      </c>
      <c r="G158" s="1">
        <v>44562</v>
      </c>
    </row>
    <row r="159" spans="1:7" x14ac:dyDescent="0.3">
      <c r="A159" t="s">
        <v>537</v>
      </c>
      <c r="B159" t="s">
        <v>376</v>
      </c>
      <c r="C159" t="s">
        <v>319</v>
      </c>
      <c r="D159" t="s">
        <v>538</v>
      </c>
      <c r="E159">
        <v>2299</v>
      </c>
      <c r="F159">
        <f>899+20</f>
        <v>919</v>
      </c>
      <c r="G159" s="1">
        <v>44562</v>
      </c>
    </row>
    <row r="160" spans="1:7" x14ac:dyDescent="0.3">
      <c r="A160" t="s">
        <v>539</v>
      </c>
      <c r="B160" t="s">
        <v>540</v>
      </c>
      <c r="C160" t="s">
        <v>319</v>
      </c>
      <c r="D160" t="s">
        <v>541</v>
      </c>
      <c r="E160">
        <v>3999</v>
      </c>
      <c r="F160">
        <f>1695+20</f>
        <v>1715</v>
      </c>
      <c r="G160" s="1">
        <v>44562</v>
      </c>
    </row>
    <row r="161" spans="1:7" x14ac:dyDescent="0.3">
      <c r="A161" t="s">
        <v>542</v>
      </c>
      <c r="B161" t="s">
        <v>543</v>
      </c>
      <c r="C161" t="s">
        <v>544</v>
      </c>
      <c r="D161" t="s">
        <v>545</v>
      </c>
      <c r="E161">
        <v>1795</v>
      </c>
      <c r="F161">
        <f>1695+20</f>
        <v>1715</v>
      </c>
      <c r="G161" s="1">
        <v>44562</v>
      </c>
    </row>
    <row r="162" spans="1:7" x14ac:dyDescent="0.3">
      <c r="A162" t="s">
        <v>546</v>
      </c>
      <c r="B162" t="s">
        <v>547</v>
      </c>
      <c r="C162" t="s">
        <v>319</v>
      </c>
      <c r="D162" t="s">
        <v>548</v>
      </c>
      <c r="E162">
        <v>1200</v>
      </c>
      <c r="F162">
        <f>599+20</f>
        <v>619</v>
      </c>
      <c r="G162" s="1">
        <v>44562</v>
      </c>
    </row>
    <row r="163" spans="1:7" x14ac:dyDescent="0.3">
      <c r="A163" t="s">
        <v>549</v>
      </c>
      <c r="B163" t="s">
        <v>550</v>
      </c>
      <c r="C163" t="s">
        <v>319</v>
      </c>
      <c r="D163" t="s">
        <v>551</v>
      </c>
      <c r="E163">
        <v>3499</v>
      </c>
      <c r="F163">
        <f>3499+20</f>
        <v>3519</v>
      </c>
      <c r="G163" s="1">
        <v>44562</v>
      </c>
    </row>
    <row r="164" spans="1:7" x14ac:dyDescent="0.3">
      <c r="A164" t="s">
        <v>552</v>
      </c>
      <c r="B164" t="s">
        <v>553</v>
      </c>
      <c r="C164" t="s">
        <v>554</v>
      </c>
      <c r="D164" t="s">
        <v>555</v>
      </c>
      <c r="E164">
        <v>799</v>
      </c>
      <c r="F164">
        <f>200+20</f>
        <v>220</v>
      </c>
      <c r="G164" s="1">
        <v>44562</v>
      </c>
    </row>
    <row r="165" spans="1:7" x14ac:dyDescent="0.3">
      <c r="A165" t="s">
        <v>556</v>
      </c>
      <c r="B165" t="s">
        <v>376</v>
      </c>
      <c r="C165" t="s">
        <v>319</v>
      </c>
      <c r="D165" t="s">
        <v>557</v>
      </c>
      <c r="E165">
        <v>2499</v>
      </c>
      <c r="F165">
        <f>1149+20</f>
        <v>1169</v>
      </c>
      <c r="G165" s="1">
        <v>44562</v>
      </c>
    </row>
    <row r="166" spans="1:7" x14ac:dyDescent="0.3">
      <c r="A166" t="s">
        <v>558</v>
      </c>
      <c r="B166" t="s">
        <v>559</v>
      </c>
      <c r="C166" t="s">
        <v>560</v>
      </c>
      <c r="D166" t="s">
        <v>561</v>
      </c>
      <c r="E166">
        <v>585</v>
      </c>
      <c r="F166">
        <f>526+20</f>
        <v>546</v>
      </c>
      <c r="G166" s="1">
        <v>44562</v>
      </c>
    </row>
    <row r="167" spans="1:7" x14ac:dyDescent="0.3">
      <c r="A167" t="s">
        <v>562</v>
      </c>
      <c r="B167" t="s">
        <v>540</v>
      </c>
      <c r="C167" t="s">
        <v>319</v>
      </c>
      <c r="D167" t="s">
        <v>563</v>
      </c>
      <c r="E167">
        <v>3499</v>
      </c>
      <c r="F167">
        <f>1765+20</f>
        <v>1785</v>
      </c>
      <c r="G167" s="1">
        <v>44562</v>
      </c>
    </row>
    <row r="168" spans="1:7" x14ac:dyDescent="0.3">
      <c r="A168" t="s">
        <v>564</v>
      </c>
      <c r="B168" t="s">
        <v>565</v>
      </c>
      <c r="C168" t="s">
        <v>566</v>
      </c>
      <c r="D168" t="s">
        <v>567</v>
      </c>
      <c r="E168">
        <v>1925</v>
      </c>
      <c r="F168">
        <f>1829+20</f>
        <v>1849</v>
      </c>
      <c r="G168" s="1">
        <v>44562</v>
      </c>
    </row>
    <row r="169" spans="1:7" x14ac:dyDescent="0.3">
      <c r="A169" t="s">
        <v>568</v>
      </c>
      <c r="B169" t="s">
        <v>569</v>
      </c>
      <c r="C169" t="s">
        <v>319</v>
      </c>
      <c r="D169" t="s">
        <v>570</v>
      </c>
      <c r="E169">
        <v>19995</v>
      </c>
      <c r="F169">
        <f>9997+20</f>
        <v>10017</v>
      </c>
      <c r="G169" s="1">
        <v>44562</v>
      </c>
    </row>
    <row r="170" spans="1:7" x14ac:dyDescent="0.3">
      <c r="A170" t="s">
        <v>571</v>
      </c>
      <c r="B170" t="s">
        <v>572</v>
      </c>
      <c r="C170" t="s">
        <v>573</v>
      </c>
      <c r="D170" t="s">
        <v>574</v>
      </c>
      <c r="E170">
        <v>2699</v>
      </c>
      <c r="F170">
        <f>1619+20</f>
        <v>1639</v>
      </c>
      <c r="G170" s="1">
        <v>44562</v>
      </c>
    </row>
    <row r="171" spans="1:7" x14ac:dyDescent="0.3">
      <c r="A171" t="s">
        <v>575</v>
      </c>
      <c r="B171" t="s">
        <v>576</v>
      </c>
      <c r="C171" t="s">
        <v>319</v>
      </c>
      <c r="D171" t="s">
        <v>577</v>
      </c>
      <c r="E171">
        <v>2999</v>
      </c>
      <c r="F171">
        <f>1199+20</f>
        <v>1219</v>
      </c>
      <c r="G171" s="1">
        <v>44562</v>
      </c>
    </row>
    <row r="172" spans="1:7" x14ac:dyDescent="0.3">
      <c r="A172" t="s">
        <v>578</v>
      </c>
      <c r="B172" t="s">
        <v>579</v>
      </c>
      <c r="C172" t="s">
        <v>580</v>
      </c>
      <c r="D172" t="s">
        <v>581</v>
      </c>
      <c r="E172">
        <v>1299</v>
      </c>
      <c r="F172">
        <f>299+20</f>
        <v>319</v>
      </c>
      <c r="G172" s="1">
        <v>44562</v>
      </c>
    </row>
    <row r="173" spans="1:7" x14ac:dyDescent="0.3">
      <c r="A173" t="s">
        <v>582</v>
      </c>
      <c r="B173" t="s">
        <v>583</v>
      </c>
      <c r="C173" t="s">
        <v>584</v>
      </c>
      <c r="D173" t="s">
        <v>585</v>
      </c>
      <c r="E173">
        <v>999</v>
      </c>
      <c r="F173">
        <f>150+20</f>
        <v>170</v>
      </c>
      <c r="G173" s="1">
        <v>44562</v>
      </c>
    </row>
    <row r="174" spans="1:7" x14ac:dyDescent="0.3">
      <c r="A174" t="s">
        <v>586</v>
      </c>
      <c r="B174" t="s">
        <v>587</v>
      </c>
      <c r="C174" t="s">
        <v>588</v>
      </c>
      <c r="D174" t="s">
        <v>589</v>
      </c>
      <c r="E174">
        <v>235</v>
      </c>
      <c r="F174">
        <f>150+20</f>
        <v>170</v>
      </c>
      <c r="G174" s="1">
        <v>44562</v>
      </c>
    </row>
    <row r="175" spans="1:7" x14ac:dyDescent="0.3">
      <c r="A175" t="s">
        <v>590</v>
      </c>
      <c r="B175" t="s">
        <v>393</v>
      </c>
      <c r="C175" t="s">
        <v>319</v>
      </c>
      <c r="D175" t="s">
        <v>591</v>
      </c>
      <c r="E175">
        <v>1499</v>
      </c>
      <c r="F175">
        <f>1270+20</f>
        <v>1290</v>
      </c>
      <c r="G175" s="1">
        <v>44562</v>
      </c>
    </row>
    <row r="176" spans="1:7" x14ac:dyDescent="0.3">
      <c r="A176" t="s">
        <v>592</v>
      </c>
      <c r="B176" t="s">
        <v>593</v>
      </c>
      <c r="C176" t="s">
        <v>319</v>
      </c>
      <c r="D176" t="s">
        <v>594</v>
      </c>
      <c r="E176">
        <v>2899</v>
      </c>
      <c r="F176">
        <f>1699+20</f>
        <v>1719</v>
      </c>
      <c r="G176" s="1">
        <v>44562</v>
      </c>
    </row>
    <row r="177" spans="1:7" x14ac:dyDescent="0.3">
      <c r="A177" t="s">
        <v>595</v>
      </c>
      <c r="B177" t="s">
        <v>596</v>
      </c>
      <c r="C177" t="s">
        <v>319</v>
      </c>
      <c r="D177" t="s">
        <v>597</v>
      </c>
      <c r="E177">
        <v>4499</v>
      </c>
      <c r="F177">
        <f>3499+20</f>
        <v>3519</v>
      </c>
      <c r="G177" s="1">
        <v>44562</v>
      </c>
    </row>
    <row r="178" spans="1:7" x14ac:dyDescent="0.3">
      <c r="A178" t="s">
        <v>598</v>
      </c>
      <c r="B178" t="s">
        <v>599</v>
      </c>
      <c r="C178" t="s">
        <v>600</v>
      </c>
      <c r="D178" t="s">
        <v>601</v>
      </c>
      <c r="E178">
        <v>999</v>
      </c>
      <c r="F178">
        <f>149+20</f>
        <v>169</v>
      </c>
      <c r="G178" s="1">
        <v>44562</v>
      </c>
    </row>
    <row r="179" spans="1:7" x14ac:dyDescent="0.3">
      <c r="A179" t="s">
        <v>602</v>
      </c>
      <c r="B179" t="s">
        <v>603</v>
      </c>
      <c r="C179" t="s">
        <v>604</v>
      </c>
      <c r="D179" t="s">
        <v>605</v>
      </c>
      <c r="E179">
        <v>2499</v>
      </c>
      <c r="F179">
        <f>1699+20</f>
        <v>1719</v>
      </c>
      <c r="G179" s="1">
        <v>44562</v>
      </c>
    </row>
    <row r="180" spans="1:7" x14ac:dyDescent="0.3">
      <c r="A180" t="s">
        <v>606</v>
      </c>
      <c r="B180" t="s">
        <v>376</v>
      </c>
      <c r="C180" t="s">
        <v>319</v>
      </c>
      <c r="D180" t="s">
        <v>607</v>
      </c>
      <c r="E180">
        <v>2799</v>
      </c>
      <c r="F180">
        <f>1299+20</f>
        <v>1319</v>
      </c>
      <c r="G180" s="1">
        <v>44562</v>
      </c>
    </row>
    <row r="181" spans="1:7" x14ac:dyDescent="0.3">
      <c r="A181" t="s">
        <v>608</v>
      </c>
      <c r="B181" t="s">
        <v>609</v>
      </c>
      <c r="C181" t="s">
        <v>610</v>
      </c>
      <c r="D181" t="s">
        <v>611</v>
      </c>
      <c r="E181">
        <v>1395</v>
      </c>
      <c r="F181">
        <f>350+20</f>
        <v>370</v>
      </c>
      <c r="G181" s="1">
        <v>44562</v>
      </c>
    </row>
    <row r="182" spans="1:7" x14ac:dyDescent="0.3">
      <c r="A182" t="s">
        <v>612</v>
      </c>
      <c r="B182" t="s">
        <v>613</v>
      </c>
      <c r="C182" t="s">
        <v>319</v>
      </c>
      <c r="D182" t="s">
        <v>614</v>
      </c>
      <c r="E182">
        <v>499</v>
      </c>
      <c r="F182">
        <f>499+20</f>
        <v>519</v>
      </c>
      <c r="G182" s="1">
        <v>44562</v>
      </c>
    </row>
    <row r="183" spans="1:7" x14ac:dyDescent="0.3">
      <c r="A183" t="s">
        <v>615</v>
      </c>
      <c r="B183" t="s">
        <v>616</v>
      </c>
      <c r="C183" t="s">
        <v>319</v>
      </c>
      <c r="D183" t="s">
        <v>617</v>
      </c>
      <c r="E183">
        <v>2999</v>
      </c>
      <c r="F183">
        <f>1899+20</f>
        <v>1919</v>
      </c>
      <c r="G183" s="1">
        <v>44562</v>
      </c>
    </row>
    <row r="184" spans="1:7" x14ac:dyDescent="0.3">
      <c r="A184" t="s">
        <v>618</v>
      </c>
      <c r="B184" t="s">
        <v>352</v>
      </c>
      <c r="C184" t="s">
        <v>319</v>
      </c>
      <c r="D184" t="s">
        <v>619</v>
      </c>
      <c r="E184">
        <v>2199</v>
      </c>
      <c r="F184">
        <f>1099+20</f>
        <v>1119</v>
      </c>
      <c r="G184" s="1">
        <v>44562</v>
      </c>
    </row>
    <row r="185" spans="1:7" x14ac:dyDescent="0.3">
      <c r="A185" t="s">
        <v>620</v>
      </c>
      <c r="B185" t="s">
        <v>621</v>
      </c>
      <c r="C185" t="s">
        <v>622</v>
      </c>
      <c r="D185" t="s">
        <v>623</v>
      </c>
      <c r="E185">
        <v>2499</v>
      </c>
      <c r="F185">
        <f>899+20</f>
        <v>919</v>
      </c>
      <c r="G185" s="1">
        <v>44562</v>
      </c>
    </row>
    <row r="186" spans="1:7" x14ac:dyDescent="0.3">
      <c r="A186" t="s">
        <v>624</v>
      </c>
      <c r="B186" t="s">
        <v>625</v>
      </c>
      <c r="C186" t="s">
        <v>319</v>
      </c>
      <c r="D186" t="s">
        <v>626</v>
      </c>
      <c r="E186">
        <v>999</v>
      </c>
      <c r="F186">
        <f>499+20</f>
        <v>519</v>
      </c>
      <c r="G186" s="1">
        <v>44562</v>
      </c>
    </row>
    <row r="187" spans="1:7" x14ac:dyDescent="0.3">
      <c r="A187" t="s">
        <v>627</v>
      </c>
      <c r="B187" t="s">
        <v>628</v>
      </c>
      <c r="C187" t="s">
        <v>629</v>
      </c>
      <c r="D187" t="s">
        <v>630</v>
      </c>
      <c r="E187">
        <v>2499</v>
      </c>
      <c r="F187">
        <f>1249+20</f>
        <v>1269</v>
      </c>
      <c r="G187" s="1">
        <v>44562</v>
      </c>
    </row>
    <row r="188" spans="1:7" x14ac:dyDescent="0.3">
      <c r="A188" t="s">
        <v>631</v>
      </c>
      <c r="B188" t="s">
        <v>632</v>
      </c>
      <c r="C188" t="s">
        <v>319</v>
      </c>
      <c r="D188" t="s">
        <v>633</v>
      </c>
      <c r="E188">
        <v>1000</v>
      </c>
      <c r="F188">
        <f>499+20</f>
        <v>519</v>
      </c>
      <c r="G188" s="1">
        <v>44562</v>
      </c>
    </row>
    <row r="189" spans="1:7" x14ac:dyDescent="0.3">
      <c r="A189" t="s">
        <v>634</v>
      </c>
      <c r="B189" t="s">
        <v>635</v>
      </c>
      <c r="C189" t="s">
        <v>319</v>
      </c>
      <c r="D189" t="s">
        <v>636</v>
      </c>
      <c r="E189">
        <v>3199</v>
      </c>
      <c r="F189">
        <f>2559+20</f>
        <v>2579</v>
      </c>
      <c r="G189" s="1">
        <v>44562</v>
      </c>
    </row>
    <row r="190" spans="1:7" x14ac:dyDescent="0.3">
      <c r="A190" t="s">
        <v>637</v>
      </c>
      <c r="B190" t="s">
        <v>638</v>
      </c>
      <c r="C190" t="s">
        <v>560</v>
      </c>
      <c r="D190" t="s">
        <v>639</v>
      </c>
      <c r="E190">
        <v>645</v>
      </c>
      <c r="F190">
        <f>645+20</f>
        <v>665</v>
      </c>
      <c r="G190" s="1">
        <v>44562</v>
      </c>
    </row>
    <row r="191" spans="1:7" x14ac:dyDescent="0.3">
      <c r="A191" t="s">
        <v>640</v>
      </c>
      <c r="B191" t="s">
        <v>641</v>
      </c>
      <c r="C191" t="s">
        <v>319</v>
      </c>
      <c r="D191" t="s">
        <v>642</v>
      </c>
      <c r="E191">
        <v>3499</v>
      </c>
      <c r="F191">
        <f>1695+20</f>
        <v>1715</v>
      </c>
      <c r="G191" s="1">
        <v>44562</v>
      </c>
    </row>
    <row r="192" spans="1:7" x14ac:dyDescent="0.3">
      <c r="A192" t="s">
        <v>643</v>
      </c>
      <c r="B192" t="s">
        <v>644</v>
      </c>
      <c r="C192" t="s">
        <v>645</v>
      </c>
      <c r="D192" t="s">
        <v>646</v>
      </c>
      <c r="E192">
        <v>399</v>
      </c>
      <c r="F192">
        <f>159+20</f>
        <v>179</v>
      </c>
      <c r="G192" s="1">
        <v>44562</v>
      </c>
    </row>
    <row r="193" spans="1:7" x14ac:dyDescent="0.3">
      <c r="A193" t="s">
        <v>647</v>
      </c>
      <c r="B193" t="s">
        <v>376</v>
      </c>
      <c r="C193" t="s">
        <v>319</v>
      </c>
      <c r="D193" t="s">
        <v>648</v>
      </c>
      <c r="E193">
        <v>2499</v>
      </c>
      <c r="F193">
        <f>1249+20</f>
        <v>1269</v>
      </c>
      <c r="G193" s="1">
        <v>44562</v>
      </c>
    </row>
    <row r="194" spans="1:7" x14ac:dyDescent="0.3">
      <c r="A194" t="s">
        <v>649</v>
      </c>
      <c r="B194" t="s">
        <v>482</v>
      </c>
      <c r="C194" t="s">
        <v>319</v>
      </c>
      <c r="D194" t="s">
        <v>650</v>
      </c>
      <c r="E194">
        <v>2499</v>
      </c>
      <c r="F194">
        <f>1999+20</f>
        <v>2019</v>
      </c>
      <c r="G194" s="1">
        <v>44562</v>
      </c>
    </row>
    <row r="195" spans="1:7" x14ac:dyDescent="0.3">
      <c r="A195" t="s">
        <v>651</v>
      </c>
      <c r="B195" t="s">
        <v>652</v>
      </c>
      <c r="C195" t="s">
        <v>498</v>
      </c>
      <c r="D195" t="s">
        <v>653</v>
      </c>
      <c r="E195">
        <v>1299</v>
      </c>
      <c r="F195">
        <f>780+20</f>
        <v>800</v>
      </c>
      <c r="G195" s="1">
        <v>44562</v>
      </c>
    </row>
    <row r="196" spans="1:7" x14ac:dyDescent="0.3">
      <c r="A196" t="s">
        <v>654</v>
      </c>
      <c r="B196" t="s">
        <v>655</v>
      </c>
      <c r="C196" t="s">
        <v>319</v>
      </c>
      <c r="D196" t="s">
        <v>656</v>
      </c>
      <c r="E196">
        <v>2295</v>
      </c>
      <c r="F196">
        <f>2295+20</f>
        <v>2315</v>
      </c>
      <c r="G196" s="1">
        <v>44562</v>
      </c>
    </row>
    <row r="197" spans="1:7" x14ac:dyDescent="0.3">
      <c r="A197" t="s">
        <v>657</v>
      </c>
      <c r="B197" t="s">
        <v>658</v>
      </c>
      <c r="C197" t="s">
        <v>659</v>
      </c>
      <c r="D197" t="s">
        <v>660</v>
      </c>
      <c r="E197">
        <v>349</v>
      </c>
      <c r="F197">
        <f>249+20</f>
        <v>269</v>
      </c>
      <c r="G197" s="1">
        <v>44562</v>
      </c>
    </row>
    <row r="198" spans="1:7" x14ac:dyDescent="0.3">
      <c r="A198" t="s">
        <v>661</v>
      </c>
      <c r="B198" t="s">
        <v>393</v>
      </c>
      <c r="C198" t="s">
        <v>319</v>
      </c>
      <c r="D198" t="s">
        <v>662</v>
      </c>
      <c r="E198">
        <v>4495</v>
      </c>
      <c r="F198">
        <f>4495+20</f>
        <v>4515</v>
      </c>
      <c r="G198" s="1">
        <v>44562</v>
      </c>
    </row>
    <row r="199" spans="1:7" x14ac:dyDescent="0.3">
      <c r="A199" t="s">
        <v>663</v>
      </c>
      <c r="B199" t="s">
        <v>664</v>
      </c>
      <c r="C199" t="s">
        <v>319</v>
      </c>
      <c r="D199" t="s">
        <v>665</v>
      </c>
      <c r="E199">
        <v>2099</v>
      </c>
      <c r="F199">
        <f>2099+20</f>
        <v>2119</v>
      </c>
      <c r="G199" s="1">
        <v>44562</v>
      </c>
    </row>
    <row r="200" spans="1:7" x14ac:dyDescent="0.3">
      <c r="A200" t="s">
        <v>666</v>
      </c>
      <c r="B200" t="s">
        <v>667</v>
      </c>
      <c r="C200" t="s">
        <v>604</v>
      </c>
      <c r="D200" t="s">
        <v>668</v>
      </c>
      <c r="E200">
        <v>2345</v>
      </c>
      <c r="F200">
        <f>1179+20</f>
        <v>1199</v>
      </c>
      <c r="G200" s="1">
        <v>44562</v>
      </c>
    </row>
    <row r="201" spans="1:7" x14ac:dyDescent="0.3">
      <c r="A201" t="s">
        <v>669</v>
      </c>
      <c r="B201" t="s">
        <v>376</v>
      </c>
      <c r="C201" t="s">
        <v>319</v>
      </c>
      <c r="D201" t="s">
        <v>670</v>
      </c>
      <c r="E201">
        <v>1899</v>
      </c>
      <c r="F201">
        <f>999+20</f>
        <v>1019</v>
      </c>
      <c r="G201" s="1">
        <v>44562</v>
      </c>
    </row>
    <row r="202" spans="1:7" x14ac:dyDescent="0.3">
      <c r="A202" t="s">
        <v>671</v>
      </c>
      <c r="B202" t="s">
        <v>655</v>
      </c>
      <c r="C202" t="s">
        <v>319</v>
      </c>
      <c r="D202" t="s">
        <v>672</v>
      </c>
      <c r="E202">
        <v>1995</v>
      </c>
      <c r="F202">
        <f>1995+20</f>
        <v>2015</v>
      </c>
      <c r="G202" s="1">
        <v>44562</v>
      </c>
    </row>
    <row r="203" spans="1:7" x14ac:dyDescent="0.3">
      <c r="A203" t="s">
        <v>673</v>
      </c>
      <c r="B203" t="s">
        <v>674</v>
      </c>
      <c r="C203" t="s">
        <v>604</v>
      </c>
      <c r="D203" t="s">
        <v>675</v>
      </c>
      <c r="E203">
        <v>1799</v>
      </c>
      <c r="F203">
        <f>1199+20</f>
        <v>1219</v>
      </c>
      <c r="G203" s="1">
        <v>44562</v>
      </c>
    </row>
    <row r="204" spans="1:7" x14ac:dyDescent="0.3">
      <c r="A204" t="s">
        <v>676</v>
      </c>
      <c r="B204" t="s">
        <v>677</v>
      </c>
      <c r="C204" t="s">
        <v>319</v>
      </c>
      <c r="D204" t="s">
        <v>678</v>
      </c>
      <c r="E204">
        <v>3299</v>
      </c>
      <c r="F204">
        <f>1650+20</f>
        <v>1670</v>
      </c>
      <c r="G204" s="1">
        <v>44562</v>
      </c>
    </row>
    <row r="205" spans="1:7" x14ac:dyDescent="0.3">
      <c r="A205" t="s">
        <v>679</v>
      </c>
      <c r="B205" t="s">
        <v>680</v>
      </c>
      <c r="C205" t="s">
        <v>681</v>
      </c>
      <c r="D205" t="s">
        <v>682</v>
      </c>
      <c r="E205">
        <v>600</v>
      </c>
      <c r="F205">
        <f>600+20</f>
        <v>620</v>
      </c>
      <c r="G205" s="1">
        <v>44562</v>
      </c>
    </row>
    <row r="206" spans="1:7" x14ac:dyDescent="0.3">
      <c r="A206" t="s">
        <v>683</v>
      </c>
      <c r="B206" t="s">
        <v>684</v>
      </c>
      <c r="C206" t="s">
        <v>458</v>
      </c>
      <c r="D206" t="s">
        <v>685</v>
      </c>
      <c r="E206">
        <v>1350</v>
      </c>
      <c r="F206">
        <f>1350+20</f>
        <v>1370</v>
      </c>
      <c r="G206" s="1">
        <v>44562</v>
      </c>
    </row>
    <row r="207" spans="1:7" x14ac:dyDescent="0.3">
      <c r="A207" t="s">
        <v>686</v>
      </c>
      <c r="B207" t="s">
        <v>687</v>
      </c>
      <c r="C207" t="s">
        <v>319</v>
      </c>
      <c r="D207" t="s">
        <v>688</v>
      </c>
      <c r="E207">
        <v>3499</v>
      </c>
      <c r="F207">
        <f>2799+20</f>
        <v>2819</v>
      </c>
      <c r="G207" s="1">
        <v>44562</v>
      </c>
    </row>
    <row r="208" spans="1:7" x14ac:dyDescent="0.3">
      <c r="A208" t="s">
        <v>689</v>
      </c>
      <c r="B208" t="s">
        <v>482</v>
      </c>
      <c r="C208" t="s">
        <v>319</v>
      </c>
      <c r="D208" t="s">
        <v>690</v>
      </c>
      <c r="E208">
        <v>2499</v>
      </c>
      <c r="F208">
        <f>2399+20</f>
        <v>2419</v>
      </c>
      <c r="G208" s="1">
        <v>44562</v>
      </c>
    </row>
    <row r="209" spans="1:7" x14ac:dyDescent="0.3">
      <c r="A209" t="s">
        <v>691</v>
      </c>
      <c r="B209" t="s">
        <v>540</v>
      </c>
      <c r="C209" t="s">
        <v>319</v>
      </c>
      <c r="D209" t="s">
        <v>692</v>
      </c>
      <c r="E209">
        <v>3999</v>
      </c>
      <c r="F209">
        <f>1765+20</f>
        <v>1785</v>
      </c>
      <c r="G209" s="1">
        <v>44562</v>
      </c>
    </row>
    <row r="210" spans="1:7" x14ac:dyDescent="0.3">
      <c r="A210" t="s">
        <v>693</v>
      </c>
      <c r="B210" t="s">
        <v>694</v>
      </c>
      <c r="C210" t="s">
        <v>319</v>
      </c>
      <c r="D210" t="s">
        <v>695</v>
      </c>
      <c r="E210">
        <v>3999</v>
      </c>
      <c r="F210">
        <f>1999+20</f>
        <v>2019</v>
      </c>
      <c r="G210" s="1">
        <v>44562</v>
      </c>
    </row>
    <row r="211" spans="1:7" x14ac:dyDescent="0.3">
      <c r="A211" t="s">
        <v>696</v>
      </c>
      <c r="B211" t="s">
        <v>352</v>
      </c>
      <c r="C211" t="s">
        <v>319</v>
      </c>
      <c r="D211" t="s">
        <v>697</v>
      </c>
      <c r="E211">
        <v>1599</v>
      </c>
      <c r="F211">
        <f>639+20</f>
        <v>659</v>
      </c>
      <c r="G211" s="1">
        <v>44562</v>
      </c>
    </row>
    <row r="212" spans="1:7" x14ac:dyDescent="0.3">
      <c r="A212" t="s">
        <v>698</v>
      </c>
      <c r="B212" t="s">
        <v>699</v>
      </c>
      <c r="C212" t="s">
        <v>700</v>
      </c>
      <c r="D212" t="s">
        <v>701</v>
      </c>
      <c r="E212">
        <v>2850</v>
      </c>
      <c r="F212">
        <f>1567+20</f>
        <v>1587</v>
      </c>
      <c r="G212" s="1">
        <v>44562</v>
      </c>
    </row>
    <row r="213" spans="1:7" x14ac:dyDescent="0.3">
      <c r="A213" t="s">
        <v>702</v>
      </c>
      <c r="B213" t="s">
        <v>373</v>
      </c>
      <c r="C213" t="s">
        <v>319</v>
      </c>
      <c r="D213" t="s">
        <v>703</v>
      </c>
      <c r="E213">
        <v>2795</v>
      </c>
      <c r="F213">
        <f>1800+20</f>
        <v>1820</v>
      </c>
      <c r="G213" s="1">
        <v>44562</v>
      </c>
    </row>
    <row r="214" spans="1:7" x14ac:dyDescent="0.3">
      <c r="A214" t="s">
        <v>704</v>
      </c>
      <c r="B214" t="s">
        <v>705</v>
      </c>
      <c r="C214" t="s">
        <v>319</v>
      </c>
      <c r="D214" t="s">
        <v>706</v>
      </c>
      <c r="E214">
        <v>4995</v>
      </c>
      <c r="F214">
        <f>3746+20</f>
        <v>3766</v>
      </c>
      <c r="G214" s="1">
        <v>44562</v>
      </c>
    </row>
    <row r="215" spans="1:7" x14ac:dyDescent="0.3">
      <c r="A215" t="s">
        <v>707</v>
      </c>
      <c r="B215" t="s">
        <v>708</v>
      </c>
      <c r="C215" t="s">
        <v>709</v>
      </c>
      <c r="D215" t="s">
        <v>710</v>
      </c>
      <c r="E215">
        <v>999</v>
      </c>
      <c r="F215">
        <f>299+20</f>
        <v>319</v>
      </c>
      <c r="G215" s="1">
        <v>44562</v>
      </c>
    </row>
    <row r="216" spans="1:7" x14ac:dyDescent="0.3">
      <c r="A216" t="s">
        <v>711</v>
      </c>
      <c r="B216" t="s">
        <v>712</v>
      </c>
      <c r="C216" t="s">
        <v>319</v>
      </c>
      <c r="D216" t="s">
        <v>713</v>
      </c>
      <c r="E216">
        <v>3499</v>
      </c>
      <c r="F216">
        <f>1574+20</f>
        <v>1594</v>
      </c>
      <c r="G216" s="1">
        <v>44562</v>
      </c>
    </row>
    <row r="217" spans="1:7" x14ac:dyDescent="0.3">
      <c r="A217" t="s">
        <v>714</v>
      </c>
      <c r="B217" t="s">
        <v>715</v>
      </c>
      <c r="C217" t="s">
        <v>716</v>
      </c>
      <c r="D217" t="s">
        <v>717</v>
      </c>
      <c r="E217">
        <v>1100</v>
      </c>
      <c r="F217">
        <f>800+20</f>
        <v>820</v>
      </c>
      <c r="G217" s="1">
        <v>44562</v>
      </c>
    </row>
    <row r="218" spans="1:7" x14ac:dyDescent="0.3">
      <c r="A218" t="s">
        <v>718</v>
      </c>
      <c r="B218" t="s">
        <v>547</v>
      </c>
      <c r="C218" t="s">
        <v>319</v>
      </c>
      <c r="D218" t="s">
        <v>719</v>
      </c>
      <c r="E218">
        <v>1200</v>
      </c>
      <c r="F218">
        <f>599+20</f>
        <v>619</v>
      </c>
      <c r="G218" s="1">
        <v>44562</v>
      </c>
    </row>
    <row r="219" spans="1:7" x14ac:dyDescent="0.3">
      <c r="A219" t="s">
        <v>720</v>
      </c>
      <c r="B219" t="s">
        <v>721</v>
      </c>
      <c r="C219" t="s">
        <v>722</v>
      </c>
      <c r="D219" t="s">
        <v>723</v>
      </c>
      <c r="E219">
        <v>8995</v>
      </c>
      <c r="F219">
        <f>8545+20</f>
        <v>8565</v>
      </c>
      <c r="G219" s="1">
        <v>44562</v>
      </c>
    </row>
    <row r="220" spans="1:7" x14ac:dyDescent="0.3">
      <c r="A220" t="s">
        <v>724</v>
      </c>
      <c r="B220" t="s">
        <v>725</v>
      </c>
      <c r="C220" t="s">
        <v>319</v>
      </c>
      <c r="D220" t="s">
        <v>726</v>
      </c>
      <c r="E220">
        <v>4195</v>
      </c>
      <c r="F220">
        <f>2050+20</f>
        <v>2070</v>
      </c>
      <c r="G220" s="1">
        <v>44562</v>
      </c>
    </row>
    <row r="221" spans="1:7" x14ac:dyDescent="0.3">
      <c r="A221" t="s">
        <v>727</v>
      </c>
      <c r="B221" t="s">
        <v>728</v>
      </c>
      <c r="C221" t="s">
        <v>498</v>
      </c>
      <c r="D221" t="s">
        <v>729</v>
      </c>
      <c r="E221">
        <v>1250</v>
      </c>
      <c r="F221">
        <f>999+20</f>
        <v>1019</v>
      </c>
      <c r="G221" s="1">
        <v>44562</v>
      </c>
    </row>
    <row r="222" spans="1:7" x14ac:dyDescent="0.3">
      <c r="A222" t="s">
        <v>730</v>
      </c>
      <c r="B222" t="s">
        <v>731</v>
      </c>
      <c r="C222" t="s">
        <v>319</v>
      </c>
      <c r="D222" t="s">
        <v>732</v>
      </c>
      <c r="E222">
        <v>1999</v>
      </c>
      <c r="F222">
        <f>499+20</f>
        <v>519</v>
      </c>
      <c r="G222" s="1">
        <v>44562</v>
      </c>
    </row>
    <row r="223" spans="1:7" x14ac:dyDescent="0.3">
      <c r="A223" t="s">
        <v>733</v>
      </c>
      <c r="B223" t="s">
        <v>734</v>
      </c>
      <c r="C223" t="s">
        <v>479</v>
      </c>
      <c r="D223" t="s">
        <v>735</v>
      </c>
      <c r="E223">
        <v>1350</v>
      </c>
      <c r="F223">
        <f>555+20</f>
        <v>575</v>
      </c>
      <c r="G223" s="1">
        <v>44562</v>
      </c>
    </row>
    <row r="224" spans="1:7" x14ac:dyDescent="0.3">
      <c r="A224" t="s">
        <v>736</v>
      </c>
      <c r="B224" t="s">
        <v>352</v>
      </c>
      <c r="C224" t="s">
        <v>319</v>
      </c>
      <c r="D224" t="s">
        <v>737</v>
      </c>
      <c r="E224">
        <v>1799</v>
      </c>
      <c r="F224">
        <f>719+20</f>
        <v>739</v>
      </c>
      <c r="G224" s="1">
        <v>44562</v>
      </c>
    </row>
    <row r="225" spans="1:7" x14ac:dyDescent="0.3">
      <c r="A225" t="s">
        <v>738</v>
      </c>
      <c r="B225" t="s">
        <v>635</v>
      </c>
      <c r="C225" t="s">
        <v>319</v>
      </c>
      <c r="D225" t="s">
        <v>739</v>
      </c>
      <c r="E225">
        <v>3199</v>
      </c>
      <c r="F225">
        <f>2559+20</f>
        <v>2579</v>
      </c>
      <c r="G225" s="1">
        <v>44562</v>
      </c>
    </row>
    <row r="226" spans="1:7" x14ac:dyDescent="0.3">
      <c r="A226" t="s">
        <v>740</v>
      </c>
      <c r="B226" t="s">
        <v>741</v>
      </c>
      <c r="C226" t="s">
        <v>604</v>
      </c>
      <c r="D226" t="s">
        <v>742</v>
      </c>
      <c r="E226">
        <v>1499</v>
      </c>
      <c r="F226">
        <f>999+20</f>
        <v>1019</v>
      </c>
      <c r="G226" s="1">
        <v>44562</v>
      </c>
    </row>
    <row r="227" spans="1:7" x14ac:dyDescent="0.3">
      <c r="A227" t="s">
        <v>743</v>
      </c>
      <c r="B227" t="s">
        <v>744</v>
      </c>
      <c r="C227" t="s">
        <v>319</v>
      </c>
      <c r="D227" t="s">
        <v>745</v>
      </c>
      <c r="E227">
        <v>799</v>
      </c>
      <c r="F227">
        <f>699+20</f>
        <v>719</v>
      </c>
      <c r="G227" s="1">
        <v>44562</v>
      </c>
    </row>
    <row r="228" spans="1:7" x14ac:dyDescent="0.3">
      <c r="A228" t="s">
        <v>746</v>
      </c>
      <c r="B228" t="s">
        <v>747</v>
      </c>
      <c r="C228" t="s">
        <v>334</v>
      </c>
      <c r="D228" t="s">
        <v>748</v>
      </c>
      <c r="E228">
        <v>1095</v>
      </c>
      <c r="F228">
        <f>595+20</f>
        <v>615</v>
      </c>
      <c r="G228" s="1">
        <v>44562</v>
      </c>
    </row>
    <row r="229" spans="1:7" x14ac:dyDescent="0.3">
      <c r="A229" t="s">
        <v>749</v>
      </c>
      <c r="B229" t="s">
        <v>635</v>
      </c>
      <c r="C229" t="s">
        <v>319</v>
      </c>
      <c r="D229" t="s">
        <v>750</v>
      </c>
      <c r="E229">
        <v>3199</v>
      </c>
      <c r="F229">
        <f>2559+20</f>
        <v>2579</v>
      </c>
      <c r="G229" s="1">
        <v>44562</v>
      </c>
    </row>
    <row r="230" spans="1:7" x14ac:dyDescent="0.3">
      <c r="A230" t="s">
        <v>751</v>
      </c>
      <c r="B230" t="s">
        <v>352</v>
      </c>
      <c r="C230" t="s">
        <v>319</v>
      </c>
      <c r="D230" t="s">
        <v>752</v>
      </c>
      <c r="E230">
        <v>3499</v>
      </c>
      <c r="F230">
        <f>2099+20</f>
        <v>2119</v>
      </c>
      <c r="G230" s="1">
        <v>44562</v>
      </c>
    </row>
    <row r="231" spans="1:7" x14ac:dyDescent="0.3">
      <c r="A231" t="s">
        <v>753</v>
      </c>
      <c r="B231" t="s">
        <v>754</v>
      </c>
      <c r="C231" t="s">
        <v>319</v>
      </c>
      <c r="D231" t="s">
        <v>755</v>
      </c>
      <c r="E231">
        <v>1050</v>
      </c>
      <c r="F231">
        <f>449+20</f>
        <v>469</v>
      </c>
      <c r="G231" s="1">
        <v>44562</v>
      </c>
    </row>
    <row r="232" spans="1:7" x14ac:dyDescent="0.3">
      <c r="A232" t="s">
        <v>756</v>
      </c>
      <c r="B232" t="s">
        <v>757</v>
      </c>
      <c r="C232" t="s">
        <v>319</v>
      </c>
      <c r="D232" t="s">
        <v>758</v>
      </c>
      <c r="E232">
        <v>4495</v>
      </c>
      <c r="F232">
        <f>1895+20</f>
        <v>1915</v>
      </c>
      <c r="G232" s="1">
        <v>44562</v>
      </c>
    </row>
    <row r="233" spans="1:7" x14ac:dyDescent="0.3">
      <c r="A233" t="s">
        <v>759</v>
      </c>
      <c r="B233" t="s">
        <v>694</v>
      </c>
      <c r="C233" t="s">
        <v>319</v>
      </c>
      <c r="D233" t="s">
        <v>760</v>
      </c>
      <c r="E233">
        <v>3999</v>
      </c>
      <c r="F233">
        <f>1999+20</f>
        <v>2019</v>
      </c>
      <c r="G233" s="1">
        <v>44562</v>
      </c>
    </row>
    <row r="234" spans="1:7" x14ac:dyDescent="0.3">
      <c r="A234" t="s">
        <v>761</v>
      </c>
      <c r="B234" t="s">
        <v>762</v>
      </c>
      <c r="C234" t="s">
        <v>319</v>
      </c>
      <c r="D234" t="s">
        <v>763</v>
      </c>
      <c r="E234">
        <v>3499</v>
      </c>
      <c r="F234">
        <f>499+20</f>
        <v>519</v>
      </c>
      <c r="G234" s="1">
        <v>44562</v>
      </c>
    </row>
    <row r="235" spans="1:7" x14ac:dyDescent="0.3">
      <c r="A235" t="s">
        <v>764</v>
      </c>
      <c r="B235" t="s">
        <v>765</v>
      </c>
      <c r="C235" t="s">
        <v>766</v>
      </c>
      <c r="D235" t="s">
        <v>767</v>
      </c>
      <c r="E235">
        <v>1999</v>
      </c>
      <c r="F235">
        <f>262+20</f>
        <v>282</v>
      </c>
      <c r="G235" s="1">
        <v>44562</v>
      </c>
    </row>
    <row r="236" spans="1:7" x14ac:dyDescent="0.3">
      <c r="A236" t="s">
        <v>768</v>
      </c>
      <c r="B236" t="s">
        <v>769</v>
      </c>
      <c r="C236" t="s">
        <v>319</v>
      </c>
      <c r="D236" t="s">
        <v>770</v>
      </c>
      <c r="E236">
        <v>1820</v>
      </c>
      <c r="F236">
        <f>1820+20</f>
        <v>1840</v>
      </c>
      <c r="G236" s="1">
        <v>44562</v>
      </c>
    </row>
    <row r="237" spans="1:7" x14ac:dyDescent="0.3">
      <c r="A237" t="s">
        <v>771</v>
      </c>
      <c r="B237" t="s">
        <v>772</v>
      </c>
      <c r="C237" t="s">
        <v>773</v>
      </c>
      <c r="D237" t="s">
        <v>774</v>
      </c>
      <c r="E237">
        <v>2495</v>
      </c>
      <c r="F237">
        <f>2495+20</f>
        <v>2515</v>
      </c>
      <c r="G237" s="1">
        <v>44562</v>
      </c>
    </row>
    <row r="238" spans="1:7" x14ac:dyDescent="0.3">
      <c r="A238" t="s">
        <v>775</v>
      </c>
      <c r="B238" t="s">
        <v>376</v>
      </c>
      <c r="C238" t="s">
        <v>319</v>
      </c>
      <c r="D238" t="s">
        <v>776</v>
      </c>
      <c r="E238">
        <v>2799</v>
      </c>
      <c r="F238">
        <f>1299+20</f>
        <v>1319</v>
      </c>
      <c r="G238" s="1">
        <v>44562</v>
      </c>
    </row>
    <row r="239" spans="1:7" x14ac:dyDescent="0.3">
      <c r="A239" t="s">
        <v>777</v>
      </c>
      <c r="B239" t="s">
        <v>778</v>
      </c>
      <c r="C239" t="s">
        <v>779</v>
      </c>
      <c r="D239" t="s">
        <v>780</v>
      </c>
      <c r="E239">
        <v>2499</v>
      </c>
      <c r="F239">
        <f>1249+20</f>
        <v>1269</v>
      </c>
      <c r="G239" s="1">
        <v>44562</v>
      </c>
    </row>
    <row r="240" spans="1:7" x14ac:dyDescent="0.3">
      <c r="A240" t="s">
        <v>781</v>
      </c>
      <c r="B240" t="s">
        <v>376</v>
      </c>
      <c r="C240" t="s">
        <v>319</v>
      </c>
      <c r="D240" t="s">
        <v>782</v>
      </c>
      <c r="E240">
        <v>1999</v>
      </c>
      <c r="F240">
        <f>999+20</f>
        <v>1019</v>
      </c>
      <c r="G240" s="1">
        <v>44562</v>
      </c>
    </row>
    <row r="241" spans="1:7" x14ac:dyDescent="0.3">
      <c r="A241" t="s">
        <v>783</v>
      </c>
      <c r="B241" t="s">
        <v>784</v>
      </c>
      <c r="C241" t="s">
        <v>498</v>
      </c>
      <c r="D241" t="s">
        <v>785</v>
      </c>
      <c r="E241">
        <v>1299</v>
      </c>
      <c r="F241">
        <f>1039+20</f>
        <v>1059</v>
      </c>
      <c r="G241" s="1">
        <v>44562</v>
      </c>
    </row>
    <row r="242" spans="1:7" x14ac:dyDescent="0.3">
      <c r="A242" t="s">
        <v>786</v>
      </c>
      <c r="B242" t="s">
        <v>363</v>
      </c>
      <c r="C242" t="s">
        <v>319</v>
      </c>
      <c r="D242" t="s">
        <v>787</v>
      </c>
      <c r="E242">
        <v>2095</v>
      </c>
      <c r="F242">
        <f>999+20</f>
        <v>1019</v>
      </c>
      <c r="G242" s="1">
        <v>44562</v>
      </c>
    </row>
    <row r="243" spans="1:7" x14ac:dyDescent="0.3">
      <c r="A243" t="s">
        <v>788</v>
      </c>
      <c r="B243" t="s">
        <v>373</v>
      </c>
      <c r="C243" t="s">
        <v>319</v>
      </c>
      <c r="D243" t="s">
        <v>789</v>
      </c>
      <c r="E243">
        <v>3295</v>
      </c>
      <c r="F243">
        <f>2395+20</f>
        <v>2415</v>
      </c>
      <c r="G243" s="1">
        <v>44562</v>
      </c>
    </row>
    <row r="244" spans="1:7" x14ac:dyDescent="0.3">
      <c r="A244" t="s">
        <v>790</v>
      </c>
      <c r="B244" t="s">
        <v>791</v>
      </c>
      <c r="C244" t="s">
        <v>319</v>
      </c>
      <c r="D244" t="s">
        <v>792</v>
      </c>
      <c r="E244">
        <v>4395</v>
      </c>
      <c r="F244">
        <f>2150+20</f>
        <v>2170</v>
      </c>
      <c r="G244" s="1">
        <v>44562</v>
      </c>
    </row>
    <row r="245" spans="1:7" x14ac:dyDescent="0.3">
      <c r="A245" t="s">
        <v>793</v>
      </c>
      <c r="B245" t="s">
        <v>794</v>
      </c>
      <c r="C245" t="s">
        <v>380</v>
      </c>
      <c r="D245" t="s">
        <v>795</v>
      </c>
      <c r="E245">
        <v>8995</v>
      </c>
      <c r="F245">
        <f>7495+20</f>
        <v>7515</v>
      </c>
      <c r="G245" s="1">
        <v>44562</v>
      </c>
    </row>
    <row r="246" spans="1:7" x14ac:dyDescent="0.3">
      <c r="A246" t="s">
        <v>796</v>
      </c>
      <c r="B246" t="s">
        <v>616</v>
      </c>
      <c r="C246" t="s">
        <v>319</v>
      </c>
      <c r="D246" t="s">
        <v>797</v>
      </c>
      <c r="E246">
        <v>5999</v>
      </c>
      <c r="F246">
        <f>3199+20</f>
        <v>3219</v>
      </c>
      <c r="G246" s="1">
        <v>44562</v>
      </c>
    </row>
    <row r="247" spans="1:7" x14ac:dyDescent="0.3">
      <c r="A247" t="s">
        <v>798</v>
      </c>
      <c r="B247" t="s">
        <v>352</v>
      </c>
      <c r="C247" t="s">
        <v>319</v>
      </c>
      <c r="D247" t="s">
        <v>799</v>
      </c>
      <c r="E247">
        <v>3599</v>
      </c>
      <c r="F247">
        <f>2519+20</f>
        <v>2539</v>
      </c>
      <c r="G247" s="1">
        <v>44562</v>
      </c>
    </row>
    <row r="248" spans="1:7" x14ac:dyDescent="0.3">
      <c r="A248" t="s">
        <v>800</v>
      </c>
      <c r="B248" t="s">
        <v>801</v>
      </c>
      <c r="C248" t="s">
        <v>802</v>
      </c>
      <c r="D248" t="s">
        <v>803</v>
      </c>
      <c r="E248">
        <v>2499</v>
      </c>
      <c r="F248">
        <f>599+20</f>
        <v>619</v>
      </c>
      <c r="G248" s="1">
        <v>44562</v>
      </c>
    </row>
    <row r="249" spans="1:7" x14ac:dyDescent="0.3">
      <c r="A249" t="s">
        <v>804</v>
      </c>
      <c r="B249" t="s">
        <v>352</v>
      </c>
      <c r="C249" t="s">
        <v>319</v>
      </c>
      <c r="D249" t="s">
        <v>805</v>
      </c>
      <c r="E249">
        <v>2199</v>
      </c>
      <c r="F249">
        <f>1099+20</f>
        <v>1119</v>
      </c>
      <c r="G249" s="1">
        <v>44562</v>
      </c>
    </row>
    <row r="250" spans="1:7" x14ac:dyDescent="0.3">
      <c r="A250" t="s">
        <v>806</v>
      </c>
      <c r="B250" t="s">
        <v>807</v>
      </c>
      <c r="C250" t="s">
        <v>808</v>
      </c>
      <c r="D250" t="s">
        <v>809</v>
      </c>
      <c r="E250">
        <v>1990</v>
      </c>
      <c r="F250">
        <f>699+20</f>
        <v>719</v>
      </c>
      <c r="G250" s="1">
        <v>44562</v>
      </c>
    </row>
    <row r="251" spans="1:7" x14ac:dyDescent="0.3">
      <c r="A251" t="s">
        <v>810</v>
      </c>
      <c r="B251" t="s">
        <v>811</v>
      </c>
      <c r="C251" t="s">
        <v>319</v>
      </c>
      <c r="D251" t="s">
        <v>812</v>
      </c>
      <c r="E251">
        <v>2650</v>
      </c>
      <c r="F251">
        <f>2650+20</f>
        <v>2670</v>
      </c>
      <c r="G251" s="1">
        <v>44562</v>
      </c>
    </row>
    <row r="252" spans="1:7" x14ac:dyDescent="0.3">
      <c r="A252" t="s">
        <v>813</v>
      </c>
      <c r="B252" t="s">
        <v>814</v>
      </c>
      <c r="C252" t="s">
        <v>815</v>
      </c>
      <c r="D252" t="s">
        <v>816</v>
      </c>
      <c r="E252">
        <v>2999</v>
      </c>
      <c r="F252">
        <f>995+20</f>
        <v>1015</v>
      </c>
      <c r="G252" s="1">
        <v>44562</v>
      </c>
    </row>
    <row r="253" spans="1:7" x14ac:dyDescent="0.3">
      <c r="A253" t="s">
        <v>817</v>
      </c>
      <c r="B253" t="s">
        <v>818</v>
      </c>
      <c r="C253" t="s">
        <v>319</v>
      </c>
      <c r="D253" t="s">
        <v>819</v>
      </c>
      <c r="E253">
        <v>1500</v>
      </c>
      <c r="F253">
        <f>599+20</f>
        <v>619</v>
      </c>
      <c r="G253" s="1">
        <v>44562</v>
      </c>
    </row>
    <row r="254" spans="1:7" x14ac:dyDescent="0.3">
      <c r="A254" t="s">
        <v>820</v>
      </c>
      <c r="B254" t="s">
        <v>821</v>
      </c>
      <c r="C254" t="s">
        <v>458</v>
      </c>
      <c r="D254" t="s">
        <v>822</v>
      </c>
      <c r="E254">
        <v>1800</v>
      </c>
      <c r="F254">
        <f>900+20</f>
        <v>920</v>
      </c>
      <c r="G254" s="1">
        <v>44562</v>
      </c>
    </row>
    <row r="255" spans="1:7" x14ac:dyDescent="0.3">
      <c r="A255" t="s">
        <v>823</v>
      </c>
      <c r="B255" t="s">
        <v>824</v>
      </c>
      <c r="C255" t="s">
        <v>319</v>
      </c>
      <c r="D255" t="s">
        <v>825</v>
      </c>
      <c r="E255">
        <v>2799</v>
      </c>
      <c r="F255">
        <f>2239+20</f>
        <v>2259</v>
      </c>
      <c r="G255" s="1">
        <v>44562</v>
      </c>
    </row>
    <row r="256" spans="1:7" x14ac:dyDescent="0.3">
      <c r="A256" t="s">
        <v>826</v>
      </c>
      <c r="B256" t="s">
        <v>827</v>
      </c>
      <c r="C256" t="s">
        <v>828</v>
      </c>
      <c r="D256" t="s">
        <v>829</v>
      </c>
      <c r="E256">
        <v>1999</v>
      </c>
      <c r="F256">
        <f>849+20</f>
        <v>869</v>
      </c>
      <c r="G256" s="1">
        <v>44562</v>
      </c>
    </row>
    <row r="257" spans="1:7" x14ac:dyDescent="0.3">
      <c r="A257" t="s">
        <v>830</v>
      </c>
      <c r="B257" t="s">
        <v>831</v>
      </c>
      <c r="C257" t="s">
        <v>319</v>
      </c>
      <c r="D257" t="s">
        <v>832</v>
      </c>
      <c r="E257">
        <v>3350</v>
      </c>
      <c r="F257">
        <f>1900+20</f>
        <v>1920</v>
      </c>
      <c r="G257" s="1">
        <v>44562</v>
      </c>
    </row>
    <row r="258" spans="1:7" x14ac:dyDescent="0.3">
      <c r="A258" t="s">
        <v>833</v>
      </c>
      <c r="B258" t="s">
        <v>376</v>
      </c>
      <c r="C258" t="s">
        <v>319</v>
      </c>
      <c r="D258" t="s">
        <v>834</v>
      </c>
      <c r="E258">
        <v>2799</v>
      </c>
      <c r="F258">
        <f>1299+20</f>
        <v>1319</v>
      </c>
      <c r="G258" s="1">
        <v>44562</v>
      </c>
    </row>
    <row r="259" spans="1:7" x14ac:dyDescent="0.3">
      <c r="A259" t="s">
        <v>835</v>
      </c>
      <c r="B259" t="s">
        <v>836</v>
      </c>
      <c r="C259" t="s">
        <v>319</v>
      </c>
      <c r="D259" t="s">
        <v>837</v>
      </c>
      <c r="E259">
        <v>3495</v>
      </c>
      <c r="F259">
        <f>2621+20</f>
        <v>2641</v>
      </c>
      <c r="G259" s="1">
        <v>44562</v>
      </c>
    </row>
    <row r="260" spans="1:7" x14ac:dyDescent="0.3">
      <c r="A260" t="s">
        <v>838</v>
      </c>
      <c r="B260" t="s">
        <v>839</v>
      </c>
      <c r="C260" t="s">
        <v>840</v>
      </c>
      <c r="D260" t="s">
        <v>841</v>
      </c>
      <c r="E260">
        <v>1299</v>
      </c>
      <c r="F260">
        <f>299+20</f>
        <v>319</v>
      </c>
      <c r="G260" s="1">
        <v>44562</v>
      </c>
    </row>
    <row r="261" spans="1:7" x14ac:dyDescent="0.3">
      <c r="A261" t="s">
        <v>842</v>
      </c>
      <c r="B261" t="s">
        <v>843</v>
      </c>
      <c r="C261" t="s">
        <v>458</v>
      </c>
      <c r="D261" t="s">
        <v>844</v>
      </c>
      <c r="E261">
        <v>1495</v>
      </c>
      <c r="F261">
        <f>1345+20</f>
        <v>1365</v>
      </c>
      <c r="G261" s="1">
        <v>44562</v>
      </c>
    </row>
    <row r="262" spans="1:7" x14ac:dyDescent="0.3">
      <c r="A262" t="s">
        <v>845</v>
      </c>
      <c r="B262" t="s">
        <v>547</v>
      </c>
      <c r="C262" t="s">
        <v>319</v>
      </c>
      <c r="D262" t="s">
        <v>846</v>
      </c>
      <c r="E262">
        <v>1200</v>
      </c>
      <c r="F262">
        <f>599+20</f>
        <v>619</v>
      </c>
      <c r="G262" s="1">
        <v>44562</v>
      </c>
    </row>
    <row r="263" spans="1:7" x14ac:dyDescent="0.3">
      <c r="A263" t="s">
        <v>847</v>
      </c>
      <c r="B263" t="s">
        <v>848</v>
      </c>
      <c r="C263" t="s">
        <v>334</v>
      </c>
      <c r="D263" t="s">
        <v>849</v>
      </c>
      <c r="E263">
        <v>1095</v>
      </c>
      <c r="F263">
        <f>595+20</f>
        <v>615</v>
      </c>
      <c r="G263" s="1">
        <v>44562</v>
      </c>
    </row>
    <row r="264" spans="1:7" x14ac:dyDescent="0.3">
      <c r="A264" t="s">
        <v>850</v>
      </c>
      <c r="B264" t="s">
        <v>540</v>
      </c>
      <c r="C264" t="s">
        <v>319</v>
      </c>
      <c r="D264" t="s">
        <v>851</v>
      </c>
      <c r="E264">
        <v>3499</v>
      </c>
      <c r="F264">
        <f>1795+20</f>
        <v>1815</v>
      </c>
      <c r="G264" s="1">
        <v>44562</v>
      </c>
    </row>
    <row r="265" spans="1:7" x14ac:dyDescent="0.3">
      <c r="A265" t="s">
        <v>852</v>
      </c>
      <c r="B265" t="s">
        <v>853</v>
      </c>
      <c r="C265" t="s">
        <v>458</v>
      </c>
      <c r="D265" t="s">
        <v>854</v>
      </c>
      <c r="E265">
        <v>795</v>
      </c>
      <c r="F265">
        <f>795+20</f>
        <v>815</v>
      </c>
      <c r="G265" s="1">
        <v>44562</v>
      </c>
    </row>
    <row r="266" spans="1:7" x14ac:dyDescent="0.3">
      <c r="A266" t="s">
        <v>855</v>
      </c>
      <c r="B266" t="s">
        <v>856</v>
      </c>
      <c r="C266" t="s">
        <v>857</v>
      </c>
      <c r="D266" t="s">
        <v>858</v>
      </c>
      <c r="E266">
        <v>2150</v>
      </c>
      <c r="F266">
        <f>950+20</f>
        <v>970</v>
      </c>
      <c r="G266" s="1">
        <v>44562</v>
      </c>
    </row>
    <row r="267" spans="1:7" x14ac:dyDescent="0.3">
      <c r="A267" t="s">
        <v>859</v>
      </c>
      <c r="B267" t="s">
        <v>860</v>
      </c>
      <c r="C267" t="s">
        <v>319</v>
      </c>
      <c r="D267" t="s">
        <v>861</v>
      </c>
      <c r="E267">
        <v>1499</v>
      </c>
      <c r="F267">
        <f>999+20</f>
        <v>1019</v>
      </c>
      <c r="G267" s="1">
        <v>44562</v>
      </c>
    </row>
    <row r="268" spans="1:7" x14ac:dyDescent="0.3">
      <c r="A268" t="s">
        <v>862</v>
      </c>
      <c r="B268" t="s">
        <v>863</v>
      </c>
      <c r="C268" t="s">
        <v>864</v>
      </c>
      <c r="D268" t="s">
        <v>865</v>
      </c>
      <c r="E268">
        <v>299</v>
      </c>
      <c r="F268">
        <f>299+20</f>
        <v>319</v>
      </c>
      <c r="G268" s="1">
        <v>44562</v>
      </c>
    </row>
    <row r="269" spans="1:7" x14ac:dyDescent="0.3">
      <c r="A269" t="s">
        <v>866</v>
      </c>
      <c r="B269" t="s">
        <v>867</v>
      </c>
      <c r="C269" t="s">
        <v>319</v>
      </c>
      <c r="D269" t="s">
        <v>868</v>
      </c>
      <c r="E269">
        <v>999</v>
      </c>
      <c r="F269">
        <f>499+20</f>
        <v>519</v>
      </c>
      <c r="G269" s="1">
        <v>44562</v>
      </c>
    </row>
    <row r="270" spans="1:7" x14ac:dyDescent="0.3">
      <c r="A270" t="s">
        <v>869</v>
      </c>
      <c r="B270" t="s">
        <v>870</v>
      </c>
      <c r="C270" t="s">
        <v>498</v>
      </c>
      <c r="D270" t="s">
        <v>871</v>
      </c>
      <c r="E270">
        <v>1645</v>
      </c>
      <c r="F270">
        <f>1316+20</f>
        <v>1336</v>
      </c>
      <c r="G270" s="1">
        <v>44562</v>
      </c>
    </row>
    <row r="271" spans="1:7" x14ac:dyDescent="0.3">
      <c r="A271" t="s">
        <v>872</v>
      </c>
      <c r="B271" t="s">
        <v>731</v>
      </c>
      <c r="C271" t="s">
        <v>319</v>
      </c>
      <c r="D271" t="s">
        <v>873</v>
      </c>
      <c r="E271">
        <v>1999</v>
      </c>
      <c r="F271">
        <f>499+20</f>
        <v>519</v>
      </c>
      <c r="G271" s="1">
        <v>44562</v>
      </c>
    </row>
    <row r="272" spans="1:7" x14ac:dyDescent="0.3">
      <c r="A272" t="s">
        <v>874</v>
      </c>
      <c r="B272" t="s">
        <v>875</v>
      </c>
      <c r="C272" t="s">
        <v>604</v>
      </c>
      <c r="D272" t="s">
        <v>876</v>
      </c>
      <c r="E272">
        <v>1299</v>
      </c>
      <c r="F272">
        <f>899+20</f>
        <v>919</v>
      </c>
      <c r="G272" s="1">
        <v>44562</v>
      </c>
    </row>
    <row r="273" spans="1:7" x14ac:dyDescent="0.3">
      <c r="A273" t="s">
        <v>877</v>
      </c>
      <c r="B273" t="s">
        <v>616</v>
      </c>
      <c r="C273" t="s">
        <v>319</v>
      </c>
      <c r="D273" t="s">
        <v>878</v>
      </c>
      <c r="E273">
        <v>5999</v>
      </c>
      <c r="F273">
        <f>3599+20</f>
        <v>3619</v>
      </c>
      <c r="G273" s="1">
        <v>44562</v>
      </c>
    </row>
    <row r="274" spans="1:7" x14ac:dyDescent="0.3">
      <c r="A274" t="s">
        <v>879</v>
      </c>
      <c r="B274" t="s">
        <v>880</v>
      </c>
      <c r="C274" t="s">
        <v>319</v>
      </c>
      <c r="D274" t="s">
        <v>881</v>
      </c>
      <c r="E274">
        <v>3250</v>
      </c>
      <c r="F274">
        <f>1800+20</f>
        <v>1820</v>
      </c>
      <c r="G274" s="1">
        <v>44562</v>
      </c>
    </row>
    <row r="275" spans="1:7" x14ac:dyDescent="0.3">
      <c r="A275" t="s">
        <v>882</v>
      </c>
      <c r="B275" t="s">
        <v>616</v>
      </c>
      <c r="C275" t="s">
        <v>319</v>
      </c>
      <c r="D275" t="s">
        <v>883</v>
      </c>
      <c r="E275">
        <v>3599</v>
      </c>
      <c r="F275">
        <f>2399+20</f>
        <v>2419</v>
      </c>
      <c r="G275" s="1">
        <v>44562</v>
      </c>
    </row>
    <row r="276" spans="1:7" x14ac:dyDescent="0.3">
      <c r="A276" t="s">
        <v>884</v>
      </c>
      <c r="B276" t="s">
        <v>352</v>
      </c>
      <c r="C276" t="s">
        <v>319</v>
      </c>
      <c r="D276" t="s">
        <v>885</v>
      </c>
      <c r="E276">
        <v>2199</v>
      </c>
      <c r="F276">
        <f>1099+20</f>
        <v>1119</v>
      </c>
      <c r="G276" s="1">
        <v>44562</v>
      </c>
    </row>
    <row r="277" spans="1:7" x14ac:dyDescent="0.3">
      <c r="A277" t="s">
        <v>886</v>
      </c>
      <c r="B277" t="s">
        <v>887</v>
      </c>
      <c r="C277" t="s">
        <v>888</v>
      </c>
      <c r="D277" t="s">
        <v>889</v>
      </c>
      <c r="E277">
        <v>1299</v>
      </c>
      <c r="F277">
        <f>499+20</f>
        <v>519</v>
      </c>
      <c r="G277" s="1">
        <v>44562</v>
      </c>
    </row>
    <row r="278" spans="1:7" x14ac:dyDescent="0.3">
      <c r="A278" t="s">
        <v>890</v>
      </c>
      <c r="B278" t="s">
        <v>891</v>
      </c>
      <c r="C278" t="s">
        <v>319</v>
      </c>
      <c r="D278" t="s">
        <v>892</v>
      </c>
      <c r="E278">
        <v>1399</v>
      </c>
      <c r="F278">
        <f>999+20</f>
        <v>1019</v>
      </c>
      <c r="G278" s="1">
        <v>44562</v>
      </c>
    </row>
    <row r="279" spans="1:7" x14ac:dyDescent="0.3">
      <c r="A279" t="s">
        <v>893</v>
      </c>
      <c r="B279" t="s">
        <v>894</v>
      </c>
      <c r="C279" t="s">
        <v>319</v>
      </c>
      <c r="D279" t="s">
        <v>895</v>
      </c>
      <c r="E279">
        <v>2999</v>
      </c>
      <c r="F279">
        <f>1199+20</f>
        <v>1219</v>
      </c>
      <c r="G279" s="1">
        <v>44562</v>
      </c>
    </row>
    <row r="280" spans="1:7" x14ac:dyDescent="0.3">
      <c r="A280" t="s">
        <v>896</v>
      </c>
      <c r="B280" t="s">
        <v>897</v>
      </c>
      <c r="C280" t="s">
        <v>828</v>
      </c>
      <c r="D280" t="s">
        <v>898</v>
      </c>
      <c r="E280">
        <v>1499</v>
      </c>
      <c r="F280">
        <f>599+20</f>
        <v>619</v>
      </c>
      <c r="G280" s="1">
        <v>44562</v>
      </c>
    </row>
    <row r="281" spans="1:7" x14ac:dyDescent="0.3">
      <c r="A281" t="s">
        <v>899</v>
      </c>
      <c r="B281" t="s">
        <v>900</v>
      </c>
      <c r="C281" t="s">
        <v>319</v>
      </c>
      <c r="D281" t="s">
        <v>901</v>
      </c>
      <c r="E281">
        <v>2799</v>
      </c>
      <c r="F281">
        <f>2239+20</f>
        <v>2259</v>
      </c>
      <c r="G281" s="1">
        <v>44562</v>
      </c>
    </row>
    <row r="282" spans="1:7" x14ac:dyDescent="0.3">
      <c r="A282" t="s">
        <v>902</v>
      </c>
      <c r="B282" t="s">
        <v>903</v>
      </c>
      <c r="C282" t="s">
        <v>904</v>
      </c>
      <c r="D282" t="s">
        <v>905</v>
      </c>
      <c r="E282">
        <v>750</v>
      </c>
      <c r="F282">
        <f>750+20</f>
        <v>770</v>
      </c>
      <c r="G282" s="1">
        <v>44562</v>
      </c>
    </row>
    <row r="283" spans="1:7" x14ac:dyDescent="0.3">
      <c r="A283" t="s">
        <v>906</v>
      </c>
      <c r="B283" t="s">
        <v>907</v>
      </c>
      <c r="C283" t="s">
        <v>908</v>
      </c>
      <c r="D283" t="s">
        <v>909</v>
      </c>
      <c r="E283">
        <v>2399</v>
      </c>
      <c r="F283">
        <f>479+20</f>
        <v>499</v>
      </c>
      <c r="G283" s="1">
        <v>44562</v>
      </c>
    </row>
    <row r="284" spans="1:7" x14ac:dyDescent="0.3">
      <c r="A284" t="s">
        <v>910</v>
      </c>
      <c r="B284" t="s">
        <v>911</v>
      </c>
      <c r="C284" t="s">
        <v>319</v>
      </c>
      <c r="D284" t="s">
        <v>912</v>
      </c>
      <c r="E284">
        <v>2299</v>
      </c>
      <c r="F284">
        <f>1599+20</f>
        <v>1619</v>
      </c>
      <c r="G284" s="1">
        <v>44562</v>
      </c>
    </row>
    <row r="285" spans="1:7" x14ac:dyDescent="0.3">
      <c r="A285" t="s">
        <v>913</v>
      </c>
      <c r="B285" t="s">
        <v>352</v>
      </c>
      <c r="C285" t="s">
        <v>319</v>
      </c>
      <c r="D285" t="s">
        <v>914</v>
      </c>
      <c r="E285">
        <v>1799</v>
      </c>
      <c r="F285">
        <f>719+20</f>
        <v>739</v>
      </c>
      <c r="G285" s="1">
        <v>44562</v>
      </c>
    </row>
    <row r="286" spans="1:7" x14ac:dyDescent="0.3">
      <c r="A286" t="s">
        <v>915</v>
      </c>
      <c r="B286" t="s">
        <v>916</v>
      </c>
      <c r="C286" t="s">
        <v>319</v>
      </c>
      <c r="D286" t="s">
        <v>917</v>
      </c>
      <c r="E286">
        <v>4695</v>
      </c>
      <c r="F286">
        <f>3521+20</f>
        <v>3541</v>
      </c>
      <c r="G286" s="1">
        <v>44562</v>
      </c>
    </row>
    <row r="287" spans="1:7" x14ac:dyDescent="0.3">
      <c r="A287" t="s">
        <v>918</v>
      </c>
      <c r="B287" t="s">
        <v>919</v>
      </c>
      <c r="C287" t="s">
        <v>920</v>
      </c>
      <c r="D287" t="s">
        <v>921</v>
      </c>
      <c r="E287">
        <v>6995</v>
      </c>
      <c r="F287">
        <f>6645+20</f>
        <v>6665</v>
      </c>
      <c r="G287" s="1">
        <v>44562</v>
      </c>
    </row>
    <row r="288" spans="1:7" x14ac:dyDescent="0.3">
      <c r="A288" t="s">
        <v>922</v>
      </c>
      <c r="B288" t="s">
        <v>373</v>
      </c>
      <c r="C288" t="s">
        <v>319</v>
      </c>
      <c r="D288" t="s">
        <v>923</v>
      </c>
      <c r="E288">
        <v>2495</v>
      </c>
      <c r="F288">
        <f>1799+20</f>
        <v>1819</v>
      </c>
      <c r="G288" s="1">
        <v>44562</v>
      </c>
    </row>
    <row r="289" spans="1:7" x14ac:dyDescent="0.3">
      <c r="A289" t="s">
        <v>924</v>
      </c>
      <c r="B289" t="s">
        <v>925</v>
      </c>
      <c r="C289" t="s">
        <v>926</v>
      </c>
      <c r="D289" t="s">
        <v>927</v>
      </c>
      <c r="E289">
        <v>2195</v>
      </c>
      <c r="F289">
        <f>1207+20</f>
        <v>1227</v>
      </c>
      <c r="G289" s="1">
        <v>44562</v>
      </c>
    </row>
    <row r="290" spans="1:7" x14ac:dyDescent="0.3">
      <c r="A290" t="s">
        <v>928</v>
      </c>
      <c r="B290" t="s">
        <v>426</v>
      </c>
      <c r="C290" t="s">
        <v>319</v>
      </c>
      <c r="D290" t="s">
        <v>929</v>
      </c>
      <c r="E290">
        <v>3499</v>
      </c>
      <c r="F290">
        <f>2799+20</f>
        <v>2819</v>
      </c>
      <c r="G290" s="1">
        <v>44562</v>
      </c>
    </row>
    <row r="291" spans="1:7" x14ac:dyDescent="0.3">
      <c r="A291" t="s">
        <v>930</v>
      </c>
      <c r="B291" t="s">
        <v>931</v>
      </c>
      <c r="C291" t="s">
        <v>779</v>
      </c>
      <c r="D291" t="s">
        <v>932</v>
      </c>
      <c r="E291">
        <v>1299</v>
      </c>
      <c r="F291">
        <f>639+20</f>
        <v>659</v>
      </c>
      <c r="G291" s="1">
        <v>44562</v>
      </c>
    </row>
    <row r="292" spans="1:7" x14ac:dyDescent="0.3">
      <c r="A292" t="s">
        <v>933</v>
      </c>
      <c r="B292" t="s">
        <v>934</v>
      </c>
      <c r="C292" t="s">
        <v>319</v>
      </c>
      <c r="D292" t="s">
        <v>935</v>
      </c>
      <c r="E292">
        <v>2299</v>
      </c>
      <c r="F292">
        <f>1149+20</f>
        <v>1169</v>
      </c>
      <c r="G292" s="1">
        <v>44562</v>
      </c>
    </row>
    <row r="293" spans="1:7" x14ac:dyDescent="0.3">
      <c r="A293" t="s">
        <v>936</v>
      </c>
      <c r="B293" t="s">
        <v>937</v>
      </c>
      <c r="C293" t="s">
        <v>938</v>
      </c>
      <c r="D293" t="s">
        <v>939</v>
      </c>
      <c r="E293">
        <v>1235</v>
      </c>
      <c r="F293">
        <f>1235+20</f>
        <v>1255</v>
      </c>
      <c r="G293" s="1">
        <v>44562</v>
      </c>
    </row>
    <row r="294" spans="1:7" x14ac:dyDescent="0.3">
      <c r="A294" t="s">
        <v>940</v>
      </c>
      <c r="B294" t="s">
        <v>376</v>
      </c>
      <c r="C294" t="s">
        <v>319</v>
      </c>
      <c r="D294" t="s">
        <v>941</v>
      </c>
      <c r="E294">
        <v>2799</v>
      </c>
      <c r="F294">
        <f>1299+20</f>
        <v>1319</v>
      </c>
      <c r="G294" s="1">
        <v>44562</v>
      </c>
    </row>
    <row r="295" spans="1:7" x14ac:dyDescent="0.3">
      <c r="A295" t="s">
        <v>942</v>
      </c>
      <c r="B295" t="s">
        <v>943</v>
      </c>
      <c r="C295" t="s">
        <v>622</v>
      </c>
      <c r="D295" t="s">
        <v>944</v>
      </c>
      <c r="E295">
        <v>1499</v>
      </c>
      <c r="F295">
        <f>599+20</f>
        <v>619</v>
      </c>
      <c r="G295" s="1">
        <v>44562</v>
      </c>
    </row>
    <row r="296" spans="1:7" x14ac:dyDescent="0.3">
      <c r="A296" t="s">
        <v>945</v>
      </c>
      <c r="B296" t="s">
        <v>946</v>
      </c>
      <c r="C296" t="s">
        <v>904</v>
      </c>
      <c r="D296" t="s">
        <v>947</v>
      </c>
      <c r="E296">
        <v>650</v>
      </c>
      <c r="F296">
        <f>650+20</f>
        <v>670</v>
      </c>
      <c r="G296" s="1">
        <v>44562</v>
      </c>
    </row>
    <row r="297" spans="1:7" x14ac:dyDescent="0.3">
      <c r="A297" t="s">
        <v>948</v>
      </c>
      <c r="B297" t="s">
        <v>949</v>
      </c>
      <c r="C297" t="s">
        <v>319</v>
      </c>
      <c r="D297" t="s">
        <v>950</v>
      </c>
      <c r="E297">
        <v>2795</v>
      </c>
      <c r="F297">
        <f>2795+20</f>
        <v>2815</v>
      </c>
      <c r="G297" s="1">
        <v>44562</v>
      </c>
    </row>
    <row r="298" spans="1:7" x14ac:dyDescent="0.3">
      <c r="A298" t="s">
        <v>951</v>
      </c>
      <c r="B298" t="s">
        <v>952</v>
      </c>
      <c r="C298" t="s">
        <v>953</v>
      </c>
      <c r="D298" t="s">
        <v>954</v>
      </c>
      <c r="E298">
        <v>1195</v>
      </c>
      <c r="F298">
        <f>595+20</f>
        <v>615</v>
      </c>
      <c r="G298" s="1">
        <v>44562</v>
      </c>
    </row>
    <row r="299" spans="1:7" x14ac:dyDescent="0.3">
      <c r="A299" t="s">
        <v>955</v>
      </c>
      <c r="B299" t="s">
        <v>956</v>
      </c>
      <c r="C299" t="s">
        <v>957</v>
      </c>
      <c r="D299" t="s">
        <v>958</v>
      </c>
      <c r="E299">
        <v>1195</v>
      </c>
      <c r="F299">
        <f>595+20</f>
        <v>615</v>
      </c>
      <c r="G299" s="1">
        <v>44562</v>
      </c>
    </row>
    <row r="300" spans="1:7" x14ac:dyDescent="0.3">
      <c r="A300" t="s">
        <v>959</v>
      </c>
      <c r="B300" t="s">
        <v>960</v>
      </c>
      <c r="C300" t="s">
        <v>961</v>
      </c>
      <c r="D300" t="s">
        <v>962</v>
      </c>
      <c r="E300">
        <v>1195</v>
      </c>
      <c r="F300">
        <f>595+20</f>
        <v>615</v>
      </c>
      <c r="G300" s="1">
        <v>44562</v>
      </c>
    </row>
    <row r="301" spans="1:7" x14ac:dyDescent="0.3">
      <c r="A301" t="s">
        <v>7</v>
      </c>
      <c r="B301" t="s">
        <v>8</v>
      </c>
      <c r="C301" t="s">
        <v>9</v>
      </c>
      <c r="D301" t="s">
        <v>10</v>
      </c>
      <c r="E301">
        <v>999</v>
      </c>
      <c r="F301">
        <f>379+30</f>
        <v>409</v>
      </c>
      <c r="G301" s="1">
        <v>44571</v>
      </c>
    </row>
    <row r="302" spans="1:7" x14ac:dyDescent="0.3">
      <c r="A302" t="s">
        <v>11</v>
      </c>
      <c r="B302" t="s">
        <v>12</v>
      </c>
      <c r="C302" t="s">
        <v>13</v>
      </c>
      <c r="D302" t="s">
        <v>14</v>
      </c>
      <c r="E302">
        <v>32157</v>
      </c>
      <c r="F302">
        <f>22646+30</f>
        <v>22676</v>
      </c>
      <c r="G302" s="1">
        <v>44571</v>
      </c>
    </row>
    <row r="303" spans="1:7" x14ac:dyDescent="0.3">
      <c r="A303" t="s">
        <v>15</v>
      </c>
      <c r="B303" t="s">
        <v>16</v>
      </c>
      <c r="C303" t="s">
        <v>17</v>
      </c>
      <c r="D303" t="s">
        <v>18</v>
      </c>
      <c r="E303">
        <v>999</v>
      </c>
      <c r="F303">
        <f>499+30</f>
        <v>529</v>
      </c>
      <c r="G303" s="1">
        <v>44571</v>
      </c>
    </row>
    <row r="304" spans="1:7" x14ac:dyDescent="0.3">
      <c r="A304" t="s">
        <v>19</v>
      </c>
      <c r="B304" t="s">
        <v>8</v>
      </c>
      <c r="C304" t="s">
        <v>9</v>
      </c>
      <c r="D304" t="s">
        <v>20</v>
      </c>
      <c r="E304">
        <v>699</v>
      </c>
      <c r="F304">
        <f>267+30</f>
        <v>297</v>
      </c>
      <c r="G304" s="1">
        <v>44571</v>
      </c>
    </row>
    <row r="305" spans="1:7" x14ac:dyDescent="0.3">
      <c r="A305" t="s">
        <v>21</v>
      </c>
      <c r="B305" t="s">
        <v>22</v>
      </c>
      <c r="C305" t="s">
        <v>23</v>
      </c>
      <c r="D305" t="s">
        <v>24</v>
      </c>
      <c r="E305">
        <v>220</v>
      </c>
      <c r="F305">
        <f>210+30</f>
        <v>240</v>
      </c>
      <c r="G305" s="1">
        <v>44571</v>
      </c>
    </row>
    <row r="306" spans="1:7" x14ac:dyDescent="0.3">
      <c r="A306" t="s">
        <v>25</v>
      </c>
      <c r="B306" t="s">
        <v>26</v>
      </c>
      <c r="C306" t="s">
        <v>27</v>
      </c>
      <c r="D306" t="s">
        <v>28</v>
      </c>
      <c r="E306">
        <v>430</v>
      </c>
      <c r="F306">
        <f>430+30</f>
        <v>460</v>
      </c>
      <c r="G306" s="1">
        <v>44571</v>
      </c>
    </row>
    <row r="307" spans="1:7" x14ac:dyDescent="0.3">
      <c r="A307" t="s">
        <v>29</v>
      </c>
      <c r="B307" t="s">
        <v>8</v>
      </c>
      <c r="C307" t="s">
        <v>9</v>
      </c>
      <c r="D307" t="s">
        <v>30</v>
      </c>
      <c r="E307">
        <v>1199</v>
      </c>
      <c r="F307">
        <f>479+30</f>
        <v>509</v>
      </c>
      <c r="G307" s="1">
        <v>44571</v>
      </c>
    </row>
    <row r="308" spans="1:7" x14ac:dyDescent="0.3">
      <c r="A308" t="s">
        <v>31</v>
      </c>
      <c r="B308" t="s">
        <v>12</v>
      </c>
      <c r="C308" t="s">
        <v>13</v>
      </c>
      <c r="D308" t="s">
        <v>32</v>
      </c>
      <c r="E308">
        <v>32157</v>
      </c>
      <c r="F308">
        <f>22646+30</f>
        <v>22676</v>
      </c>
      <c r="G308" s="1">
        <v>44571</v>
      </c>
    </row>
    <row r="309" spans="1:7" x14ac:dyDescent="0.3">
      <c r="A309" t="s">
        <v>33</v>
      </c>
      <c r="B309" t="s">
        <v>34</v>
      </c>
      <c r="C309" t="s">
        <v>35</v>
      </c>
      <c r="D309" t="s">
        <v>36</v>
      </c>
      <c r="E309">
        <v>699</v>
      </c>
      <c r="F309">
        <f>349+30</f>
        <v>379</v>
      </c>
      <c r="G309" s="1">
        <v>44571</v>
      </c>
    </row>
    <row r="310" spans="1:7" x14ac:dyDescent="0.3">
      <c r="A310" t="s">
        <v>37</v>
      </c>
      <c r="B310" t="s">
        <v>8</v>
      </c>
      <c r="C310" t="s">
        <v>9</v>
      </c>
      <c r="D310" t="s">
        <v>38</v>
      </c>
      <c r="E310">
        <v>1199</v>
      </c>
      <c r="F310">
        <f>479+30</f>
        <v>509</v>
      </c>
      <c r="G310" s="1">
        <v>44571</v>
      </c>
    </row>
    <row r="311" spans="1:7" x14ac:dyDescent="0.3">
      <c r="A311" t="s">
        <v>39</v>
      </c>
      <c r="B311" t="s">
        <v>40</v>
      </c>
      <c r="C311" t="s">
        <v>41</v>
      </c>
      <c r="D311" t="s">
        <v>42</v>
      </c>
      <c r="E311">
        <v>1724</v>
      </c>
      <c r="F311">
        <f>950+30</f>
        <v>980</v>
      </c>
      <c r="G311" s="1">
        <v>44571</v>
      </c>
    </row>
    <row r="312" spans="1:7" x14ac:dyDescent="0.3">
      <c r="A312" t="s">
        <v>43</v>
      </c>
      <c r="B312" t="s">
        <v>44</v>
      </c>
      <c r="C312" t="s">
        <v>45</v>
      </c>
      <c r="D312" t="s">
        <v>46</v>
      </c>
      <c r="E312">
        <v>2299</v>
      </c>
      <c r="F312">
        <f>910+30</f>
        <v>940</v>
      </c>
      <c r="G312" s="1">
        <v>44571</v>
      </c>
    </row>
    <row r="313" spans="1:7" x14ac:dyDescent="0.3">
      <c r="A313" t="s">
        <v>47</v>
      </c>
      <c r="B313" t="s">
        <v>48</v>
      </c>
      <c r="C313" t="s">
        <v>49</v>
      </c>
      <c r="D313" t="s">
        <v>50</v>
      </c>
      <c r="G313" s="1">
        <v>44571</v>
      </c>
    </row>
    <row r="314" spans="1:7" x14ac:dyDescent="0.3">
      <c r="A314" t="s">
        <v>51</v>
      </c>
      <c r="B314" t="s">
        <v>8</v>
      </c>
      <c r="C314" t="s">
        <v>9</v>
      </c>
      <c r="D314" t="s">
        <v>52</v>
      </c>
      <c r="E314">
        <v>999</v>
      </c>
      <c r="F314">
        <f>379+30</f>
        <v>409</v>
      </c>
      <c r="G314" s="1">
        <v>44571</v>
      </c>
    </row>
    <row r="315" spans="1:7" x14ac:dyDescent="0.3">
      <c r="A315" t="s">
        <v>53</v>
      </c>
      <c r="B315" t="s">
        <v>54</v>
      </c>
      <c r="C315" t="s">
        <v>55</v>
      </c>
      <c r="D315" t="s">
        <v>56</v>
      </c>
      <c r="E315">
        <v>699</v>
      </c>
      <c r="F315">
        <f>699+30</f>
        <v>729</v>
      </c>
      <c r="G315" s="1">
        <v>44571</v>
      </c>
    </row>
    <row r="316" spans="1:7" x14ac:dyDescent="0.3">
      <c r="A316" t="s">
        <v>57</v>
      </c>
      <c r="B316" t="s">
        <v>8</v>
      </c>
      <c r="C316" t="s">
        <v>9</v>
      </c>
      <c r="D316" t="s">
        <v>58</v>
      </c>
      <c r="E316">
        <v>999</v>
      </c>
      <c r="F316">
        <f>379+30</f>
        <v>409</v>
      </c>
      <c r="G316" s="1">
        <v>44571</v>
      </c>
    </row>
    <row r="317" spans="1:7" x14ac:dyDescent="0.3">
      <c r="A317" t="s">
        <v>59</v>
      </c>
      <c r="B317" t="s">
        <v>12</v>
      </c>
      <c r="C317" t="s">
        <v>13</v>
      </c>
      <c r="D317" t="s">
        <v>60</v>
      </c>
      <c r="E317">
        <v>32157</v>
      </c>
      <c r="F317">
        <f>22646+30</f>
        <v>22676</v>
      </c>
      <c r="G317" s="1">
        <v>44571</v>
      </c>
    </row>
    <row r="318" spans="1:7" x14ac:dyDescent="0.3">
      <c r="A318" t="s">
        <v>61</v>
      </c>
      <c r="B318" t="s">
        <v>62</v>
      </c>
      <c r="C318" t="s">
        <v>63</v>
      </c>
      <c r="D318" t="s">
        <v>64</v>
      </c>
      <c r="E318">
        <v>899</v>
      </c>
      <c r="F318">
        <f>449+30</f>
        <v>479</v>
      </c>
      <c r="G318" s="1">
        <v>44571</v>
      </c>
    </row>
    <row r="319" spans="1:7" x14ac:dyDescent="0.3">
      <c r="A319" t="s">
        <v>65</v>
      </c>
      <c r="B319" t="s">
        <v>44</v>
      </c>
      <c r="C319" t="s">
        <v>45</v>
      </c>
      <c r="D319" t="s">
        <v>66</v>
      </c>
      <c r="E319">
        <v>2499</v>
      </c>
      <c r="F319">
        <f>999+30</f>
        <v>1029</v>
      </c>
      <c r="G319" s="1">
        <v>44571</v>
      </c>
    </row>
    <row r="320" spans="1:7" x14ac:dyDescent="0.3">
      <c r="A320" t="s">
        <v>67</v>
      </c>
      <c r="B320" t="s">
        <v>12</v>
      </c>
      <c r="C320" t="s">
        <v>13</v>
      </c>
      <c r="D320" t="s">
        <v>68</v>
      </c>
      <c r="E320">
        <v>32157</v>
      </c>
      <c r="F320">
        <f>22646+30</f>
        <v>22676</v>
      </c>
      <c r="G320" s="1">
        <v>44571</v>
      </c>
    </row>
    <row r="321" spans="1:7" x14ac:dyDescent="0.3">
      <c r="A321" t="s">
        <v>69</v>
      </c>
      <c r="B321" t="s">
        <v>70</v>
      </c>
      <c r="C321" t="s">
        <v>71</v>
      </c>
      <c r="D321" t="s">
        <v>72</v>
      </c>
      <c r="E321">
        <v>110</v>
      </c>
      <c r="F321">
        <f>100+30</f>
        <v>130</v>
      </c>
      <c r="G321" s="1">
        <v>44571</v>
      </c>
    </row>
    <row r="322" spans="1:7" x14ac:dyDescent="0.3">
      <c r="A322" t="s">
        <v>73</v>
      </c>
      <c r="B322" t="s">
        <v>8</v>
      </c>
      <c r="C322" t="s">
        <v>9</v>
      </c>
      <c r="D322" t="s">
        <v>74</v>
      </c>
      <c r="G322" s="1">
        <v>44571</v>
      </c>
    </row>
    <row r="323" spans="1:7" x14ac:dyDescent="0.3">
      <c r="A323" t="s">
        <v>75</v>
      </c>
      <c r="B323" t="s">
        <v>76</v>
      </c>
      <c r="C323" t="s">
        <v>77</v>
      </c>
      <c r="D323" t="s">
        <v>78</v>
      </c>
      <c r="E323">
        <v>2400</v>
      </c>
      <c r="F323">
        <f>1039+30</f>
        <v>1069</v>
      </c>
      <c r="G323" s="1">
        <v>44571</v>
      </c>
    </row>
    <row r="324" spans="1:7" x14ac:dyDescent="0.3">
      <c r="A324" t="s">
        <v>79</v>
      </c>
      <c r="B324" t="s">
        <v>80</v>
      </c>
      <c r="C324" t="s">
        <v>81</v>
      </c>
      <c r="D324" t="s">
        <v>82</v>
      </c>
      <c r="E324">
        <v>1500</v>
      </c>
      <c r="F324">
        <f>1500+30</f>
        <v>1530</v>
      </c>
      <c r="G324" s="1">
        <v>44571</v>
      </c>
    </row>
    <row r="325" spans="1:7" x14ac:dyDescent="0.3">
      <c r="A325" t="s">
        <v>83</v>
      </c>
      <c r="B325" t="s">
        <v>84</v>
      </c>
      <c r="C325" t="s">
        <v>85</v>
      </c>
      <c r="D325" t="s">
        <v>86</v>
      </c>
      <c r="E325">
        <v>190</v>
      </c>
      <c r="F325">
        <f>190+30</f>
        <v>220</v>
      </c>
      <c r="G325" s="1">
        <v>44571</v>
      </c>
    </row>
    <row r="326" spans="1:7" x14ac:dyDescent="0.3">
      <c r="A326" t="s">
        <v>87</v>
      </c>
      <c r="B326" t="s">
        <v>88</v>
      </c>
      <c r="C326" t="s">
        <v>89</v>
      </c>
      <c r="D326" t="s">
        <v>90</v>
      </c>
      <c r="E326">
        <v>1299</v>
      </c>
      <c r="F326">
        <f>699+30</f>
        <v>729</v>
      </c>
      <c r="G326" s="1">
        <v>44571</v>
      </c>
    </row>
    <row r="327" spans="1:7" x14ac:dyDescent="0.3">
      <c r="A327" t="s">
        <v>91</v>
      </c>
      <c r="B327" t="s">
        <v>92</v>
      </c>
      <c r="C327" t="s">
        <v>93</v>
      </c>
      <c r="D327" t="s">
        <v>94</v>
      </c>
      <c r="E327">
        <v>3199</v>
      </c>
      <c r="F327">
        <f>2499+30</f>
        <v>2529</v>
      </c>
      <c r="G327" s="1">
        <v>44571</v>
      </c>
    </row>
    <row r="328" spans="1:7" x14ac:dyDescent="0.3">
      <c r="A328" t="s">
        <v>95</v>
      </c>
      <c r="B328" t="s">
        <v>96</v>
      </c>
      <c r="C328" t="s">
        <v>97</v>
      </c>
      <c r="D328" t="s">
        <v>98</v>
      </c>
      <c r="E328">
        <v>499</v>
      </c>
      <c r="F328">
        <f>390+30</f>
        <v>420</v>
      </c>
      <c r="G328" s="1">
        <v>44571</v>
      </c>
    </row>
    <row r="329" spans="1:7" x14ac:dyDescent="0.3">
      <c r="A329" t="s">
        <v>99</v>
      </c>
      <c r="B329" t="s">
        <v>100</v>
      </c>
      <c r="C329" t="s">
        <v>101</v>
      </c>
      <c r="D329" t="s">
        <v>102</v>
      </c>
      <c r="E329">
        <v>699</v>
      </c>
      <c r="F329">
        <f>309+30</f>
        <v>339</v>
      </c>
      <c r="G329" s="1">
        <v>44571</v>
      </c>
    </row>
    <row r="330" spans="1:7" x14ac:dyDescent="0.3">
      <c r="A330" t="s">
        <v>103</v>
      </c>
      <c r="B330" t="s">
        <v>104</v>
      </c>
      <c r="C330" t="s">
        <v>105</v>
      </c>
      <c r="D330" t="s">
        <v>106</v>
      </c>
      <c r="E330">
        <v>2199</v>
      </c>
      <c r="F330">
        <f>1699+30</f>
        <v>1729</v>
      </c>
      <c r="G330" s="1">
        <v>44571</v>
      </c>
    </row>
    <row r="331" spans="1:7" x14ac:dyDescent="0.3">
      <c r="A331" t="s">
        <v>107</v>
      </c>
      <c r="B331" t="s">
        <v>108</v>
      </c>
      <c r="C331" t="s">
        <v>109</v>
      </c>
      <c r="D331" t="s">
        <v>110</v>
      </c>
      <c r="E331">
        <v>799</v>
      </c>
      <c r="F331">
        <f>579+30</f>
        <v>609</v>
      </c>
      <c r="G331" s="1">
        <v>44571</v>
      </c>
    </row>
    <row r="332" spans="1:7" x14ac:dyDescent="0.3">
      <c r="A332" t="s">
        <v>111</v>
      </c>
      <c r="B332" t="s">
        <v>112</v>
      </c>
      <c r="C332" t="s">
        <v>113</v>
      </c>
      <c r="D332" t="s">
        <v>114</v>
      </c>
      <c r="E332">
        <v>999</v>
      </c>
      <c r="F332">
        <f>699+30</f>
        <v>729</v>
      </c>
      <c r="G332" s="1">
        <v>44571</v>
      </c>
    </row>
    <row r="333" spans="1:7" x14ac:dyDescent="0.3">
      <c r="A333" t="s">
        <v>115</v>
      </c>
      <c r="B333" t="s">
        <v>116</v>
      </c>
      <c r="C333" t="s">
        <v>117</v>
      </c>
      <c r="D333" t="s">
        <v>118</v>
      </c>
      <c r="E333">
        <v>499</v>
      </c>
      <c r="F333">
        <f>275+30</f>
        <v>305</v>
      </c>
      <c r="G333" s="1">
        <v>44571</v>
      </c>
    </row>
    <row r="334" spans="1:7" x14ac:dyDescent="0.3">
      <c r="A334" t="s">
        <v>119</v>
      </c>
      <c r="B334" t="s">
        <v>116</v>
      </c>
      <c r="C334" t="s">
        <v>117</v>
      </c>
      <c r="D334" t="s">
        <v>120</v>
      </c>
      <c r="E334">
        <v>499</v>
      </c>
      <c r="F334">
        <f>275+30</f>
        <v>305</v>
      </c>
      <c r="G334" s="1">
        <v>44571</v>
      </c>
    </row>
    <row r="335" spans="1:7" x14ac:dyDescent="0.3">
      <c r="A335" t="s">
        <v>121</v>
      </c>
      <c r="B335" t="s">
        <v>122</v>
      </c>
      <c r="C335" t="s">
        <v>123</v>
      </c>
      <c r="D335" t="s">
        <v>124</v>
      </c>
      <c r="E335">
        <v>1000</v>
      </c>
      <c r="F335">
        <f>837+30</f>
        <v>867</v>
      </c>
      <c r="G335" s="1">
        <v>44571</v>
      </c>
    </row>
    <row r="336" spans="1:7" x14ac:dyDescent="0.3">
      <c r="A336" t="s">
        <v>125</v>
      </c>
      <c r="B336" t="s">
        <v>126</v>
      </c>
      <c r="C336" t="s">
        <v>127</v>
      </c>
      <c r="D336" t="s">
        <v>128</v>
      </c>
      <c r="E336">
        <v>1200</v>
      </c>
      <c r="F336">
        <f>699+30</f>
        <v>729</v>
      </c>
      <c r="G336" s="1">
        <v>44571</v>
      </c>
    </row>
    <row r="337" spans="1:7" x14ac:dyDescent="0.3">
      <c r="A337" t="s">
        <v>129</v>
      </c>
      <c r="B337" t="s">
        <v>130</v>
      </c>
      <c r="C337" t="s">
        <v>131</v>
      </c>
      <c r="D337" t="s">
        <v>132</v>
      </c>
      <c r="E337">
        <v>350</v>
      </c>
      <c r="F337">
        <f>298+30</f>
        <v>328</v>
      </c>
      <c r="G337" s="1">
        <v>44571</v>
      </c>
    </row>
    <row r="338" spans="1:7" x14ac:dyDescent="0.3">
      <c r="A338" t="s">
        <v>133</v>
      </c>
      <c r="B338" t="s">
        <v>134</v>
      </c>
      <c r="C338" t="s">
        <v>135</v>
      </c>
      <c r="D338" t="s">
        <v>136</v>
      </c>
      <c r="E338">
        <v>899</v>
      </c>
      <c r="F338">
        <f>899+30</f>
        <v>929</v>
      </c>
      <c r="G338" s="1">
        <v>44571</v>
      </c>
    </row>
    <row r="339" spans="1:7" x14ac:dyDescent="0.3">
      <c r="A339" t="s">
        <v>137</v>
      </c>
      <c r="B339" t="s">
        <v>138</v>
      </c>
      <c r="C339" t="s">
        <v>139</v>
      </c>
      <c r="D339" t="s">
        <v>140</v>
      </c>
      <c r="E339">
        <v>999</v>
      </c>
      <c r="F339">
        <f>399+30</f>
        <v>429</v>
      </c>
      <c r="G339" s="1">
        <v>44571</v>
      </c>
    </row>
    <row r="340" spans="1:7" x14ac:dyDescent="0.3">
      <c r="A340" t="s">
        <v>141</v>
      </c>
      <c r="B340" t="s">
        <v>142</v>
      </c>
      <c r="C340" t="s">
        <v>143</v>
      </c>
      <c r="D340" t="s">
        <v>144</v>
      </c>
      <c r="E340">
        <v>899</v>
      </c>
      <c r="F340">
        <f>764+30</f>
        <v>794</v>
      </c>
      <c r="G340" s="1">
        <v>44571</v>
      </c>
    </row>
    <row r="341" spans="1:7" x14ac:dyDescent="0.3">
      <c r="A341" t="s">
        <v>145</v>
      </c>
      <c r="B341" t="s">
        <v>146</v>
      </c>
      <c r="C341" t="s">
        <v>147</v>
      </c>
      <c r="D341" t="s">
        <v>148</v>
      </c>
      <c r="E341">
        <v>1999</v>
      </c>
      <c r="F341">
        <f>1349+30</f>
        <v>1379</v>
      </c>
      <c r="G341" s="1">
        <v>44571</v>
      </c>
    </row>
    <row r="342" spans="1:7" x14ac:dyDescent="0.3">
      <c r="A342" t="s">
        <v>149</v>
      </c>
      <c r="B342" t="s">
        <v>150</v>
      </c>
      <c r="C342" t="s">
        <v>151</v>
      </c>
      <c r="D342" t="s">
        <v>152</v>
      </c>
      <c r="E342">
        <v>1499</v>
      </c>
      <c r="F342">
        <f>1499+30</f>
        <v>1529</v>
      </c>
      <c r="G342" s="1">
        <v>44571</v>
      </c>
    </row>
    <row r="343" spans="1:7" x14ac:dyDescent="0.3">
      <c r="A343" t="s">
        <v>153</v>
      </c>
      <c r="B343" t="s">
        <v>154</v>
      </c>
      <c r="C343" t="s">
        <v>155</v>
      </c>
      <c r="D343" t="s">
        <v>156</v>
      </c>
      <c r="E343">
        <v>6999</v>
      </c>
      <c r="F343">
        <f>1899+30</f>
        <v>1929</v>
      </c>
      <c r="G343" s="1">
        <v>44571</v>
      </c>
    </row>
    <row r="344" spans="1:7" x14ac:dyDescent="0.3">
      <c r="A344" t="s">
        <v>157</v>
      </c>
      <c r="B344" t="s">
        <v>158</v>
      </c>
      <c r="C344" t="s">
        <v>159</v>
      </c>
      <c r="D344" t="s">
        <v>160</v>
      </c>
      <c r="E344">
        <v>2299</v>
      </c>
      <c r="F344">
        <f>1400+30</f>
        <v>1430</v>
      </c>
      <c r="G344" s="1">
        <v>44571</v>
      </c>
    </row>
    <row r="345" spans="1:7" x14ac:dyDescent="0.3">
      <c r="A345" t="s">
        <v>161</v>
      </c>
      <c r="B345" t="s">
        <v>162</v>
      </c>
      <c r="C345" t="s">
        <v>163</v>
      </c>
      <c r="D345" t="s">
        <v>164</v>
      </c>
      <c r="E345">
        <v>999</v>
      </c>
      <c r="F345">
        <f>499+30</f>
        <v>529</v>
      </c>
      <c r="G345" s="1">
        <v>44571</v>
      </c>
    </row>
    <row r="346" spans="1:7" x14ac:dyDescent="0.3">
      <c r="A346" t="s">
        <v>165</v>
      </c>
      <c r="B346" t="s">
        <v>162</v>
      </c>
      <c r="C346" t="s">
        <v>163</v>
      </c>
      <c r="D346" t="s">
        <v>166</v>
      </c>
      <c r="E346">
        <v>899</v>
      </c>
      <c r="F346">
        <f>449+30</f>
        <v>479</v>
      </c>
      <c r="G346" s="1">
        <v>44571</v>
      </c>
    </row>
    <row r="347" spans="1:7" x14ac:dyDescent="0.3">
      <c r="A347" t="s">
        <v>167</v>
      </c>
      <c r="B347" t="s">
        <v>168</v>
      </c>
      <c r="C347" t="s">
        <v>169</v>
      </c>
      <c r="D347" t="s">
        <v>170</v>
      </c>
      <c r="E347">
        <v>2099</v>
      </c>
      <c r="F347">
        <f>1049+30</f>
        <v>1079</v>
      </c>
      <c r="G347" s="1">
        <v>44571</v>
      </c>
    </row>
    <row r="348" spans="1:7" x14ac:dyDescent="0.3">
      <c r="A348" t="s">
        <v>171</v>
      </c>
      <c r="B348" t="s">
        <v>172</v>
      </c>
      <c r="C348" t="s">
        <v>173</v>
      </c>
      <c r="D348" t="s">
        <v>174</v>
      </c>
      <c r="E348">
        <v>6500</v>
      </c>
      <c r="F348">
        <f>5000+30</f>
        <v>5030</v>
      </c>
      <c r="G348" s="1">
        <v>44571</v>
      </c>
    </row>
    <row r="349" spans="1:7" x14ac:dyDescent="0.3">
      <c r="A349" t="s">
        <v>175</v>
      </c>
      <c r="B349" t="s">
        <v>176</v>
      </c>
      <c r="C349" t="s">
        <v>177</v>
      </c>
      <c r="D349" t="s">
        <v>178</v>
      </c>
      <c r="E349">
        <v>9990</v>
      </c>
      <c r="F349">
        <f>4990+30</f>
        <v>5020</v>
      </c>
      <c r="G349" s="1">
        <v>44571</v>
      </c>
    </row>
    <row r="350" spans="1:7" x14ac:dyDescent="0.3">
      <c r="A350" t="s">
        <v>179</v>
      </c>
      <c r="B350" t="s">
        <v>180</v>
      </c>
      <c r="C350" t="s">
        <v>181</v>
      </c>
      <c r="D350" t="s">
        <v>182</v>
      </c>
      <c r="E350">
        <v>1399</v>
      </c>
      <c r="F350">
        <f>599+30</f>
        <v>629</v>
      </c>
      <c r="G350" s="1">
        <v>44571</v>
      </c>
    </row>
    <row r="351" spans="1:7" x14ac:dyDescent="0.3">
      <c r="A351" t="s">
        <v>183</v>
      </c>
      <c r="B351" t="s">
        <v>162</v>
      </c>
      <c r="C351" t="s">
        <v>163</v>
      </c>
      <c r="D351" t="s">
        <v>184</v>
      </c>
      <c r="E351">
        <v>899</v>
      </c>
      <c r="F351">
        <f>449+30</f>
        <v>479</v>
      </c>
      <c r="G351" s="1">
        <v>44571</v>
      </c>
    </row>
    <row r="352" spans="1:7" x14ac:dyDescent="0.3">
      <c r="A352" t="s">
        <v>185</v>
      </c>
      <c r="B352" t="s">
        <v>186</v>
      </c>
      <c r="C352" t="s">
        <v>187</v>
      </c>
      <c r="D352" t="s">
        <v>188</v>
      </c>
      <c r="E352">
        <v>1299</v>
      </c>
      <c r="F352">
        <f>899+30</f>
        <v>929</v>
      </c>
      <c r="G352" s="1">
        <v>44571</v>
      </c>
    </row>
    <row r="353" spans="1:7" x14ac:dyDescent="0.3">
      <c r="A353" t="s">
        <v>189</v>
      </c>
      <c r="B353" t="s">
        <v>190</v>
      </c>
      <c r="C353" t="s">
        <v>191</v>
      </c>
      <c r="D353" t="s">
        <v>192</v>
      </c>
      <c r="E353">
        <v>8999</v>
      </c>
      <c r="F353">
        <f>4990+30</f>
        <v>5020</v>
      </c>
      <c r="G353" s="1">
        <v>44571</v>
      </c>
    </row>
    <row r="354" spans="1:7" x14ac:dyDescent="0.3">
      <c r="A354" t="s">
        <v>193</v>
      </c>
      <c r="B354" t="s">
        <v>162</v>
      </c>
      <c r="C354" t="s">
        <v>163</v>
      </c>
      <c r="D354" t="s">
        <v>194</v>
      </c>
      <c r="E354">
        <v>899</v>
      </c>
      <c r="F354">
        <f>449+30</f>
        <v>479</v>
      </c>
      <c r="G354" s="1">
        <v>44571</v>
      </c>
    </row>
    <row r="355" spans="1:7" x14ac:dyDescent="0.3">
      <c r="A355" t="s">
        <v>195</v>
      </c>
      <c r="B355" t="s">
        <v>196</v>
      </c>
      <c r="C355" t="s">
        <v>197</v>
      </c>
      <c r="D355" t="s">
        <v>198</v>
      </c>
      <c r="E355">
        <v>10000</v>
      </c>
      <c r="F355">
        <f>6600+30</f>
        <v>6630</v>
      </c>
      <c r="G355" s="1">
        <v>44571</v>
      </c>
    </row>
    <row r="356" spans="1:7" x14ac:dyDescent="0.3">
      <c r="A356" t="s">
        <v>199</v>
      </c>
      <c r="B356" t="s">
        <v>162</v>
      </c>
      <c r="C356" t="s">
        <v>163</v>
      </c>
      <c r="D356" t="s">
        <v>200</v>
      </c>
      <c r="E356">
        <v>899</v>
      </c>
      <c r="F356">
        <f>449+30</f>
        <v>479</v>
      </c>
      <c r="G356" s="1">
        <v>44571</v>
      </c>
    </row>
    <row r="357" spans="1:7" x14ac:dyDescent="0.3">
      <c r="A357" t="s">
        <v>201</v>
      </c>
      <c r="B357" t="s">
        <v>162</v>
      </c>
      <c r="C357" t="s">
        <v>163</v>
      </c>
      <c r="D357" t="s">
        <v>202</v>
      </c>
      <c r="E357">
        <v>899</v>
      </c>
      <c r="F357">
        <f>449+30</f>
        <v>479</v>
      </c>
      <c r="G357" s="1">
        <v>44571</v>
      </c>
    </row>
    <row r="358" spans="1:7" x14ac:dyDescent="0.3">
      <c r="A358" t="s">
        <v>203</v>
      </c>
      <c r="B358" t="s">
        <v>180</v>
      </c>
      <c r="C358" t="s">
        <v>181</v>
      </c>
      <c r="D358" t="s">
        <v>204</v>
      </c>
      <c r="E358">
        <v>1399</v>
      </c>
      <c r="F358">
        <f>599+30</f>
        <v>629</v>
      </c>
      <c r="G358" s="1">
        <v>44571</v>
      </c>
    </row>
    <row r="359" spans="1:7" x14ac:dyDescent="0.3">
      <c r="A359" t="s">
        <v>205</v>
      </c>
      <c r="B359" t="s">
        <v>180</v>
      </c>
      <c r="C359" t="s">
        <v>181</v>
      </c>
      <c r="D359" t="s">
        <v>206</v>
      </c>
      <c r="E359">
        <v>1399</v>
      </c>
      <c r="F359">
        <f>550+30</f>
        <v>580</v>
      </c>
      <c r="G359" s="1">
        <v>44571</v>
      </c>
    </row>
    <row r="360" spans="1:7" x14ac:dyDescent="0.3">
      <c r="A360" t="s">
        <v>207</v>
      </c>
      <c r="B360" t="s">
        <v>208</v>
      </c>
      <c r="C360" t="s">
        <v>209</v>
      </c>
      <c r="D360" t="s">
        <v>210</v>
      </c>
      <c r="E360">
        <v>1399</v>
      </c>
      <c r="F360">
        <f>699+30</f>
        <v>729</v>
      </c>
      <c r="G360" s="1">
        <v>44571</v>
      </c>
    </row>
    <row r="361" spans="1:7" x14ac:dyDescent="0.3">
      <c r="A361" t="s">
        <v>211</v>
      </c>
      <c r="B361" t="s">
        <v>162</v>
      </c>
      <c r="C361" t="s">
        <v>163</v>
      </c>
      <c r="D361" t="s">
        <v>212</v>
      </c>
      <c r="E361">
        <v>999</v>
      </c>
      <c r="F361">
        <f>499+30</f>
        <v>529</v>
      </c>
      <c r="G361" s="1">
        <v>44571</v>
      </c>
    </row>
    <row r="362" spans="1:7" x14ac:dyDescent="0.3">
      <c r="A362" t="s">
        <v>213</v>
      </c>
      <c r="B362" t="s">
        <v>214</v>
      </c>
      <c r="C362" t="s">
        <v>215</v>
      </c>
      <c r="D362" t="s">
        <v>216</v>
      </c>
      <c r="E362">
        <v>1649</v>
      </c>
      <c r="F362">
        <f>849+30</f>
        <v>879</v>
      </c>
      <c r="G362" s="1">
        <v>44571</v>
      </c>
    </row>
    <row r="363" spans="1:7" x14ac:dyDescent="0.3">
      <c r="A363" t="s">
        <v>217</v>
      </c>
      <c r="B363" t="s">
        <v>180</v>
      </c>
      <c r="C363" t="s">
        <v>181</v>
      </c>
      <c r="D363" t="s">
        <v>218</v>
      </c>
      <c r="E363">
        <v>1399</v>
      </c>
      <c r="F363">
        <v>599</v>
      </c>
      <c r="G363" s="1">
        <v>44571</v>
      </c>
    </row>
    <row r="364" spans="1:7" x14ac:dyDescent="0.3">
      <c r="A364" t="s">
        <v>219</v>
      </c>
      <c r="B364" t="s">
        <v>162</v>
      </c>
      <c r="C364" t="s">
        <v>163</v>
      </c>
      <c r="D364" t="s">
        <v>220</v>
      </c>
      <c r="E364">
        <v>899</v>
      </c>
      <c r="F364">
        <f>449+30</f>
        <v>479</v>
      </c>
      <c r="G364" s="1">
        <v>44571</v>
      </c>
    </row>
    <row r="365" spans="1:7" x14ac:dyDescent="0.3">
      <c r="A365" t="s">
        <v>221</v>
      </c>
      <c r="B365" t="s">
        <v>222</v>
      </c>
      <c r="C365" t="s">
        <v>223</v>
      </c>
      <c r="D365" t="s">
        <v>224</v>
      </c>
      <c r="E365">
        <v>899</v>
      </c>
      <c r="F365">
        <f>449+30</f>
        <v>479</v>
      </c>
      <c r="G365" s="1">
        <v>44571</v>
      </c>
    </row>
    <row r="366" spans="1:7" x14ac:dyDescent="0.3">
      <c r="A366" t="s">
        <v>225</v>
      </c>
      <c r="B366" t="s">
        <v>226</v>
      </c>
      <c r="C366" t="s">
        <v>227</v>
      </c>
      <c r="D366" t="s">
        <v>228</v>
      </c>
      <c r="E366">
        <v>1849</v>
      </c>
      <c r="F366">
        <f>924+30</f>
        <v>954</v>
      </c>
      <c r="G366" s="1">
        <v>44571</v>
      </c>
    </row>
    <row r="367" spans="1:7" x14ac:dyDescent="0.3">
      <c r="A367" t="s">
        <v>229</v>
      </c>
      <c r="B367" t="s">
        <v>180</v>
      </c>
      <c r="C367" t="s">
        <v>181</v>
      </c>
      <c r="D367" t="s">
        <v>230</v>
      </c>
      <c r="E367">
        <v>999</v>
      </c>
      <c r="F367">
        <f>499+30</f>
        <v>529</v>
      </c>
      <c r="G367" s="1">
        <v>44571</v>
      </c>
    </row>
    <row r="368" spans="1:7" x14ac:dyDescent="0.3">
      <c r="A368" t="s">
        <v>231</v>
      </c>
      <c r="B368" t="s">
        <v>232</v>
      </c>
      <c r="C368" t="s">
        <v>233</v>
      </c>
      <c r="D368" t="s">
        <v>234</v>
      </c>
      <c r="E368">
        <v>440</v>
      </c>
      <c r="F368">
        <f>395+30</f>
        <v>425</v>
      </c>
      <c r="G368" s="1">
        <v>44571</v>
      </c>
    </row>
    <row r="369" spans="1:7" x14ac:dyDescent="0.3">
      <c r="A369" t="s">
        <v>235</v>
      </c>
      <c r="B369" t="s">
        <v>236</v>
      </c>
      <c r="C369" t="s">
        <v>237</v>
      </c>
      <c r="D369" t="s">
        <v>238</v>
      </c>
      <c r="E369">
        <v>1495</v>
      </c>
      <c r="F369">
        <v>795</v>
      </c>
      <c r="G369" s="1">
        <v>44571</v>
      </c>
    </row>
    <row r="370" spans="1:7" x14ac:dyDescent="0.3">
      <c r="A370" t="s">
        <v>239</v>
      </c>
      <c r="B370" t="s">
        <v>240</v>
      </c>
      <c r="C370" t="s">
        <v>241</v>
      </c>
      <c r="D370" t="s">
        <v>242</v>
      </c>
      <c r="E370">
        <v>280</v>
      </c>
      <c r="F370">
        <f>250+30</f>
        <v>280</v>
      </c>
      <c r="G370" s="1">
        <v>44571</v>
      </c>
    </row>
    <row r="371" spans="1:7" x14ac:dyDescent="0.3">
      <c r="A371" t="s">
        <v>243</v>
      </c>
      <c r="B371" t="s">
        <v>244</v>
      </c>
      <c r="C371" t="s">
        <v>245</v>
      </c>
      <c r="D371" t="s">
        <v>246</v>
      </c>
      <c r="E371">
        <v>795</v>
      </c>
      <c r="F371">
        <f>695+30</f>
        <v>725</v>
      </c>
      <c r="G371" s="1">
        <v>44571</v>
      </c>
    </row>
    <row r="372" spans="1:7" x14ac:dyDescent="0.3">
      <c r="A372" t="s">
        <v>247</v>
      </c>
      <c r="B372" t="s">
        <v>248</v>
      </c>
      <c r="C372" t="s">
        <v>249</v>
      </c>
      <c r="D372" t="s">
        <v>250</v>
      </c>
      <c r="E372">
        <v>1899</v>
      </c>
      <c r="F372">
        <f>899+30</f>
        <v>929</v>
      </c>
      <c r="G372" s="1">
        <v>44571</v>
      </c>
    </row>
    <row r="373" spans="1:7" x14ac:dyDescent="0.3">
      <c r="A373" t="s">
        <v>251</v>
      </c>
      <c r="B373" t="s">
        <v>252</v>
      </c>
      <c r="C373" t="s">
        <v>253</v>
      </c>
      <c r="D373" t="s">
        <v>254</v>
      </c>
      <c r="E373">
        <v>1990</v>
      </c>
      <c r="F373">
        <f>1393+30</f>
        <v>1423</v>
      </c>
      <c r="G373" s="1">
        <v>44571</v>
      </c>
    </row>
    <row r="374" spans="1:7" x14ac:dyDescent="0.3">
      <c r="A374" t="s">
        <v>255</v>
      </c>
      <c r="B374" t="s">
        <v>256</v>
      </c>
      <c r="C374" t="s">
        <v>257</v>
      </c>
      <c r="D374" t="s">
        <v>258</v>
      </c>
      <c r="E374">
        <v>250</v>
      </c>
      <c r="F374">
        <f>230+30</f>
        <v>260</v>
      </c>
      <c r="G374" s="1">
        <v>44571</v>
      </c>
    </row>
    <row r="375" spans="1:7" x14ac:dyDescent="0.3">
      <c r="A375" t="s">
        <v>259</v>
      </c>
      <c r="B375" t="s">
        <v>260</v>
      </c>
      <c r="C375" t="s">
        <v>261</v>
      </c>
      <c r="D375" t="s">
        <v>262</v>
      </c>
      <c r="E375">
        <v>600</v>
      </c>
      <c r="F375">
        <f>449+30</f>
        <v>479</v>
      </c>
      <c r="G375" s="1">
        <v>44571</v>
      </c>
    </row>
    <row r="376" spans="1:7" x14ac:dyDescent="0.3">
      <c r="A376" t="s">
        <v>263</v>
      </c>
      <c r="B376" t="s">
        <v>264</v>
      </c>
      <c r="C376" t="s">
        <v>265</v>
      </c>
      <c r="D376" t="s">
        <v>266</v>
      </c>
      <c r="E376">
        <v>440</v>
      </c>
      <c r="F376">
        <f>395+30</f>
        <v>425</v>
      </c>
      <c r="G376" s="1">
        <v>44571</v>
      </c>
    </row>
    <row r="377" spans="1:7" x14ac:dyDescent="0.3">
      <c r="A377" t="s">
        <v>267</v>
      </c>
      <c r="B377" t="s">
        <v>268</v>
      </c>
      <c r="C377" t="s">
        <v>269</v>
      </c>
      <c r="D377" t="s">
        <v>270</v>
      </c>
      <c r="G377" s="1">
        <v>44571</v>
      </c>
    </row>
    <row r="378" spans="1:7" x14ac:dyDescent="0.3">
      <c r="A378" t="s">
        <v>271</v>
      </c>
      <c r="B378" t="s">
        <v>272</v>
      </c>
      <c r="C378" t="s">
        <v>273</v>
      </c>
      <c r="D378" t="s">
        <v>274</v>
      </c>
      <c r="E378">
        <v>2699</v>
      </c>
      <c r="F378">
        <f>1299+30</f>
        <v>1329</v>
      </c>
      <c r="G378" s="1">
        <v>44571</v>
      </c>
    </row>
    <row r="379" spans="1:7" x14ac:dyDescent="0.3">
      <c r="A379" t="s">
        <v>275</v>
      </c>
      <c r="B379" t="s">
        <v>276</v>
      </c>
      <c r="C379" t="s">
        <v>277</v>
      </c>
      <c r="D379" t="s">
        <v>278</v>
      </c>
      <c r="E379">
        <v>1999</v>
      </c>
      <c r="F379">
        <f>380+30</f>
        <v>410</v>
      </c>
      <c r="G379" s="1">
        <v>44571</v>
      </c>
    </row>
    <row r="380" spans="1:7" x14ac:dyDescent="0.3">
      <c r="A380" t="s">
        <v>279</v>
      </c>
      <c r="B380" t="s">
        <v>280</v>
      </c>
      <c r="C380" t="s">
        <v>281</v>
      </c>
      <c r="D380" t="s">
        <v>282</v>
      </c>
      <c r="E380">
        <v>1499</v>
      </c>
      <c r="F380">
        <f>899+30</f>
        <v>929</v>
      </c>
      <c r="G380" s="1">
        <v>44571</v>
      </c>
    </row>
    <row r="381" spans="1:7" x14ac:dyDescent="0.3">
      <c r="A381" t="s">
        <v>283</v>
      </c>
      <c r="B381" t="s">
        <v>284</v>
      </c>
      <c r="C381" t="s">
        <v>285</v>
      </c>
      <c r="D381" t="s">
        <v>286</v>
      </c>
      <c r="E381">
        <v>2599</v>
      </c>
      <c r="F381">
        <f>698+30</f>
        <v>728</v>
      </c>
      <c r="G381" s="1">
        <v>44571</v>
      </c>
    </row>
    <row r="382" spans="1:7" x14ac:dyDescent="0.3">
      <c r="A382" t="s">
        <v>287</v>
      </c>
      <c r="B382" t="s">
        <v>288</v>
      </c>
      <c r="C382" t="s">
        <v>289</v>
      </c>
      <c r="D382" t="s">
        <v>290</v>
      </c>
      <c r="E382">
        <v>900</v>
      </c>
      <c r="F382">
        <f>650+30</f>
        <v>680</v>
      </c>
      <c r="G382" s="1">
        <v>44571</v>
      </c>
    </row>
    <row r="383" spans="1:7" x14ac:dyDescent="0.3">
      <c r="A383" t="s">
        <v>291</v>
      </c>
      <c r="B383" t="s">
        <v>284</v>
      </c>
      <c r="C383" t="s">
        <v>285</v>
      </c>
      <c r="D383" t="s">
        <v>292</v>
      </c>
      <c r="E383">
        <v>2599</v>
      </c>
      <c r="F383">
        <f>698+30</f>
        <v>728</v>
      </c>
      <c r="G383" s="1">
        <v>44571</v>
      </c>
    </row>
    <row r="384" spans="1:7" x14ac:dyDescent="0.3">
      <c r="A384" t="s">
        <v>293</v>
      </c>
      <c r="B384" t="s">
        <v>294</v>
      </c>
      <c r="C384" t="s">
        <v>295</v>
      </c>
      <c r="D384" t="s">
        <v>296</v>
      </c>
      <c r="E384">
        <v>999</v>
      </c>
      <c r="F384">
        <f>499+30</f>
        <v>529</v>
      </c>
      <c r="G384" s="1">
        <v>44571</v>
      </c>
    </row>
    <row r="385" spans="1:7" x14ac:dyDescent="0.3">
      <c r="A385" t="s">
        <v>297</v>
      </c>
      <c r="B385" t="s">
        <v>298</v>
      </c>
      <c r="C385" t="s">
        <v>299</v>
      </c>
      <c r="D385" t="s">
        <v>300</v>
      </c>
      <c r="E385">
        <v>1600</v>
      </c>
      <c r="F385">
        <f>1200+30</f>
        <v>1230</v>
      </c>
      <c r="G385" s="1">
        <v>44571</v>
      </c>
    </row>
    <row r="386" spans="1:7" x14ac:dyDescent="0.3">
      <c r="A386" t="s">
        <v>301</v>
      </c>
      <c r="B386" t="s">
        <v>302</v>
      </c>
      <c r="C386" t="s">
        <v>303</v>
      </c>
      <c r="D386" t="s">
        <v>304</v>
      </c>
      <c r="E386">
        <v>1025</v>
      </c>
      <c r="F386">
        <f>949+30</f>
        <v>979</v>
      </c>
      <c r="G386" s="1">
        <v>44571</v>
      </c>
    </row>
    <row r="387" spans="1:7" x14ac:dyDescent="0.3">
      <c r="A387" t="s">
        <v>305</v>
      </c>
      <c r="B387" t="s">
        <v>306</v>
      </c>
      <c r="C387" t="s">
        <v>307</v>
      </c>
      <c r="D387" t="s">
        <v>308</v>
      </c>
      <c r="E387">
        <v>750</v>
      </c>
      <c r="F387">
        <f>590+30</f>
        <v>620</v>
      </c>
      <c r="G387" s="1">
        <v>44571</v>
      </c>
    </row>
    <row r="388" spans="1:7" x14ac:dyDescent="0.3">
      <c r="A388" t="s">
        <v>309</v>
      </c>
      <c r="B388" t="s">
        <v>310</v>
      </c>
      <c r="C388" t="s">
        <v>311</v>
      </c>
      <c r="D388" t="s">
        <v>312</v>
      </c>
      <c r="E388">
        <v>1299</v>
      </c>
      <c r="F388">
        <f>599+30</f>
        <v>629</v>
      </c>
      <c r="G388" s="1">
        <v>44571</v>
      </c>
    </row>
    <row r="389" spans="1:7" x14ac:dyDescent="0.3">
      <c r="A389" t="s">
        <v>313</v>
      </c>
      <c r="B389" t="s">
        <v>314</v>
      </c>
      <c r="C389" t="s">
        <v>315</v>
      </c>
      <c r="D389" t="s">
        <v>316</v>
      </c>
      <c r="E389">
        <v>18995</v>
      </c>
      <c r="F389">
        <f>15195+30</f>
        <v>15225</v>
      </c>
      <c r="G389" s="1">
        <v>44571</v>
      </c>
    </row>
    <row r="390" spans="1:7" x14ac:dyDescent="0.3">
      <c r="A390" t="s">
        <v>317</v>
      </c>
      <c r="B390" t="s">
        <v>318</v>
      </c>
      <c r="C390" t="s">
        <v>319</v>
      </c>
      <c r="D390" t="s">
        <v>320</v>
      </c>
      <c r="E390">
        <v>4995</v>
      </c>
      <c r="F390">
        <f>1995+30</f>
        <v>2025</v>
      </c>
      <c r="G390" s="1">
        <v>44571</v>
      </c>
    </row>
    <row r="391" spans="1:7" x14ac:dyDescent="0.3">
      <c r="A391" t="s">
        <v>321</v>
      </c>
      <c r="B391" t="s">
        <v>322</v>
      </c>
      <c r="C391" t="s">
        <v>323</v>
      </c>
      <c r="D391" t="s">
        <v>324</v>
      </c>
      <c r="E391">
        <v>13699</v>
      </c>
      <c r="F391">
        <f>13099+30</f>
        <v>13129</v>
      </c>
      <c r="G391" s="1">
        <v>44571</v>
      </c>
    </row>
    <row r="392" spans="1:7" x14ac:dyDescent="0.3">
      <c r="A392" t="s">
        <v>325</v>
      </c>
      <c r="B392" t="s">
        <v>326</v>
      </c>
      <c r="C392" t="s">
        <v>319</v>
      </c>
      <c r="D392" t="s">
        <v>327</v>
      </c>
      <c r="E392">
        <v>3495</v>
      </c>
      <c r="F392">
        <f>1223+30</f>
        <v>1253</v>
      </c>
      <c r="G392" s="1">
        <v>44571</v>
      </c>
    </row>
    <row r="393" spans="1:7" x14ac:dyDescent="0.3">
      <c r="A393" t="s">
        <v>328</v>
      </c>
      <c r="B393" t="s">
        <v>329</v>
      </c>
      <c r="C393" t="s">
        <v>330</v>
      </c>
      <c r="D393" t="s">
        <v>331</v>
      </c>
      <c r="E393">
        <v>24400</v>
      </c>
      <c r="F393">
        <f>24400+30</f>
        <v>24430</v>
      </c>
      <c r="G393" s="1">
        <v>44571</v>
      </c>
    </row>
    <row r="394" spans="1:7" x14ac:dyDescent="0.3">
      <c r="A394" t="s">
        <v>332</v>
      </c>
      <c r="B394" t="s">
        <v>333</v>
      </c>
      <c r="C394" t="s">
        <v>334</v>
      </c>
      <c r="D394" t="s">
        <v>335</v>
      </c>
      <c r="E394">
        <v>1095</v>
      </c>
      <c r="F394">
        <f>595+30</f>
        <v>625</v>
      </c>
      <c r="G394" s="1">
        <v>44571</v>
      </c>
    </row>
    <row r="395" spans="1:7" x14ac:dyDescent="0.3">
      <c r="A395" t="s">
        <v>336</v>
      </c>
      <c r="B395" t="s">
        <v>337</v>
      </c>
      <c r="C395" t="s">
        <v>338</v>
      </c>
      <c r="D395" t="s">
        <v>339</v>
      </c>
      <c r="E395">
        <v>1099</v>
      </c>
      <c r="F395">
        <f>449+30</f>
        <v>479</v>
      </c>
      <c r="G395" s="1">
        <v>44571</v>
      </c>
    </row>
    <row r="396" spans="1:7" x14ac:dyDescent="0.3">
      <c r="A396" t="s">
        <v>340</v>
      </c>
      <c r="B396" t="s">
        <v>341</v>
      </c>
      <c r="C396" t="s">
        <v>342</v>
      </c>
      <c r="D396" t="s">
        <v>343</v>
      </c>
      <c r="E396">
        <v>5398</v>
      </c>
      <c r="F396">
        <f>2599+30</f>
        <v>2629</v>
      </c>
      <c r="G396" s="1">
        <v>44571</v>
      </c>
    </row>
    <row r="397" spans="1:7" x14ac:dyDescent="0.3">
      <c r="A397" t="s">
        <v>344</v>
      </c>
      <c r="B397" t="s">
        <v>345</v>
      </c>
      <c r="C397" t="s">
        <v>319</v>
      </c>
      <c r="D397" t="s">
        <v>346</v>
      </c>
      <c r="E397">
        <v>2499</v>
      </c>
      <c r="F397">
        <f>2250+30</f>
        <v>2280</v>
      </c>
      <c r="G397" s="1">
        <v>44571</v>
      </c>
    </row>
    <row r="398" spans="1:7" x14ac:dyDescent="0.3">
      <c r="A398" t="s">
        <v>347</v>
      </c>
      <c r="B398" t="s">
        <v>348</v>
      </c>
      <c r="C398" t="s">
        <v>349</v>
      </c>
      <c r="D398" t="s">
        <v>350</v>
      </c>
      <c r="E398">
        <v>3999</v>
      </c>
      <c r="F398">
        <f>849+30</f>
        <v>879</v>
      </c>
      <c r="G398" s="1">
        <v>44571</v>
      </c>
    </row>
    <row r="399" spans="1:7" x14ac:dyDescent="0.3">
      <c r="A399" t="s">
        <v>351</v>
      </c>
      <c r="B399" t="s">
        <v>352</v>
      </c>
      <c r="C399" t="s">
        <v>319</v>
      </c>
      <c r="D399" t="s">
        <v>353</v>
      </c>
      <c r="E399">
        <v>1799</v>
      </c>
      <c r="F399">
        <f>719+30</f>
        <v>749</v>
      </c>
      <c r="G399" s="1">
        <v>44571</v>
      </c>
    </row>
    <row r="400" spans="1:7" x14ac:dyDescent="0.3">
      <c r="A400" t="s">
        <v>354</v>
      </c>
      <c r="B400" t="s">
        <v>355</v>
      </c>
      <c r="C400" t="s">
        <v>356</v>
      </c>
      <c r="D400" t="s">
        <v>357</v>
      </c>
      <c r="E400">
        <v>1415</v>
      </c>
      <c r="F400">
        <f>1202+30</f>
        <v>1232</v>
      </c>
      <c r="G400" s="1">
        <v>44571</v>
      </c>
    </row>
    <row r="401" spans="1:7" x14ac:dyDescent="0.3">
      <c r="A401" t="s">
        <v>358</v>
      </c>
      <c r="B401" t="s">
        <v>359</v>
      </c>
      <c r="C401" t="s">
        <v>360</v>
      </c>
      <c r="D401" t="s">
        <v>361</v>
      </c>
      <c r="E401">
        <v>1099</v>
      </c>
      <c r="F401">
        <f>399+30</f>
        <v>429</v>
      </c>
      <c r="G401" s="1">
        <v>44571</v>
      </c>
    </row>
    <row r="402" spans="1:7" x14ac:dyDescent="0.3">
      <c r="A402" t="s">
        <v>362</v>
      </c>
      <c r="B402" t="s">
        <v>363</v>
      </c>
      <c r="C402" t="s">
        <v>319</v>
      </c>
      <c r="D402" t="s">
        <v>364</v>
      </c>
      <c r="E402">
        <v>2095</v>
      </c>
      <c r="F402">
        <f>999+30</f>
        <v>1029</v>
      </c>
      <c r="G402" s="1">
        <v>44571</v>
      </c>
    </row>
    <row r="403" spans="1:7" x14ac:dyDescent="0.3">
      <c r="A403" t="s">
        <v>365</v>
      </c>
      <c r="B403" t="s">
        <v>366</v>
      </c>
      <c r="C403" t="s">
        <v>319</v>
      </c>
      <c r="D403" t="s">
        <v>367</v>
      </c>
      <c r="E403">
        <v>3999</v>
      </c>
      <c r="F403">
        <f>2099+30</f>
        <v>2129</v>
      </c>
      <c r="G403" s="1">
        <v>44571</v>
      </c>
    </row>
    <row r="404" spans="1:7" x14ac:dyDescent="0.3">
      <c r="A404" t="s">
        <v>368</v>
      </c>
      <c r="B404" t="s">
        <v>369</v>
      </c>
      <c r="C404" t="s">
        <v>370</v>
      </c>
      <c r="D404" t="s">
        <v>371</v>
      </c>
      <c r="E404">
        <v>999</v>
      </c>
      <c r="F404">
        <f>399+30</f>
        <v>429</v>
      </c>
      <c r="G404" s="1">
        <v>44571</v>
      </c>
    </row>
    <row r="405" spans="1:7" x14ac:dyDescent="0.3">
      <c r="A405" t="s">
        <v>372</v>
      </c>
      <c r="B405" t="s">
        <v>373</v>
      </c>
      <c r="C405" t="s">
        <v>319</v>
      </c>
      <c r="D405" t="s">
        <v>374</v>
      </c>
      <c r="E405">
        <v>3295</v>
      </c>
      <c r="F405">
        <f>2795+30</f>
        <v>2825</v>
      </c>
      <c r="G405" s="1">
        <v>44571</v>
      </c>
    </row>
    <row r="406" spans="1:7" x14ac:dyDescent="0.3">
      <c r="A406" t="s">
        <v>375</v>
      </c>
      <c r="B406" t="s">
        <v>376</v>
      </c>
      <c r="C406" t="s">
        <v>319</v>
      </c>
      <c r="D406" t="s">
        <v>377</v>
      </c>
      <c r="E406">
        <v>2499</v>
      </c>
      <c r="F406">
        <f>1249+30</f>
        <v>1279</v>
      </c>
      <c r="G406" s="1">
        <v>44571</v>
      </c>
    </row>
    <row r="407" spans="1:7" x14ac:dyDescent="0.3">
      <c r="A407" t="s">
        <v>378</v>
      </c>
      <c r="B407" t="s">
        <v>379</v>
      </c>
      <c r="C407" t="s">
        <v>380</v>
      </c>
      <c r="D407" t="s">
        <v>381</v>
      </c>
      <c r="E407">
        <v>5495</v>
      </c>
      <c r="F407">
        <f>4995+30</f>
        <v>5025</v>
      </c>
      <c r="G407" s="1">
        <v>44571</v>
      </c>
    </row>
    <row r="408" spans="1:7" x14ac:dyDescent="0.3">
      <c r="A408" t="s">
        <v>382</v>
      </c>
      <c r="B408" t="s">
        <v>383</v>
      </c>
      <c r="C408" t="s">
        <v>319</v>
      </c>
      <c r="D408" t="s">
        <v>384</v>
      </c>
      <c r="E408">
        <v>2299</v>
      </c>
      <c r="F408">
        <f>2299+30</f>
        <v>2329</v>
      </c>
      <c r="G408" s="1">
        <v>44571</v>
      </c>
    </row>
    <row r="409" spans="1:7" x14ac:dyDescent="0.3">
      <c r="A409" t="s">
        <v>385</v>
      </c>
      <c r="B409" t="s">
        <v>386</v>
      </c>
      <c r="C409" t="s">
        <v>387</v>
      </c>
      <c r="D409" t="s">
        <v>388</v>
      </c>
      <c r="E409">
        <v>107750</v>
      </c>
      <c r="F409">
        <f>107750+30</f>
        <v>107780</v>
      </c>
      <c r="G409" s="1">
        <v>44571</v>
      </c>
    </row>
    <row r="410" spans="1:7" x14ac:dyDescent="0.3">
      <c r="A410" t="s">
        <v>389</v>
      </c>
      <c r="B410" t="s">
        <v>390</v>
      </c>
      <c r="C410" t="s">
        <v>319</v>
      </c>
      <c r="D410" t="s">
        <v>391</v>
      </c>
      <c r="E410">
        <v>4195</v>
      </c>
      <c r="F410">
        <f>3146+30</f>
        <v>3176</v>
      </c>
      <c r="G410" s="1">
        <v>44571</v>
      </c>
    </row>
    <row r="411" spans="1:7" x14ac:dyDescent="0.3">
      <c r="A411" t="s">
        <v>392</v>
      </c>
      <c r="B411" t="s">
        <v>393</v>
      </c>
      <c r="C411" t="s">
        <v>319</v>
      </c>
      <c r="D411" t="s">
        <v>394</v>
      </c>
      <c r="E411">
        <v>1499</v>
      </c>
      <c r="F411">
        <f>1270+30</f>
        <v>1300</v>
      </c>
      <c r="G411" s="1">
        <v>44571</v>
      </c>
    </row>
    <row r="412" spans="1:7" x14ac:dyDescent="0.3">
      <c r="A412" t="s">
        <v>395</v>
      </c>
      <c r="B412" t="s">
        <v>396</v>
      </c>
      <c r="C412" t="s">
        <v>397</v>
      </c>
      <c r="D412" t="s">
        <v>398</v>
      </c>
      <c r="E412">
        <v>2795</v>
      </c>
      <c r="F412">
        <f>1817+30</f>
        <v>1847</v>
      </c>
      <c r="G412" s="1">
        <v>44571</v>
      </c>
    </row>
    <row r="413" spans="1:7" x14ac:dyDescent="0.3">
      <c r="A413" t="s">
        <v>399</v>
      </c>
      <c r="B413" t="s">
        <v>352</v>
      </c>
      <c r="C413" t="s">
        <v>319</v>
      </c>
      <c r="D413" t="s">
        <v>400</v>
      </c>
      <c r="E413">
        <v>3199</v>
      </c>
      <c r="F413">
        <f>1919+30</f>
        <v>1949</v>
      </c>
      <c r="G413" s="1">
        <v>44571</v>
      </c>
    </row>
    <row r="414" spans="1:7" x14ac:dyDescent="0.3">
      <c r="A414" t="s">
        <v>401</v>
      </c>
      <c r="B414" t="s">
        <v>402</v>
      </c>
      <c r="C414" t="s">
        <v>319</v>
      </c>
      <c r="D414" t="s">
        <v>403</v>
      </c>
      <c r="E414">
        <v>4295</v>
      </c>
      <c r="F414">
        <f>3221+30</f>
        <v>3251</v>
      </c>
      <c r="G414" s="1">
        <v>44571</v>
      </c>
    </row>
    <row r="415" spans="1:7" x14ac:dyDescent="0.3">
      <c r="A415" t="s">
        <v>404</v>
      </c>
      <c r="B415" t="s">
        <v>405</v>
      </c>
      <c r="C415" t="s">
        <v>406</v>
      </c>
      <c r="D415" t="s">
        <v>407</v>
      </c>
      <c r="E415">
        <v>1199</v>
      </c>
      <c r="F415">
        <f>429+30</f>
        <v>459</v>
      </c>
      <c r="G415" s="1">
        <v>44571</v>
      </c>
    </row>
    <row r="416" spans="1:7" x14ac:dyDescent="0.3">
      <c r="A416" t="s">
        <v>408</v>
      </c>
      <c r="B416" t="s">
        <v>409</v>
      </c>
      <c r="C416" t="s">
        <v>319</v>
      </c>
      <c r="D416" t="s">
        <v>410</v>
      </c>
      <c r="E416">
        <v>3995</v>
      </c>
      <c r="F416">
        <f>3995+30</f>
        <v>4025</v>
      </c>
      <c r="G416" s="1">
        <v>44571</v>
      </c>
    </row>
    <row r="417" spans="1:7" x14ac:dyDescent="0.3">
      <c r="A417" t="s">
        <v>411</v>
      </c>
      <c r="B417" t="s">
        <v>412</v>
      </c>
      <c r="C417" t="s">
        <v>413</v>
      </c>
      <c r="D417" t="s">
        <v>414</v>
      </c>
      <c r="E417">
        <v>571230</v>
      </c>
      <c r="F417">
        <f>571230+30</f>
        <v>571260</v>
      </c>
      <c r="G417" s="1">
        <v>44571</v>
      </c>
    </row>
    <row r="418" spans="1:7" x14ac:dyDescent="0.3">
      <c r="A418" t="s">
        <v>415</v>
      </c>
      <c r="B418" t="s">
        <v>416</v>
      </c>
      <c r="C418" t="s">
        <v>319</v>
      </c>
      <c r="D418" t="s">
        <v>417</v>
      </c>
      <c r="E418">
        <v>1199</v>
      </c>
      <c r="F418">
        <f>899+30</f>
        <v>929</v>
      </c>
      <c r="G418" s="1">
        <v>44571</v>
      </c>
    </row>
    <row r="419" spans="1:7" x14ac:dyDescent="0.3">
      <c r="A419" t="s">
        <v>418</v>
      </c>
      <c r="B419" t="s">
        <v>419</v>
      </c>
      <c r="C419" t="s">
        <v>319</v>
      </c>
      <c r="D419" t="s">
        <v>420</v>
      </c>
      <c r="E419">
        <v>1049</v>
      </c>
      <c r="F419">
        <f>499+30</f>
        <v>529</v>
      </c>
      <c r="G419" s="1">
        <v>44571</v>
      </c>
    </row>
    <row r="420" spans="1:7" x14ac:dyDescent="0.3">
      <c r="A420" t="s">
        <v>421</v>
      </c>
      <c r="B420" t="s">
        <v>422</v>
      </c>
      <c r="C420" t="s">
        <v>423</v>
      </c>
      <c r="D420" t="s">
        <v>424</v>
      </c>
      <c r="E420">
        <v>2000</v>
      </c>
      <c r="F420">
        <f>699+30</f>
        <v>729</v>
      </c>
      <c r="G420" s="1">
        <v>44571</v>
      </c>
    </row>
    <row r="421" spans="1:7" x14ac:dyDescent="0.3">
      <c r="A421" t="s">
        <v>425</v>
      </c>
      <c r="B421" t="s">
        <v>426</v>
      </c>
      <c r="C421" t="s">
        <v>319</v>
      </c>
      <c r="D421" t="s">
        <v>427</v>
      </c>
      <c r="E421">
        <v>3499</v>
      </c>
      <c r="F421">
        <f>2799+30</f>
        <v>2829</v>
      </c>
      <c r="G421" s="1">
        <v>44571</v>
      </c>
    </row>
    <row r="422" spans="1:7" x14ac:dyDescent="0.3">
      <c r="A422" t="s">
        <v>428</v>
      </c>
      <c r="B422" t="s">
        <v>376</v>
      </c>
      <c r="C422" t="s">
        <v>319</v>
      </c>
      <c r="D422" t="s">
        <v>429</v>
      </c>
      <c r="E422">
        <v>2299</v>
      </c>
      <c r="F422">
        <f>899+30</f>
        <v>929</v>
      </c>
      <c r="G422" s="1">
        <v>44571</v>
      </c>
    </row>
    <row r="423" spans="1:7" x14ac:dyDescent="0.3">
      <c r="A423" t="s">
        <v>430</v>
      </c>
      <c r="B423" t="s">
        <v>376</v>
      </c>
      <c r="C423" t="s">
        <v>319</v>
      </c>
      <c r="D423" t="s">
        <v>431</v>
      </c>
      <c r="E423">
        <v>1999</v>
      </c>
      <c r="F423">
        <f>999+30</f>
        <v>1029</v>
      </c>
      <c r="G423" s="1">
        <v>44571</v>
      </c>
    </row>
    <row r="424" spans="1:7" x14ac:dyDescent="0.3">
      <c r="A424" t="s">
        <v>432</v>
      </c>
      <c r="B424" t="s">
        <v>433</v>
      </c>
      <c r="C424" t="s">
        <v>356</v>
      </c>
      <c r="D424" t="s">
        <v>434</v>
      </c>
      <c r="E424">
        <v>1120</v>
      </c>
      <c r="F424">
        <f>952+30</f>
        <v>982</v>
      </c>
      <c r="G424" s="1">
        <v>44571</v>
      </c>
    </row>
    <row r="425" spans="1:7" x14ac:dyDescent="0.3">
      <c r="A425" t="s">
        <v>435</v>
      </c>
      <c r="B425" t="s">
        <v>376</v>
      </c>
      <c r="C425" t="s">
        <v>319</v>
      </c>
      <c r="D425" t="s">
        <v>436</v>
      </c>
      <c r="E425">
        <v>2799</v>
      </c>
      <c r="F425">
        <f>1299+30</f>
        <v>1329</v>
      </c>
      <c r="G425" s="1">
        <v>44571</v>
      </c>
    </row>
    <row r="426" spans="1:7" x14ac:dyDescent="0.3">
      <c r="A426" t="s">
        <v>437</v>
      </c>
      <c r="B426" t="s">
        <v>438</v>
      </c>
      <c r="C426" t="s">
        <v>319</v>
      </c>
      <c r="D426" t="s">
        <v>439</v>
      </c>
      <c r="E426">
        <v>3495</v>
      </c>
      <c r="F426">
        <f>2621+30</f>
        <v>2651</v>
      </c>
      <c r="G426" s="1">
        <v>44571</v>
      </c>
    </row>
    <row r="427" spans="1:7" x14ac:dyDescent="0.3">
      <c r="A427" t="s">
        <v>440</v>
      </c>
      <c r="B427" t="s">
        <v>441</v>
      </c>
      <c r="C427" t="s">
        <v>442</v>
      </c>
      <c r="D427" t="s">
        <v>443</v>
      </c>
      <c r="E427">
        <v>1699</v>
      </c>
      <c r="F427">
        <f>849+30</f>
        <v>879</v>
      </c>
      <c r="G427" s="1">
        <v>44571</v>
      </c>
    </row>
    <row r="428" spans="1:7" x14ac:dyDescent="0.3">
      <c r="A428" t="s">
        <v>444</v>
      </c>
      <c r="B428" t="s">
        <v>352</v>
      </c>
      <c r="C428" t="s">
        <v>319</v>
      </c>
      <c r="D428" t="s">
        <v>445</v>
      </c>
      <c r="E428">
        <v>1599</v>
      </c>
      <c r="F428">
        <f>639+30</f>
        <v>669</v>
      </c>
      <c r="G428" s="1">
        <v>44571</v>
      </c>
    </row>
    <row r="429" spans="1:7" x14ac:dyDescent="0.3">
      <c r="A429" t="s">
        <v>446</v>
      </c>
      <c r="B429" t="s">
        <v>373</v>
      </c>
      <c r="C429" t="s">
        <v>319</v>
      </c>
      <c r="D429" t="s">
        <v>447</v>
      </c>
      <c r="E429">
        <v>3295</v>
      </c>
      <c r="F429">
        <f>2395+30</f>
        <v>2425</v>
      </c>
      <c r="G429" s="1">
        <v>44571</v>
      </c>
    </row>
    <row r="430" spans="1:7" x14ac:dyDescent="0.3">
      <c r="A430" t="s">
        <v>448</v>
      </c>
      <c r="B430" t="s">
        <v>449</v>
      </c>
      <c r="C430" t="s">
        <v>360</v>
      </c>
      <c r="D430" t="s">
        <v>450</v>
      </c>
      <c r="E430">
        <v>1099</v>
      </c>
      <c r="F430">
        <f>399+30</f>
        <v>429</v>
      </c>
      <c r="G430" s="1">
        <v>44571</v>
      </c>
    </row>
    <row r="431" spans="1:7" x14ac:dyDescent="0.3">
      <c r="A431" t="s">
        <v>451</v>
      </c>
      <c r="B431" t="s">
        <v>452</v>
      </c>
      <c r="C431" t="s">
        <v>397</v>
      </c>
      <c r="D431" t="s">
        <v>453</v>
      </c>
      <c r="E431">
        <v>3295</v>
      </c>
      <c r="F431">
        <f>1812+30</f>
        <v>1842</v>
      </c>
      <c r="G431" s="1">
        <v>44571</v>
      </c>
    </row>
    <row r="432" spans="1:7" x14ac:dyDescent="0.3">
      <c r="A432" t="s">
        <v>454</v>
      </c>
      <c r="B432" t="s">
        <v>352</v>
      </c>
      <c r="C432" t="s">
        <v>319</v>
      </c>
      <c r="D432" t="s">
        <v>455</v>
      </c>
      <c r="E432">
        <v>3499</v>
      </c>
      <c r="F432">
        <f>2274+30</f>
        <v>2304</v>
      </c>
      <c r="G432" s="1">
        <v>44571</v>
      </c>
    </row>
    <row r="433" spans="1:7" x14ac:dyDescent="0.3">
      <c r="A433" t="s">
        <v>456</v>
      </c>
      <c r="B433" t="s">
        <v>457</v>
      </c>
      <c r="C433" t="s">
        <v>458</v>
      </c>
      <c r="D433" t="s">
        <v>459</v>
      </c>
      <c r="E433">
        <v>350</v>
      </c>
      <c r="F433">
        <f>350+30</f>
        <v>380</v>
      </c>
      <c r="G433" s="1">
        <v>44571</v>
      </c>
    </row>
    <row r="434" spans="1:7" x14ac:dyDescent="0.3">
      <c r="A434" t="s">
        <v>460</v>
      </c>
      <c r="B434" t="s">
        <v>461</v>
      </c>
      <c r="C434" t="s">
        <v>319</v>
      </c>
      <c r="D434" t="s">
        <v>462</v>
      </c>
      <c r="E434">
        <v>3695</v>
      </c>
      <c r="F434">
        <f>2771+30</f>
        <v>2801</v>
      </c>
      <c r="G434" s="1">
        <v>44571</v>
      </c>
    </row>
    <row r="435" spans="1:7" x14ac:dyDescent="0.3">
      <c r="A435" t="s">
        <v>463</v>
      </c>
      <c r="B435" t="s">
        <v>464</v>
      </c>
      <c r="C435" t="s">
        <v>465</v>
      </c>
      <c r="D435" t="s">
        <v>466</v>
      </c>
      <c r="E435">
        <v>201000</v>
      </c>
      <c r="F435">
        <f>201000+30</f>
        <v>201030</v>
      </c>
      <c r="G435" s="1">
        <v>44571</v>
      </c>
    </row>
    <row r="436" spans="1:7" x14ac:dyDescent="0.3">
      <c r="A436" t="s">
        <v>467</v>
      </c>
      <c r="B436" t="s">
        <v>468</v>
      </c>
      <c r="C436" t="s">
        <v>319</v>
      </c>
      <c r="D436" t="s">
        <v>469</v>
      </c>
      <c r="E436">
        <v>3399</v>
      </c>
      <c r="F436">
        <f>1359+30</f>
        <v>1389</v>
      </c>
      <c r="G436" s="1">
        <v>44571</v>
      </c>
    </row>
    <row r="437" spans="1:7" x14ac:dyDescent="0.3">
      <c r="A437" t="s">
        <v>470</v>
      </c>
      <c r="B437" t="s">
        <v>471</v>
      </c>
      <c r="C437" t="s">
        <v>319</v>
      </c>
      <c r="D437" t="s">
        <v>472</v>
      </c>
      <c r="E437">
        <v>2199</v>
      </c>
      <c r="F437">
        <f>1599+30</f>
        <v>1629</v>
      </c>
      <c r="G437" s="1">
        <v>44571</v>
      </c>
    </row>
    <row r="438" spans="1:7" x14ac:dyDescent="0.3">
      <c r="A438" t="s">
        <v>473</v>
      </c>
      <c r="B438" t="s">
        <v>474</v>
      </c>
      <c r="C438" t="s">
        <v>475</v>
      </c>
      <c r="D438" t="s">
        <v>476</v>
      </c>
      <c r="E438">
        <v>1200</v>
      </c>
      <c r="F438">
        <f>399+30</f>
        <v>429</v>
      </c>
      <c r="G438" s="1">
        <v>44571</v>
      </c>
    </row>
    <row r="439" spans="1:7" x14ac:dyDescent="0.3">
      <c r="A439" t="s">
        <v>477</v>
      </c>
      <c r="B439" t="s">
        <v>478</v>
      </c>
      <c r="C439" t="s">
        <v>479</v>
      </c>
      <c r="D439" t="s">
        <v>480</v>
      </c>
      <c r="E439">
        <v>1550</v>
      </c>
      <c r="F439">
        <f>525+30</f>
        <v>555</v>
      </c>
      <c r="G439" s="1">
        <v>44571</v>
      </c>
    </row>
    <row r="440" spans="1:7" x14ac:dyDescent="0.3">
      <c r="A440" t="s">
        <v>481</v>
      </c>
      <c r="B440" t="s">
        <v>482</v>
      </c>
      <c r="C440" t="s">
        <v>319</v>
      </c>
      <c r="D440" t="s">
        <v>483</v>
      </c>
      <c r="E440">
        <v>2999</v>
      </c>
      <c r="F440">
        <f>2399+30</f>
        <v>2429</v>
      </c>
      <c r="G440" s="1">
        <v>44571</v>
      </c>
    </row>
    <row r="441" spans="1:7" x14ac:dyDescent="0.3">
      <c r="A441" t="s">
        <v>484</v>
      </c>
      <c r="B441" t="s">
        <v>376</v>
      </c>
      <c r="C441" t="s">
        <v>319</v>
      </c>
      <c r="D441" t="s">
        <v>485</v>
      </c>
      <c r="E441">
        <v>2299</v>
      </c>
      <c r="F441">
        <f>899+30</f>
        <v>929</v>
      </c>
      <c r="G441" s="1">
        <v>44571</v>
      </c>
    </row>
    <row r="442" spans="1:7" x14ac:dyDescent="0.3">
      <c r="A442" t="s">
        <v>486</v>
      </c>
      <c r="B442" t="s">
        <v>487</v>
      </c>
      <c r="C442" t="s">
        <v>319</v>
      </c>
      <c r="D442" t="s">
        <v>488</v>
      </c>
      <c r="E442">
        <v>3999</v>
      </c>
      <c r="F442">
        <f>3499+30</f>
        <v>3529</v>
      </c>
      <c r="G442" s="1">
        <v>44571</v>
      </c>
    </row>
    <row r="443" spans="1:7" x14ac:dyDescent="0.3">
      <c r="A443" t="s">
        <v>489</v>
      </c>
      <c r="B443" t="s">
        <v>490</v>
      </c>
      <c r="C443" t="s">
        <v>319</v>
      </c>
      <c r="D443" t="s">
        <v>491</v>
      </c>
      <c r="E443">
        <v>2299</v>
      </c>
      <c r="F443">
        <f>2069+30</f>
        <v>2099</v>
      </c>
      <c r="G443" s="1">
        <v>44571</v>
      </c>
    </row>
    <row r="444" spans="1:7" x14ac:dyDescent="0.3">
      <c r="A444" t="s">
        <v>492</v>
      </c>
      <c r="B444" t="s">
        <v>493</v>
      </c>
      <c r="C444" t="s">
        <v>494</v>
      </c>
      <c r="D444" t="s">
        <v>495</v>
      </c>
      <c r="E444">
        <v>375</v>
      </c>
      <c r="F444">
        <f>263+30</f>
        <v>293</v>
      </c>
      <c r="G444" s="1">
        <v>44571</v>
      </c>
    </row>
    <row r="445" spans="1:7" x14ac:dyDescent="0.3">
      <c r="A445" t="s">
        <v>496</v>
      </c>
      <c r="B445" t="s">
        <v>497</v>
      </c>
      <c r="C445" t="s">
        <v>498</v>
      </c>
      <c r="D445" t="s">
        <v>499</v>
      </c>
      <c r="E445">
        <v>1199</v>
      </c>
      <c r="F445">
        <f>959+30</f>
        <v>989</v>
      </c>
      <c r="G445" s="1">
        <v>44571</v>
      </c>
    </row>
    <row r="446" spans="1:7" x14ac:dyDescent="0.3">
      <c r="A446" t="s">
        <v>500</v>
      </c>
      <c r="B446" t="s">
        <v>352</v>
      </c>
      <c r="C446" t="s">
        <v>319</v>
      </c>
      <c r="D446" t="s">
        <v>501</v>
      </c>
      <c r="E446">
        <v>2199</v>
      </c>
      <c r="F446">
        <f>1099+30</f>
        <v>1129</v>
      </c>
      <c r="G446" s="1">
        <v>44571</v>
      </c>
    </row>
    <row r="447" spans="1:7" x14ac:dyDescent="0.3">
      <c r="A447" t="s">
        <v>502</v>
      </c>
      <c r="B447" t="s">
        <v>503</v>
      </c>
      <c r="C447" t="s">
        <v>494</v>
      </c>
      <c r="D447" t="s">
        <v>504</v>
      </c>
      <c r="E447">
        <v>475</v>
      </c>
      <c r="F447">
        <f>333+30</f>
        <v>363</v>
      </c>
      <c r="G447" s="1">
        <v>44571</v>
      </c>
    </row>
    <row r="448" spans="1:7" x14ac:dyDescent="0.3">
      <c r="A448" t="s">
        <v>505</v>
      </c>
      <c r="B448" t="s">
        <v>506</v>
      </c>
      <c r="C448" t="s">
        <v>334</v>
      </c>
      <c r="D448" t="s">
        <v>507</v>
      </c>
      <c r="E448">
        <v>1095</v>
      </c>
      <c r="F448">
        <f>595+30</f>
        <v>625</v>
      </c>
      <c r="G448" s="1">
        <v>44571</v>
      </c>
    </row>
    <row r="449" spans="1:7" x14ac:dyDescent="0.3">
      <c r="A449" t="s">
        <v>508</v>
      </c>
      <c r="B449" t="s">
        <v>509</v>
      </c>
      <c r="C449" t="s">
        <v>510</v>
      </c>
      <c r="D449" t="s">
        <v>511</v>
      </c>
      <c r="E449">
        <v>399</v>
      </c>
      <c r="F449">
        <f>144+30</f>
        <v>174</v>
      </c>
      <c r="G449" s="1">
        <v>44571</v>
      </c>
    </row>
    <row r="450" spans="1:7" x14ac:dyDescent="0.3">
      <c r="A450" t="s">
        <v>512</v>
      </c>
      <c r="B450" t="s">
        <v>513</v>
      </c>
      <c r="C450" t="s">
        <v>319</v>
      </c>
      <c r="D450" t="s">
        <v>514</v>
      </c>
      <c r="E450">
        <v>3999</v>
      </c>
      <c r="F450">
        <f>3999+30</f>
        <v>4029</v>
      </c>
      <c r="G450" s="1">
        <v>44571</v>
      </c>
    </row>
    <row r="451" spans="1:7" x14ac:dyDescent="0.3">
      <c r="A451" t="s">
        <v>515</v>
      </c>
      <c r="B451" t="s">
        <v>516</v>
      </c>
      <c r="C451" t="s">
        <v>517</v>
      </c>
      <c r="D451" t="s">
        <v>518</v>
      </c>
      <c r="E451">
        <v>3999</v>
      </c>
      <c r="F451">
        <f>899+30</f>
        <v>929</v>
      </c>
      <c r="G451" s="1">
        <v>44571</v>
      </c>
    </row>
    <row r="452" spans="1:7" x14ac:dyDescent="0.3">
      <c r="A452" t="s">
        <v>519</v>
      </c>
      <c r="B452" t="s">
        <v>520</v>
      </c>
      <c r="C452" t="s">
        <v>319</v>
      </c>
      <c r="D452" t="s">
        <v>521</v>
      </c>
      <c r="E452">
        <v>1799</v>
      </c>
      <c r="F452">
        <f>899+30</f>
        <v>929</v>
      </c>
      <c r="G452" s="1">
        <v>44571</v>
      </c>
    </row>
    <row r="453" spans="1:7" x14ac:dyDescent="0.3">
      <c r="A453" t="s">
        <v>522</v>
      </c>
      <c r="B453" t="s">
        <v>523</v>
      </c>
      <c r="C453" t="s">
        <v>524</v>
      </c>
      <c r="D453" t="s">
        <v>525</v>
      </c>
      <c r="E453">
        <v>1299</v>
      </c>
      <c r="F453">
        <f>549+30</f>
        <v>579</v>
      </c>
      <c r="G453" s="1">
        <v>44571</v>
      </c>
    </row>
    <row r="454" spans="1:7" x14ac:dyDescent="0.3">
      <c r="A454" t="s">
        <v>526</v>
      </c>
      <c r="B454" t="s">
        <v>527</v>
      </c>
      <c r="C454" t="s">
        <v>528</v>
      </c>
      <c r="D454" t="s">
        <v>529</v>
      </c>
      <c r="E454">
        <v>4999</v>
      </c>
      <c r="F454">
        <f>1899+30</f>
        <v>1929</v>
      </c>
      <c r="G454" s="1">
        <v>44571</v>
      </c>
    </row>
    <row r="455" spans="1:7" x14ac:dyDescent="0.3">
      <c r="A455" t="s">
        <v>530</v>
      </c>
      <c r="B455" t="s">
        <v>393</v>
      </c>
      <c r="C455" t="s">
        <v>319</v>
      </c>
      <c r="D455" t="s">
        <v>531</v>
      </c>
      <c r="E455">
        <v>2995</v>
      </c>
      <c r="F455">
        <f>2995+30</f>
        <v>3025</v>
      </c>
      <c r="G455" s="1">
        <v>44571</v>
      </c>
    </row>
    <row r="456" spans="1:7" x14ac:dyDescent="0.3">
      <c r="A456" t="s">
        <v>532</v>
      </c>
      <c r="B456" t="s">
        <v>376</v>
      </c>
      <c r="C456" t="s">
        <v>319</v>
      </c>
      <c r="D456" t="s">
        <v>533</v>
      </c>
      <c r="E456">
        <v>2499</v>
      </c>
      <c r="F456">
        <f>1149+30</f>
        <v>1179</v>
      </c>
      <c r="G456" s="1">
        <v>44571</v>
      </c>
    </row>
    <row r="457" spans="1:7" x14ac:dyDescent="0.3">
      <c r="A457" t="s">
        <v>534</v>
      </c>
      <c r="B457" t="s">
        <v>535</v>
      </c>
      <c r="C457" t="s">
        <v>349</v>
      </c>
      <c r="D457" t="s">
        <v>536</v>
      </c>
      <c r="E457">
        <v>4999</v>
      </c>
      <c r="F457">
        <f>1049+30</f>
        <v>1079</v>
      </c>
      <c r="G457" s="1">
        <v>44571</v>
      </c>
    </row>
    <row r="458" spans="1:7" x14ac:dyDescent="0.3">
      <c r="A458" t="s">
        <v>537</v>
      </c>
      <c r="B458" t="s">
        <v>376</v>
      </c>
      <c r="C458" t="s">
        <v>319</v>
      </c>
      <c r="D458" t="s">
        <v>538</v>
      </c>
      <c r="E458">
        <v>2299</v>
      </c>
      <c r="F458">
        <f>899+30</f>
        <v>929</v>
      </c>
      <c r="G458" s="1">
        <v>44571</v>
      </c>
    </row>
    <row r="459" spans="1:7" x14ac:dyDescent="0.3">
      <c r="A459" t="s">
        <v>539</v>
      </c>
      <c r="B459" t="s">
        <v>540</v>
      </c>
      <c r="C459" t="s">
        <v>319</v>
      </c>
      <c r="D459" t="s">
        <v>541</v>
      </c>
      <c r="E459">
        <v>3999</v>
      </c>
      <c r="F459">
        <f>1695+30</f>
        <v>1725</v>
      </c>
      <c r="G459" s="1">
        <v>44571</v>
      </c>
    </row>
    <row r="460" spans="1:7" x14ac:dyDescent="0.3">
      <c r="A460" t="s">
        <v>542</v>
      </c>
      <c r="B460" t="s">
        <v>543</v>
      </c>
      <c r="C460" t="s">
        <v>544</v>
      </c>
      <c r="D460" t="s">
        <v>545</v>
      </c>
      <c r="E460">
        <v>1795</v>
      </c>
      <c r="F460">
        <f>1695+30</f>
        <v>1725</v>
      </c>
      <c r="G460" s="1">
        <v>44571</v>
      </c>
    </row>
    <row r="461" spans="1:7" x14ac:dyDescent="0.3">
      <c r="A461" t="s">
        <v>546</v>
      </c>
      <c r="B461" t="s">
        <v>547</v>
      </c>
      <c r="C461" t="s">
        <v>319</v>
      </c>
      <c r="D461" t="s">
        <v>548</v>
      </c>
      <c r="E461">
        <v>1200</v>
      </c>
      <c r="F461">
        <f>599+30</f>
        <v>629</v>
      </c>
      <c r="G461" s="1">
        <v>44571</v>
      </c>
    </row>
    <row r="462" spans="1:7" x14ac:dyDescent="0.3">
      <c r="A462" t="s">
        <v>549</v>
      </c>
      <c r="B462" t="s">
        <v>550</v>
      </c>
      <c r="C462" t="s">
        <v>319</v>
      </c>
      <c r="D462" t="s">
        <v>551</v>
      </c>
      <c r="E462">
        <v>3499</v>
      </c>
      <c r="F462">
        <f>3499+30</f>
        <v>3529</v>
      </c>
      <c r="G462" s="1">
        <v>44571</v>
      </c>
    </row>
    <row r="463" spans="1:7" x14ac:dyDescent="0.3">
      <c r="A463" t="s">
        <v>552</v>
      </c>
      <c r="B463" t="s">
        <v>553</v>
      </c>
      <c r="C463" t="s">
        <v>554</v>
      </c>
      <c r="D463" t="s">
        <v>555</v>
      </c>
      <c r="E463">
        <v>799</v>
      </c>
      <c r="F463">
        <f>200+30</f>
        <v>230</v>
      </c>
      <c r="G463" s="1">
        <v>44571</v>
      </c>
    </row>
    <row r="464" spans="1:7" x14ac:dyDescent="0.3">
      <c r="A464" t="s">
        <v>556</v>
      </c>
      <c r="B464" t="s">
        <v>376</v>
      </c>
      <c r="C464" t="s">
        <v>319</v>
      </c>
      <c r="D464" t="s">
        <v>557</v>
      </c>
      <c r="E464">
        <v>2499</v>
      </c>
      <c r="F464">
        <f>1149+30</f>
        <v>1179</v>
      </c>
      <c r="G464" s="1">
        <v>44571</v>
      </c>
    </row>
    <row r="465" spans="1:7" x14ac:dyDescent="0.3">
      <c r="A465" t="s">
        <v>558</v>
      </c>
      <c r="B465" t="s">
        <v>559</v>
      </c>
      <c r="C465" t="s">
        <v>560</v>
      </c>
      <c r="D465" t="s">
        <v>561</v>
      </c>
      <c r="E465">
        <v>585</v>
      </c>
      <c r="F465">
        <f>526+30</f>
        <v>556</v>
      </c>
      <c r="G465" s="1">
        <v>44571</v>
      </c>
    </row>
    <row r="466" spans="1:7" x14ac:dyDescent="0.3">
      <c r="A466" t="s">
        <v>562</v>
      </c>
      <c r="B466" t="s">
        <v>540</v>
      </c>
      <c r="C466" t="s">
        <v>319</v>
      </c>
      <c r="D466" t="s">
        <v>563</v>
      </c>
      <c r="E466">
        <v>3499</v>
      </c>
      <c r="F466">
        <f>1765+30</f>
        <v>1795</v>
      </c>
      <c r="G466" s="1">
        <v>44571</v>
      </c>
    </row>
    <row r="467" spans="1:7" x14ac:dyDescent="0.3">
      <c r="A467" t="s">
        <v>564</v>
      </c>
      <c r="B467" t="s">
        <v>565</v>
      </c>
      <c r="C467" t="s">
        <v>566</v>
      </c>
      <c r="D467" t="s">
        <v>567</v>
      </c>
      <c r="E467">
        <v>1925</v>
      </c>
      <c r="F467">
        <f>1829+30</f>
        <v>1859</v>
      </c>
      <c r="G467" s="1">
        <v>44571</v>
      </c>
    </row>
    <row r="468" spans="1:7" x14ac:dyDescent="0.3">
      <c r="A468" t="s">
        <v>568</v>
      </c>
      <c r="B468" t="s">
        <v>569</v>
      </c>
      <c r="C468" t="s">
        <v>319</v>
      </c>
      <c r="D468" t="s">
        <v>570</v>
      </c>
      <c r="E468">
        <v>19995</v>
      </c>
      <c r="F468">
        <f>9997+30</f>
        <v>10027</v>
      </c>
      <c r="G468" s="1">
        <v>44571</v>
      </c>
    </row>
    <row r="469" spans="1:7" x14ac:dyDescent="0.3">
      <c r="A469" t="s">
        <v>571</v>
      </c>
      <c r="B469" t="s">
        <v>572</v>
      </c>
      <c r="C469" t="s">
        <v>573</v>
      </c>
      <c r="D469" t="s">
        <v>574</v>
      </c>
      <c r="E469">
        <v>2699</v>
      </c>
      <c r="F469">
        <f>1619+30</f>
        <v>1649</v>
      </c>
      <c r="G469" s="1">
        <v>44571</v>
      </c>
    </row>
    <row r="470" spans="1:7" x14ac:dyDescent="0.3">
      <c r="A470" t="s">
        <v>575</v>
      </c>
      <c r="B470" t="s">
        <v>576</v>
      </c>
      <c r="C470" t="s">
        <v>319</v>
      </c>
      <c r="D470" t="s">
        <v>577</v>
      </c>
      <c r="E470">
        <v>2999</v>
      </c>
      <c r="F470">
        <f>1199+30</f>
        <v>1229</v>
      </c>
      <c r="G470" s="1">
        <v>44571</v>
      </c>
    </row>
    <row r="471" spans="1:7" x14ac:dyDescent="0.3">
      <c r="A471" t="s">
        <v>578</v>
      </c>
      <c r="B471" t="s">
        <v>579</v>
      </c>
      <c r="C471" t="s">
        <v>580</v>
      </c>
      <c r="D471" t="s">
        <v>581</v>
      </c>
      <c r="E471">
        <v>1299</v>
      </c>
      <c r="F471">
        <f>299+30</f>
        <v>329</v>
      </c>
      <c r="G471" s="1">
        <v>44571</v>
      </c>
    </row>
    <row r="472" spans="1:7" x14ac:dyDescent="0.3">
      <c r="A472" t="s">
        <v>582</v>
      </c>
      <c r="B472" t="s">
        <v>583</v>
      </c>
      <c r="C472" t="s">
        <v>584</v>
      </c>
      <c r="D472" t="s">
        <v>585</v>
      </c>
      <c r="E472">
        <v>999</v>
      </c>
      <c r="F472">
        <f>150+30</f>
        <v>180</v>
      </c>
      <c r="G472" s="1">
        <v>44571</v>
      </c>
    </row>
    <row r="473" spans="1:7" x14ac:dyDescent="0.3">
      <c r="A473" t="s">
        <v>586</v>
      </c>
      <c r="B473" t="s">
        <v>587</v>
      </c>
      <c r="C473" t="s">
        <v>588</v>
      </c>
      <c r="D473" t="s">
        <v>589</v>
      </c>
      <c r="E473">
        <v>235</v>
      </c>
      <c r="F473">
        <f>150+30</f>
        <v>180</v>
      </c>
      <c r="G473" s="1">
        <v>44571</v>
      </c>
    </row>
    <row r="474" spans="1:7" x14ac:dyDescent="0.3">
      <c r="A474" t="s">
        <v>590</v>
      </c>
      <c r="B474" t="s">
        <v>393</v>
      </c>
      <c r="C474" t="s">
        <v>319</v>
      </c>
      <c r="D474" t="s">
        <v>591</v>
      </c>
      <c r="E474">
        <v>1499</v>
      </c>
      <c r="F474">
        <f>1270+30</f>
        <v>1300</v>
      </c>
      <c r="G474" s="1">
        <v>44571</v>
      </c>
    </row>
    <row r="475" spans="1:7" x14ac:dyDescent="0.3">
      <c r="A475" t="s">
        <v>592</v>
      </c>
      <c r="B475" t="s">
        <v>593</v>
      </c>
      <c r="C475" t="s">
        <v>319</v>
      </c>
      <c r="D475" t="s">
        <v>594</v>
      </c>
      <c r="E475">
        <v>2899</v>
      </c>
      <c r="F475">
        <f>1699+30</f>
        <v>1729</v>
      </c>
      <c r="G475" s="1">
        <v>44571</v>
      </c>
    </row>
    <row r="476" spans="1:7" x14ac:dyDescent="0.3">
      <c r="A476" t="s">
        <v>595</v>
      </c>
      <c r="B476" t="s">
        <v>596</v>
      </c>
      <c r="C476" t="s">
        <v>319</v>
      </c>
      <c r="D476" t="s">
        <v>597</v>
      </c>
      <c r="E476">
        <v>4499</v>
      </c>
      <c r="F476">
        <f>3499+30</f>
        <v>3529</v>
      </c>
      <c r="G476" s="1">
        <v>44571</v>
      </c>
    </row>
    <row r="477" spans="1:7" x14ac:dyDescent="0.3">
      <c r="A477" t="s">
        <v>598</v>
      </c>
      <c r="B477" t="s">
        <v>599</v>
      </c>
      <c r="C477" t="s">
        <v>600</v>
      </c>
      <c r="D477" t="s">
        <v>601</v>
      </c>
      <c r="E477">
        <v>999</v>
      </c>
      <c r="F477">
        <f>149+30</f>
        <v>179</v>
      </c>
      <c r="G477" s="1">
        <v>44571</v>
      </c>
    </row>
    <row r="478" spans="1:7" x14ac:dyDescent="0.3">
      <c r="A478" t="s">
        <v>602</v>
      </c>
      <c r="B478" t="s">
        <v>603</v>
      </c>
      <c r="C478" t="s">
        <v>604</v>
      </c>
      <c r="D478" t="s">
        <v>605</v>
      </c>
      <c r="E478">
        <v>2499</v>
      </c>
      <c r="F478">
        <f>1699+30</f>
        <v>1729</v>
      </c>
      <c r="G478" s="1">
        <v>44571</v>
      </c>
    </row>
    <row r="479" spans="1:7" x14ac:dyDescent="0.3">
      <c r="A479" t="s">
        <v>606</v>
      </c>
      <c r="B479" t="s">
        <v>376</v>
      </c>
      <c r="C479" t="s">
        <v>319</v>
      </c>
      <c r="D479" t="s">
        <v>607</v>
      </c>
      <c r="E479">
        <v>2799</v>
      </c>
      <c r="F479">
        <f>1299+30</f>
        <v>1329</v>
      </c>
      <c r="G479" s="1">
        <v>44571</v>
      </c>
    </row>
    <row r="480" spans="1:7" x14ac:dyDescent="0.3">
      <c r="A480" t="s">
        <v>608</v>
      </c>
      <c r="B480" t="s">
        <v>609</v>
      </c>
      <c r="C480" t="s">
        <v>610</v>
      </c>
      <c r="D480" t="s">
        <v>611</v>
      </c>
      <c r="E480">
        <v>1395</v>
      </c>
      <c r="F480">
        <f>350+30</f>
        <v>380</v>
      </c>
      <c r="G480" s="1">
        <v>44571</v>
      </c>
    </row>
    <row r="481" spans="1:7" x14ac:dyDescent="0.3">
      <c r="A481" t="s">
        <v>612</v>
      </c>
      <c r="B481" t="s">
        <v>613</v>
      </c>
      <c r="C481" t="s">
        <v>319</v>
      </c>
      <c r="D481" t="s">
        <v>614</v>
      </c>
      <c r="E481">
        <v>499</v>
      </c>
      <c r="F481">
        <f>499+30</f>
        <v>529</v>
      </c>
      <c r="G481" s="1">
        <v>44571</v>
      </c>
    </row>
    <row r="482" spans="1:7" x14ac:dyDescent="0.3">
      <c r="A482" t="s">
        <v>615</v>
      </c>
      <c r="B482" t="s">
        <v>616</v>
      </c>
      <c r="C482" t="s">
        <v>319</v>
      </c>
      <c r="D482" t="s">
        <v>617</v>
      </c>
      <c r="E482">
        <v>2999</v>
      </c>
      <c r="F482">
        <f>1899+30</f>
        <v>1929</v>
      </c>
      <c r="G482" s="1">
        <v>44571</v>
      </c>
    </row>
    <row r="483" spans="1:7" x14ac:dyDescent="0.3">
      <c r="A483" t="s">
        <v>618</v>
      </c>
      <c r="B483" t="s">
        <v>352</v>
      </c>
      <c r="C483" t="s">
        <v>319</v>
      </c>
      <c r="D483" t="s">
        <v>619</v>
      </c>
      <c r="E483">
        <v>2199</v>
      </c>
      <c r="F483">
        <f>1099+30</f>
        <v>1129</v>
      </c>
      <c r="G483" s="1">
        <v>44571</v>
      </c>
    </row>
    <row r="484" spans="1:7" x14ac:dyDescent="0.3">
      <c r="A484" t="s">
        <v>620</v>
      </c>
      <c r="B484" t="s">
        <v>621</v>
      </c>
      <c r="C484" t="s">
        <v>622</v>
      </c>
      <c r="D484" t="s">
        <v>623</v>
      </c>
      <c r="E484">
        <v>2499</v>
      </c>
      <c r="F484">
        <f>899+30</f>
        <v>929</v>
      </c>
      <c r="G484" s="1">
        <v>44571</v>
      </c>
    </row>
    <row r="485" spans="1:7" x14ac:dyDescent="0.3">
      <c r="A485" t="s">
        <v>624</v>
      </c>
      <c r="B485" t="s">
        <v>625</v>
      </c>
      <c r="C485" t="s">
        <v>319</v>
      </c>
      <c r="D485" t="s">
        <v>626</v>
      </c>
      <c r="E485">
        <v>999</v>
      </c>
      <c r="F485">
        <f>499+30</f>
        <v>529</v>
      </c>
      <c r="G485" s="1">
        <v>44571</v>
      </c>
    </row>
    <row r="486" spans="1:7" x14ac:dyDescent="0.3">
      <c r="A486" t="s">
        <v>627</v>
      </c>
      <c r="B486" t="s">
        <v>628</v>
      </c>
      <c r="C486" t="s">
        <v>629</v>
      </c>
      <c r="D486" t="s">
        <v>630</v>
      </c>
      <c r="E486">
        <v>2499</v>
      </c>
      <c r="F486">
        <f>1249+30</f>
        <v>1279</v>
      </c>
      <c r="G486" s="1">
        <v>44571</v>
      </c>
    </row>
    <row r="487" spans="1:7" x14ac:dyDescent="0.3">
      <c r="A487" t="s">
        <v>631</v>
      </c>
      <c r="B487" t="s">
        <v>632</v>
      </c>
      <c r="C487" t="s">
        <v>319</v>
      </c>
      <c r="D487" t="s">
        <v>633</v>
      </c>
      <c r="E487">
        <v>1000</v>
      </c>
      <c r="F487">
        <f>499+30</f>
        <v>529</v>
      </c>
      <c r="G487" s="1">
        <v>44571</v>
      </c>
    </row>
    <row r="488" spans="1:7" x14ac:dyDescent="0.3">
      <c r="A488" t="s">
        <v>634</v>
      </c>
      <c r="B488" t="s">
        <v>635</v>
      </c>
      <c r="C488" t="s">
        <v>319</v>
      </c>
      <c r="D488" t="s">
        <v>636</v>
      </c>
      <c r="E488">
        <v>3199</v>
      </c>
      <c r="F488">
        <f>2559+30</f>
        <v>2589</v>
      </c>
      <c r="G488" s="1">
        <v>44571</v>
      </c>
    </row>
    <row r="489" spans="1:7" x14ac:dyDescent="0.3">
      <c r="A489" t="s">
        <v>637</v>
      </c>
      <c r="B489" t="s">
        <v>638</v>
      </c>
      <c r="C489" t="s">
        <v>560</v>
      </c>
      <c r="D489" t="s">
        <v>639</v>
      </c>
      <c r="E489">
        <v>645</v>
      </c>
      <c r="F489">
        <f>645+30</f>
        <v>675</v>
      </c>
      <c r="G489" s="1">
        <v>44571</v>
      </c>
    </row>
    <row r="490" spans="1:7" x14ac:dyDescent="0.3">
      <c r="A490" t="s">
        <v>640</v>
      </c>
      <c r="B490" t="s">
        <v>641</v>
      </c>
      <c r="C490" t="s">
        <v>319</v>
      </c>
      <c r="D490" t="s">
        <v>642</v>
      </c>
      <c r="E490">
        <v>3499</v>
      </c>
      <c r="F490">
        <f>1695+30</f>
        <v>1725</v>
      </c>
      <c r="G490" s="1">
        <v>44571</v>
      </c>
    </row>
    <row r="491" spans="1:7" x14ac:dyDescent="0.3">
      <c r="A491" t="s">
        <v>643</v>
      </c>
      <c r="B491" t="s">
        <v>644</v>
      </c>
      <c r="C491" t="s">
        <v>645</v>
      </c>
      <c r="D491" t="s">
        <v>646</v>
      </c>
      <c r="E491">
        <v>399</v>
      </c>
      <c r="F491">
        <f>159+30</f>
        <v>189</v>
      </c>
      <c r="G491" s="1">
        <v>44571</v>
      </c>
    </row>
    <row r="492" spans="1:7" x14ac:dyDescent="0.3">
      <c r="A492" t="s">
        <v>647</v>
      </c>
      <c r="B492" t="s">
        <v>376</v>
      </c>
      <c r="C492" t="s">
        <v>319</v>
      </c>
      <c r="D492" t="s">
        <v>648</v>
      </c>
      <c r="E492">
        <v>2499</v>
      </c>
      <c r="F492">
        <f>1249+30</f>
        <v>1279</v>
      </c>
      <c r="G492" s="1">
        <v>44571</v>
      </c>
    </row>
    <row r="493" spans="1:7" x14ac:dyDescent="0.3">
      <c r="A493" t="s">
        <v>649</v>
      </c>
      <c r="B493" t="s">
        <v>482</v>
      </c>
      <c r="C493" t="s">
        <v>319</v>
      </c>
      <c r="D493" t="s">
        <v>650</v>
      </c>
      <c r="E493">
        <v>2499</v>
      </c>
      <c r="F493">
        <f>1999+30</f>
        <v>2029</v>
      </c>
      <c r="G493" s="1">
        <v>44571</v>
      </c>
    </row>
    <row r="494" spans="1:7" x14ac:dyDescent="0.3">
      <c r="A494" t="s">
        <v>651</v>
      </c>
      <c r="B494" t="s">
        <v>652</v>
      </c>
      <c r="C494" t="s">
        <v>498</v>
      </c>
      <c r="D494" t="s">
        <v>653</v>
      </c>
      <c r="E494">
        <v>1299</v>
      </c>
      <c r="F494">
        <f>780+30</f>
        <v>810</v>
      </c>
      <c r="G494" s="1">
        <v>44571</v>
      </c>
    </row>
    <row r="495" spans="1:7" x14ac:dyDescent="0.3">
      <c r="A495" t="s">
        <v>654</v>
      </c>
      <c r="B495" t="s">
        <v>655</v>
      </c>
      <c r="C495" t="s">
        <v>319</v>
      </c>
      <c r="D495" t="s">
        <v>656</v>
      </c>
      <c r="E495">
        <v>2295</v>
      </c>
      <c r="F495">
        <f>2295+30</f>
        <v>2325</v>
      </c>
      <c r="G495" s="1">
        <v>44571</v>
      </c>
    </row>
    <row r="496" spans="1:7" x14ac:dyDescent="0.3">
      <c r="A496" t="s">
        <v>657</v>
      </c>
      <c r="B496" t="s">
        <v>658</v>
      </c>
      <c r="C496" t="s">
        <v>659</v>
      </c>
      <c r="D496" t="s">
        <v>660</v>
      </c>
      <c r="E496">
        <v>349</v>
      </c>
      <c r="F496">
        <f>249+30</f>
        <v>279</v>
      </c>
      <c r="G496" s="1">
        <v>44571</v>
      </c>
    </row>
    <row r="497" spans="1:7" x14ac:dyDescent="0.3">
      <c r="A497" t="s">
        <v>661</v>
      </c>
      <c r="B497" t="s">
        <v>393</v>
      </c>
      <c r="C497" t="s">
        <v>319</v>
      </c>
      <c r="D497" t="s">
        <v>662</v>
      </c>
      <c r="E497">
        <v>4495</v>
      </c>
      <c r="F497">
        <f>4495+30</f>
        <v>4525</v>
      </c>
      <c r="G497" s="1">
        <v>44571</v>
      </c>
    </row>
    <row r="498" spans="1:7" x14ac:dyDescent="0.3">
      <c r="A498" t="s">
        <v>663</v>
      </c>
      <c r="B498" t="s">
        <v>664</v>
      </c>
      <c r="C498" t="s">
        <v>319</v>
      </c>
      <c r="D498" t="s">
        <v>665</v>
      </c>
      <c r="E498">
        <v>2099</v>
      </c>
      <c r="F498">
        <f>2099+30</f>
        <v>2129</v>
      </c>
      <c r="G498" s="1">
        <v>44571</v>
      </c>
    </row>
    <row r="499" spans="1:7" x14ac:dyDescent="0.3">
      <c r="A499" t="s">
        <v>666</v>
      </c>
      <c r="B499" t="s">
        <v>667</v>
      </c>
      <c r="C499" t="s">
        <v>604</v>
      </c>
      <c r="D499" t="s">
        <v>668</v>
      </c>
      <c r="E499">
        <v>2345</v>
      </c>
      <c r="F499">
        <f>1179+30</f>
        <v>1209</v>
      </c>
      <c r="G499" s="1">
        <v>44571</v>
      </c>
    </row>
    <row r="500" spans="1:7" x14ac:dyDescent="0.3">
      <c r="A500" t="s">
        <v>669</v>
      </c>
      <c r="B500" t="s">
        <v>376</v>
      </c>
      <c r="C500" t="s">
        <v>319</v>
      </c>
      <c r="D500" t="s">
        <v>670</v>
      </c>
      <c r="E500">
        <v>1899</v>
      </c>
      <c r="F500">
        <f>999+30</f>
        <v>1029</v>
      </c>
      <c r="G500" s="1">
        <v>44571</v>
      </c>
    </row>
    <row r="501" spans="1:7" x14ac:dyDescent="0.3">
      <c r="A501" t="s">
        <v>671</v>
      </c>
      <c r="B501" t="s">
        <v>655</v>
      </c>
      <c r="C501" t="s">
        <v>319</v>
      </c>
      <c r="D501" t="s">
        <v>672</v>
      </c>
      <c r="E501">
        <v>1995</v>
      </c>
      <c r="F501">
        <f>1995+30</f>
        <v>2025</v>
      </c>
      <c r="G501" s="1">
        <v>44571</v>
      </c>
    </row>
    <row r="502" spans="1:7" x14ac:dyDescent="0.3">
      <c r="A502" t="s">
        <v>673</v>
      </c>
      <c r="B502" t="s">
        <v>674</v>
      </c>
      <c r="C502" t="s">
        <v>604</v>
      </c>
      <c r="D502" t="s">
        <v>675</v>
      </c>
      <c r="E502">
        <v>1799</v>
      </c>
      <c r="F502">
        <f>1199+30</f>
        <v>1229</v>
      </c>
      <c r="G502" s="1">
        <v>44571</v>
      </c>
    </row>
    <row r="503" spans="1:7" x14ac:dyDescent="0.3">
      <c r="A503" t="s">
        <v>676</v>
      </c>
      <c r="B503" t="s">
        <v>677</v>
      </c>
      <c r="C503" t="s">
        <v>319</v>
      </c>
      <c r="D503" t="s">
        <v>678</v>
      </c>
      <c r="E503">
        <v>3299</v>
      </c>
      <c r="F503">
        <f>1650+30</f>
        <v>1680</v>
      </c>
      <c r="G503" s="1">
        <v>44571</v>
      </c>
    </row>
    <row r="504" spans="1:7" x14ac:dyDescent="0.3">
      <c r="A504" t="s">
        <v>679</v>
      </c>
      <c r="B504" t="s">
        <v>680</v>
      </c>
      <c r="C504" t="s">
        <v>681</v>
      </c>
      <c r="D504" t="s">
        <v>682</v>
      </c>
      <c r="E504">
        <v>600</v>
      </c>
      <c r="F504">
        <f>600+30</f>
        <v>630</v>
      </c>
      <c r="G504" s="1">
        <v>44571</v>
      </c>
    </row>
    <row r="505" spans="1:7" x14ac:dyDescent="0.3">
      <c r="A505" t="s">
        <v>683</v>
      </c>
      <c r="B505" t="s">
        <v>684</v>
      </c>
      <c r="C505" t="s">
        <v>458</v>
      </c>
      <c r="D505" t="s">
        <v>685</v>
      </c>
      <c r="E505">
        <v>1350</v>
      </c>
      <c r="F505">
        <f>1350+30</f>
        <v>1380</v>
      </c>
      <c r="G505" s="1">
        <v>44571</v>
      </c>
    </row>
    <row r="506" spans="1:7" x14ac:dyDescent="0.3">
      <c r="A506" t="s">
        <v>686</v>
      </c>
      <c r="B506" t="s">
        <v>687</v>
      </c>
      <c r="C506" t="s">
        <v>319</v>
      </c>
      <c r="D506" t="s">
        <v>688</v>
      </c>
      <c r="E506">
        <v>3499</v>
      </c>
      <c r="F506">
        <f>2799+30</f>
        <v>2829</v>
      </c>
      <c r="G506" s="1">
        <v>44571</v>
      </c>
    </row>
    <row r="507" spans="1:7" x14ac:dyDescent="0.3">
      <c r="A507" t="s">
        <v>689</v>
      </c>
      <c r="B507" t="s">
        <v>482</v>
      </c>
      <c r="C507" t="s">
        <v>319</v>
      </c>
      <c r="D507" t="s">
        <v>690</v>
      </c>
      <c r="E507">
        <v>2499</v>
      </c>
      <c r="F507">
        <f>2399+30</f>
        <v>2429</v>
      </c>
      <c r="G507" s="1">
        <v>44571</v>
      </c>
    </row>
    <row r="508" spans="1:7" x14ac:dyDescent="0.3">
      <c r="A508" t="s">
        <v>691</v>
      </c>
      <c r="B508" t="s">
        <v>540</v>
      </c>
      <c r="C508" t="s">
        <v>319</v>
      </c>
      <c r="D508" t="s">
        <v>692</v>
      </c>
      <c r="E508">
        <v>3999</v>
      </c>
      <c r="F508">
        <f>1765+30</f>
        <v>1795</v>
      </c>
      <c r="G508" s="1">
        <v>44571</v>
      </c>
    </row>
    <row r="509" spans="1:7" x14ac:dyDescent="0.3">
      <c r="A509" t="s">
        <v>693</v>
      </c>
      <c r="B509" t="s">
        <v>694</v>
      </c>
      <c r="C509" t="s">
        <v>319</v>
      </c>
      <c r="D509" t="s">
        <v>695</v>
      </c>
      <c r="E509">
        <v>3999</v>
      </c>
      <c r="F509">
        <f>1999+30</f>
        <v>2029</v>
      </c>
      <c r="G509" s="1">
        <v>44571</v>
      </c>
    </row>
    <row r="510" spans="1:7" x14ac:dyDescent="0.3">
      <c r="A510" t="s">
        <v>696</v>
      </c>
      <c r="B510" t="s">
        <v>352</v>
      </c>
      <c r="C510" t="s">
        <v>319</v>
      </c>
      <c r="D510" t="s">
        <v>697</v>
      </c>
      <c r="E510">
        <v>1599</v>
      </c>
      <c r="F510">
        <f>639+30</f>
        <v>669</v>
      </c>
      <c r="G510" s="1">
        <v>44571</v>
      </c>
    </row>
    <row r="511" spans="1:7" x14ac:dyDescent="0.3">
      <c r="A511" t="s">
        <v>698</v>
      </c>
      <c r="B511" t="s">
        <v>699</v>
      </c>
      <c r="C511" t="s">
        <v>700</v>
      </c>
      <c r="D511" t="s">
        <v>701</v>
      </c>
      <c r="E511">
        <v>2850</v>
      </c>
      <c r="F511">
        <f>1567+30</f>
        <v>1597</v>
      </c>
      <c r="G511" s="1">
        <v>44571</v>
      </c>
    </row>
    <row r="512" spans="1:7" x14ac:dyDescent="0.3">
      <c r="A512" t="s">
        <v>702</v>
      </c>
      <c r="B512" t="s">
        <v>373</v>
      </c>
      <c r="C512" t="s">
        <v>319</v>
      </c>
      <c r="D512" t="s">
        <v>703</v>
      </c>
      <c r="E512">
        <v>2795</v>
      </c>
      <c r="F512">
        <f>1800+30</f>
        <v>1830</v>
      </c>
      <c r="G512" s="1">
        <v>44571</v>
      </c>
    </row>
    <row r="513" spans="1:7" x14ac:dyDescent="0.3">
      <c r="A513" t="s">
        <v>704</v>
      </c>
      <c r="B513" t="s">
        <v>705</v>
      </c>
      <c r="C513" t="s">
        <v>319</v>
      </c>
      <c r="D513" t="s">
        <v>706</v>
      </c>
      <c r="E513">
        <v>4995</v>
      </c>
      <c r="F513">
        <f>3746+30</f>
        <v>3776</v>
      </c>
      <c r="G513" s="1">
        <v>44571</v>
      </c>
    </row>
    <row r="514" spans="1:7" x14ac:dyDescent="0.3">
      <c r="A514" t="s">
        <v>707</v>
      </c>
      <c r="B514" t="s">
        <v>708</v>
      </c>
      <c r="C514" t="s">
        <v>709</v>
      </c>
      <c r="D514" t="s">
        <v>710</v>
      </c>
      <c r="E514">
        <v>999</v>
      </c>
      <c r="F514">
        <f>299+30</f>
        <v>329</v>
      </c>
      <c r="G514" s="1">
        <v>44571</v>
      </c>
    </row>
    <row r="515" spans="1:7" x14ac:dyDescent="0.3">
      <c r="A515" t="s">
        <v>711</v>
      </c>
      <c r="B515" t="s">
        <v>712</v>
      </c>
      <c r="C515" t="s">
        <v>319</v>
      </c>
      <c r="D515" t="s">
        <v>713</v>
      </c>
      <c r="E515">
        <v>3499</v>
      </c>
      <c r="F515">
        <f>1574+30</f>
        <v>1604</v>
      </c>
      <c r="G515" s="1">
        <v>44571</v>
      </c>
    </row>
    <row r="516" spans="1:7" x14ac:dyDescent="0.3">
      <c r="A516" t="s">
        <v>714</v>
      </c>
      <c r="B516" t="s">
        <v>715</v>
      </c>
      <c r="C516" t="s">
        <v>716</v>
      </c>
      <c r="D516" t="s">
        <v>717</v>
      </c>
      <c r="E516">
        <v>1100</v>
      </c>
      <c r="F516">
        <f>800+30</f>
        <v>830</v>
      </c>
      <c r="G516" s="1">
        <v>44571</v>
      </c>
    </row>
    <row r="517" spans="1:7" x14ac:dyDescent="0.3">
      <c r="A517" t="s">
        <v>718</v>
      </c>
      <c r="B517" t="s">
        <v>547</v>
      </c>
      <c r="C517" t="s">
        <v>319</v>
      </c>
      <c r="D517" t="s">
        <v>719</v>
      </c>
      <c r="E517">
        <v>1200</v>
      </c>
      <c r="F517">
        <f>599+30</f>
        <v>629</v>
      </c>
      <c r="G517" s="1">
        <v>44571</v>
      </c>
    </row>
    <row r="518" spans="1:7" x14ac:dyDescent="0.3">
      <c r="A518" t="s">
        <v>720</v>
      </c>
      <c r="B518" t="s">
        <v>721</v>
      </c>
      <c r="C518" t="s">
        <v>722</v>
      </c>
      <c r="D518" t="s">
        <v>723</v>
      </c>
      <c r="E518">
        <v>8995</v>
      </c>
      <c r="F518">
        <f>8545+30</f>
        <v>8575</v>
      </c>
      <c r="G518" s="1">
        <v>44571</v>
      </c>
    </row>
    <row r="519" spans="1:7" x14ac:dyDescent="0.3">
      <c r="A519" t="s">
        <v>724</v>
      </c>
      <c r="B519" t="s">
        <v>725</v>
      </c>
      <c r="C519" t="s">
        <v>319</v>
      </c>
      <c r="D519" t="s">
        <v>726</v>
      </c>
      <c r="E519">
        <v>4195</v>
      </c>
      <c r="F519">
        <f>2050+30</f>
        <v>2080</v>
      </c>
      <c r="G519" s="1">
        <v>44571</v>
      </c>
    </row>
    <row r="520" spans="1:7" x14ac:dyDescent="0.3">
      <c r="A520" t="s">
        <v>727</v>
      </c>
      <c r="B520" t="s">
        <v>728</v>
      </c>
      <c r="C520" t="s">
        <v>498</v>
      </c>
      <c r="D520" t="s">
        <v>729</v>
      </c>
      <c r="E520">
        <v>1250</v>
      </c>
      <c r="F520">
        <f>999+30</f>
        <v>1029</v>
      </c>
      <c r="G520" s="1">
        <v>44571</v>
      </c>
    </row>
    <row r="521" spans="1:7" x14ac:dyDescent="0.3">
      <c r="A521" t="s">
        <v>730</v>
      </c>
      <c r="B521" t="s">
        <v>731</v>
      </c>
      <c r="C521" t="s">
        <v>319</v>
      </c>
      <c r="D521" t="s">
        <v>732</v>
      </c>
      <c r="E521">
        <v>1999</v>
      </c>
      <c r="F521">
        <f>499+30</f>
        <v>529</v>
      </c>
      <c r="G521" s="1">
        <v>44571</v>
      </c>
    </row>
    <row r="522" spans="1:7" x14ac:dyDescent="0.3">
      <c r="A522" t="s">
        <v>733</v>
      </c>
      <c r="B522" t="s">
        <v>734</v>
      </c>
      <c r="C522" t="s">
        <v>479</v>
      </c>
      <c r="D522" t="s">
        <v>735</v>
      </c>
      <c r="E522">
        <v>1350</v>
      </c>
      <c r="F522">
        <f>555+30</f>
        <v>585</v>
      </c>
      <c r="G522" s="1">
        <v>44571</v>
      </c>
    </row>
    <row r="523" spans="1:7" x14ac:dyDescent="0.3">
      <c r="A523" t="s">
        <v>736</v>
      </c>
      <c r="B523" t="s">
        <v>352</v>
      </c>
      <c r="C523" t="s">
        <v>319</v>
      </c>
      <c r="D523" t="s">
        <v>737</v>
      </c>
      <c r="E523">
        <v>1799</v>
      </c>
      <c r="F523">
        <f>719+30</f>
        <v>749</v>
      </c>
      <c r="G523" s="1">
        <v>44571</v>
      </c>
    </row>
    <row r="524" spans="1:7" x14ac:dyDescent="0.3">
      <c r="A524" t="s">
        <v>738</v>
      </c>
      <c r="B524" t="s">
        <v>635</v>
      </c>
      <c r="C524" t="s">
        <v>319</v>
      </c>
      <c r="D524" t="s">
        <v>739</v>
      </c>
      <c r="E524">
        <v>3199</v>
      </c>
      <c r="F524">
        <f>2559+30</f>
        <v>2589</v>
      </c>
      <c r="G524" s="1">
        <v>44571</v>
      </c>
    </row>
    <row r="525" spans="1:7" x14ac:dyDescent="0.3">
      <c r="A525" t="s">
        <v>740</v>
      </c>
      <c r="B525" t="s">
        <v>741</v>
      </c>
      <c r="C525" t="s">
        <v>604</v>
      </c>
      <c r="D525" t="s">
        <v>742</v>
      </c>
      <c r="E525">
        <v>1499</v>
      </c>
      <c r="F525">
        <f>999+30</f>
        <v>1029</v>
      </c>
      <c r="G525" s="1">
        <v>44571</v>
      </c>
    </row>
    <row r="526" spans="1:7" x14ac:dyDescent="0.3">
      <c r="A526" t="s">
        <v>743</v>
      </c>
      <c r="B526" t="s">
        <v>744</v>
      </c>
      <c r="C526" t="s">
        <v>319</v>
      </c>
      <c r="D526" t="s">
        <v>745</v>
      </c>
      <c r="E526">
        <v>799</v>
      </c>
      <c r="F526">
        <f>699+30</f>
        <v>729</v>
      </c>
      <c r="G526" s="1">
        <v>44571</v>
      </c>
    </row>
    <row r="527" spans="1:7" x14ac:dyDescent="0.3">
      <c r="A527" t="s">
        <v>746</v>
      </c>
      <c r="B527" t="s">
        <v>747</v>
      </c>
      <c r="C527" t="s">
        <v>334</v>
      </c>
      <c r="D527" t="s">
        <v>748</v>
      </c>
      <c r="E527">
        <v>1095</v>
      </c>
      <c r="F527">
        <f>595+30</f>
        <v>625</v>
      </c>
      <c r="G527" s="1">
        <v>44571</v>
      </c>
    </row>
    <row r="528" spans="1:7" x14ac:dyDescent="0.3">
      <c r="A528" t="s">
        <v>749</v>
      </c>
      <c r="B528" t="s">
        <v>635</v>
      </c>
      <c r="C528" t="s">
        <v>319</v>
      </c>
      <c r="D528" t="s">
        <v>750</v>
      </c>
      <c r="E528">
        <v>3199</v>
      </c>
      <c r="F528">
        <f>2559+30</f>
        <v>2589</v>
      </c>
      <c r="G528" s="1">
        <v>44571</v>
      </c>
    </row>
    <row r="529" spans="1:7" x14ac:dyDescent="0.3">
      <c r="A529" t="s">
        <v>751</v>
      </c>
      <c r="B529" t="s">
        <v>352</v>
      </c>
      <c r="C529" t="s">
        <v>319</v>
      </c>
      <c r="D529" t="s">
        <v>752</v>
      </c>
      <c r="E529">
        <v>3499</v>
      </c>
      <c r="F529">
        <f>2099+30</f>
        <v>2129</v>
      </c>
      <c r="G529" s="1">
        <v>44571</v>
      </c>
    </row>
    <row r="530" spans="1:7" x14ac:dyDescent="0.3">
      <c r="A530" t="s">
        <v>753</v>
      </c>
      <c r="B530" t="s">
        <v>754</v>
      </c>
      <c r="C530" t="s">
        <v>319</v>
      </c>
      <c r="D530" t="s">
        <v>755</v>
      </c>
      <c r="E530">
        <v>1050</v>
      </c>
      <c r="F530">
        <f>449+30</f>
        <v>479</v>
      </c>
      <c r="G530" s="1">
        <v>44571</v>
      </c>
    </row>
    <row r="531" spans="1:7" x14ac:dyDescent="0.3">
      <c r="A531" t="s">
        <v>756</v>
      </c>
      <c r="B531" t="s">
        <v>757</v>
      </c>
      <c r="C531" t="s">
        <v>319</v>
      </c>
      <c r="D531" t="s">
        <v>758</v>
      </c>
      <c r="E531">
        <v>4495</v>
      </c>
      <c r="F531">
        <f>1895+30</f>
        <v>1925</v>
      </c>
      <c r="G531" s="1">
        <v>44571</v>
      </c>
    </row>
    <row r="532" spans="1:7" x14ac:dyDescent="0.3">
      <c r="A532" t="s">
        <v>759</v>
      </c>
      <c r="B532" t="s">
        <v>694</v>
      </c>
      <c r="C532" t="s">
        <v>319</v>
      </c>
      <c r="D532" t="s">
        <v>760</v>
      </c>
      <c r="E532">
        <v>3999</v>
      </c>
      <c r="F532">
        <f>1999+30</f>
        <v>2029</v>
      </c>
      <c r="G532" s="1">
        <v>44571</v>
      </c>
    </row>
    <row r="533" spans="1:7" x14ac:dyDescent="0.3">
      <c r="A533" t="s">
        <v>761</v>
      </c>
      <c r="B533" t="s">
        <v>762</v>
      </c>
      <c r="C533" t="s">
        <v>319</v>
      </c>
      <c r="D533" t="s">
        <v>763</v>
      </c>
      <c r="E533">
        <v>3499</v>
      </c>
      <c r="F533">
        <f>499+30</f>
        <v>529</v>
      </c>
      <c r="G533" s="1">
        <v>44571</v>
      </c>
    </row>
    <row r="534" spans="1:7" x14ac:dyDescent="0.3">
      <c r="A534" t="s">
        <v>764</v>
      </c>
      <c r="B534" t="s">
        <v>765</v>
      </c>
      <c r="C534" t="s">
        <v>766</v>
      </c>
      <c r="D534" t="s">
        <v>767</v>
      </c>
      <c r="E534">
        <v>1999</v>
      </c>
      <c r="F534">
        <f>262+30</f>
        <v>292</v>
      </c>
      <c r="G534" s="1">
        <v>44571</v>
      </c>
    </row>
    <row r="535" spans="1:7" x14ac:dyDescent="0.3">
      <c r="A535" t="s">
        <v>768</v>
      </c>
      <c r="B535" t="s">
        <v>769</v>
      </c>
      <c r="C535" t="s">
        <v>319</v>
      </c>
      <c r="D535" t="s">
        <v>770</v>
      </c>
      <c r="E535">
        <v>1820</v>
      </c>
      <c r="F535">
        <f>1820+30</f>
        <v>1850</v>
      </c>
      <c r="G535" s="1">
        <v>44571</v>
      </c>
    </row>
    <row r="536" spans="1:7" x14ac:dyDescent="0.3">
      <c r="A536" t="s">
        <v>771</v>
      </c>
      <c r="B536" t="s">
        <v>772</v>
      </c>
      <c r="C536" t="s">
        <v>773</v>
      </c>
      <c r="D536" t="s">
        <v>774</v>
      </c>
      <c r="E536">
        <v>2495</v>
      </c>
      <c r="F536">
        <f>2495+30</f>
        <v>2525</v>
      </c>
      <c r="G536" s="1">
        <v>44571</v>
      </c>
    </row>
    <row r="537" spans="1:7" x14ac:dyDescent="0.3">
      <c r="A537" t="s">
        <v>775</v>
      </c>
      <c r="B537" t="s">
        <v>376</v>
      </c>
      <c r="C537" t="s">
        <v>319</v>
      </c>
      <c r="D537" t="s">
        <v>776</v>
      </c>
      <c r="E537">
        <v>2799</v>
      </c>
      <c r="F537">
        <f>1299+30</f>
        <v>1329</v>
      </c>
      <c r="G537" s="1">
        <v>44571</v>
      </c>
    </row>
    <row r="538" spans="1:7" x14ac:dyDescent="0.3">
      <c r="A538" t="s">
        <v>777</v>
      </c>
      <c r="B538" t="s">
        <v>778</v>
      </c>
      <c r="C538" t="s">
        <v>779</v>
      </c>
      <c r="D538" t="s">
        <v>780</v>
      </c>
      <c r="E538">
        <v>2499</v>
      </c>
      <c r="F538">
        <f>1249+30</f>
        <v>1279</v>
      </c>
      <c r="G538" s="1">
        <v>44571</v>
      </c>
    </row>
    <row r="539" spans="1:7" x14ac:dyDescent="0.3">
      <c r="A539" t="s">
        <v>781</v>
      </c>
      <c r="B539" t="s">
        <v>376</v>
      </c>
      <c r="C539" t="s">
        <v>319</v>
      </c>
      <c r="D539" t="s">
        <v>782</v>
      </c>
      <c r="E539">
        <v>1999</v>
      </c>
      <c r="F539">
        <f>999+30</f>
        <v>1029</v>
      </c>
      <c r="G539" s="1">
        <v>44571</v>
      </c>
    </row>
    <row r="540" spans="1:7" x14ac:dyDescent="0.3">
      <c r="A540" t="s">
        <v>783</v>
      </c>
      <c r="B540" t="s">
        <v>784</v>
      </c>
      <c r="C540" t="s">
        <v>498</v>
      </c>
      <c r="D540" t="s">
        <v>785</v>
      </c>
      <c r="E540">
        <v>1299</v>
      </c>
      <c r="F540">
        <f>1039+30</f>
        <v>1069</v>
      </c>
      <c r="G540" s="1">
        <v>44571</v>
      </c>
    </row>
    <row r="541" spans="1:7" x14ac:dyDescent="0.3">
      <c r="A541" t="s">
        <v>786</v>
      </c>
      <c r="B541" t="s">
        <v>363</v>
      </c>
      <c r="C541" t="s">
        <v>319</v>
      </c>
      <c r="D541" t="s">
        <v>787</v>
      </c>
      <c r="E541">
        <v>2095</v>
      </c>
      <c r="F541">
        <f>999+30</f>
        <v>1029</v>
      </c>
      <c r="G541" s="1">
        <v>44571</v>
      </c>
    </row>
    <row r="542" spans="1:7" x14ac:dyDescent="0.3">
      <c r="A542" t="s">
        <v>788</v>
      </c>
      <c r="B542" t="s">
        <v>373</v>
      </c>
      <c r="C542" t="s">
        <v>319</v>
      </c>
      <c r="D542" t="s">
        <v>789</v>
      </c>
      <c r="E542">
        <v>3295</v>
      </c>
      <c r="F542">
        <f>2395+30</f>
        <v>2425</v>
      </c>
      <c r="G542" s="1">
        <v>44571</v>
      </c>
    </row>
    <row r="543" spans="1:7" x14ac:dyDescent="0.3">
      <c r="A543" t="s">
        <v>790</v>
      </c>
      <c r="B543" t="s">
        <v>791</v>
      </c>
      <c r="C543" t="s">
        <v>319</v>
      </c>
      <c r="D543" t="s">
        <v>792</v>
      </c>
      <c r="E543">
        <v>4395</v>
      </c>
      <c r="F543">
        <f>2150+30</f>
        <v>2180</v>
      </c>
      <c r="G543" s="1">
        <v>44571</v>
      </c>
    </row>
    <row r="544" spans="1:7" x14ac:dyDescent="0.3">
      <c r="A544" t="s">
        <v>793</v>
      </c>
      <c r="B544" t="s">
        <v>794</v>
      </c>
      <c r="C544" t="s">
        <v>380</v>
      </c>
      <c r="D544" t="s">
        <v>795</v>
      </c>
      <c r="E544">
        <v>8995</v>
      </c>
      <c r="F544">
        <f>7495+30</f>
        <v>7525</v>
      </c>
      <c r="G544" s="1">
        <v>44571</v>
      </c>
    </row>
    <row r="545" spans="1:7" x14ac:dyDescent="0.3">
      <c r="A545" t="s">
        <v>796</v>
      </c>
      <c r="B545" t="s">
        <v>616</v>
      </c>
      <c r="C545" t="s">
        <v>319</v>
      </c>
      <c r="D545" t="s">
        <v>797</v>
      </c>
      <c r="E545">
        <v>5999</v>
      </c>
      <c r="F545">
        <f>3199+30</f>
        <v>3229</v>
      </c>
      <c r="G545" s="1">
        <v>44571</v>
      </c>
    </row>
    <row r="546" spans="1:7" x14ac:dyDescent="0.3">
      <c r="A546" t="s">
        <v>798</v>
      </c>
      <c r="B546" t="s">
        <v>352</v>
      </c>
      <c r="C546" t="s">
        <v>319</v>
      </c>
      <c r="D546" t="s">
        <v>799</v>
      </c>
      <c r="E546">
        <v>3599</v>
      </c>
      <c r="F546">
        <f>2519+30</f>
        <v>2549</v>
      </c>
      <c r="G546" s="1">
        <v>44571</v>
      </c>
    </row>
    <row r="547" spans="1:7" x14ac:dyDescent="0.3">
      <c r="A547" t="s">
        <v>800</v>
      </c>
      <c r="B547" t="s">
        <v>801</v>
      </c>
      <c r="C547" t="s">
        <v>802</v>
      </c>
      <c r="D547" t="s">
        <v>803</v>
      </c>
      <c r="E547">
        <v>2499</v>
      </c>
      <c r="F547">
        <f>599+30</f>
        <v>629</v>
      </c>
      <c r="G547" s="1">
        <v>44571</v>
      </c>
    </row>
    <row r="548" spans="1:7" x14ac:dyDescent="0.3">
      <c r="A548" t="s">
        <v>804</v>
      </c>
      <c r="B548" t="s">
        <v>352</v>
      </c>
      <c r="C548" t="s">
        <v>319</v>
      </c>
      <c r="D548" t="s">
        <v>805</v>
      </c>
      <c r="E548">
        <v>2199</v>
      </c>
      <c r="F548">
        <f>1099+30</f>
        <v>1129</v>
      </c>
      <c r="G548" s="1">
        <v>44571</v>
      </c>
    </row>
    <row r="549" spans="1:7" x14ac:dyDescent="0.3">
      <c r="A549" t="s">
        <v>806</v>
      </c>
      <c r="B549" t="s">
        <v>807</v>
      </c>
      <c r="C549" t="s">
        <v>808</v>
      </c>
      <c r="D549" t="s">
        <v>809</v>
      </c>
      <c r="E549">
        <v>1990</v>
      </c>
      <c r="F549">
        <f>699+30</f>
        <v>729</v>
      </c>
      <c r="G549" s="1">
        <v>44571</v>
      </c>
    </row>
    <row r="550" spans="1:7" x14ac:dyDescent="0.3">
      <c r="A550" t="s">
        <v>810</v>
      </c>
      <c r="B550" t="s">
        <v>811</v>
      </c>
      <c r="C550" t="s">
        <v>319</v>
      </c>
      <c r="D550" t="s">
        <v>812</v>
      </c>
      <c r="E550">
        <v>2650</v>
      </c>
      <c r="F550">
        <f>2650+30</f>
        <v>2680</v>
      </c>
      <c r="G550" s="1">
        <v>44571</v>
      </c>
    </row>
    <row r="551" spans="1:7" x14ac:dyDescent="0.3">
      <c r="A551" t="s">
        <v>813</v>
      </c>
      <c r="B551" t="s">
        <v>814</v>
      </c>
      <c r="C551" t="s">
        <v>815</v>
      </c>
      <c r="D551" t="s">
        <v>816</v>
      </c>
      <c r="E551">
        <v>2999</v>
      </c>
      <c r="F551">
        <f>995+30</f>
        <v>1025</v>
      </c>
      <c r="G551" s="1">
        <v>44571</v>
      </c>
    </row>
    <row r="552" spans="1:7" x14ac:dyDescent="0.3">
      <c r="A552" t="s">
        <v>817</v>
      </c>
      <c r="B552" t="s">
        <v>818</v>
      </c>
      <c r="C552" t="s">
        <v>319</v>
      </c>
      <c r="D552" t="s">
        <v>819</v>
      </c>
      <c r="E552">
        <v>1500</v>
      </c>
      <c r="F552">
        <f>599+30</f>
        <v>629</v>
      </c>
      <c r="G552" s="1">
        <v>44571</v>
      </c>
    </row>
    <row r="553" spans="1:7" x14ac:dyDescent="0.3">
      <c r="A553" t="s">
        <v>820</v>
      </c>
      <c r="B553" t="s">
        <v>821</v>
      </c>
      <c r="C553" t="s">
        <v>458</v>
      </c>
      <c r="D553" t="s">
        <v>822</v>
      </c>
      <c r="E553">
        <v>1800</v>
      </c>
      <c r="F553">
        <f>900+30</f>
        <v>930</v>
      </c>
      <c r="G553" s="1">
        <v>44571</v>
      </c>
    </row>
    <row r="554" spans="1:7" x14ac:dyDescent="0.3">
      <c r="A554" t="s">
        <v>823</v>
      </c>
      <c r="B554" t="s">
        <v>824</v>
      </c>
      <c r="C554" t="s">
        <v>319</v>
      </c>
      <c r="D554" t="s">
        <v>825</v>
      </c>
      <c r="E554">
        <v>2799</v>
      </c>
      <c r="F554">
        <f>2239+30</f>
        <v>2269</v>
      </c>
      <c r="G554" s="1">
        <v>44571</v>
      </c>
    </row>
    <row r="555" spans="1:7" x14ac:dyDescent="0.3">
      <c r="A555" t="s">
        <v>826</v>
      </c>
      <c r="B555" t="s">
        <v>827</v>
      </c>
      <c r="C555" t="s">
        <v>828</v>
      </c>
      <c r="D555" t="s">
        <v>829</v>
      </c>
      <c r="E555">
        <v>1999</v>
      </c>
      <c r="F555">
        <f>849+30</f>
        <v>879</v>
      </c>
      <c r="G555" s="1">
        <v>44571</v>
      </c>
    </row>
    <row r="556" spans="1:7" x14ac:dyDescent="0.3">
      <c r="A556" t="s">
        <v>830</v>
      </c>
      <c r="B556" t="s">
        <v>831</v>
      </c>
      <c r="C556" t="s">
        <v>319</v>
      </c>
      <c r="D556" t="s">
        <v>832</v>
      </c>
      <c r="E556">
        <v>3350</v>
      </c>
      <c r="F556">
        <f>1900+30</f>
        <v>1930</v>
      </c>
      <c r="G556" s="1">
        <v>44571</v>
      </c>
    </row>
    <row r="557" spans="1:7" x14ac:dyDescent="0.3">
      <c r="A557" t="s">
        <v>833</v>
      </c>
      <c r="B557" t="s">
        <v>376</v>
      </c>
      <c r="C557" t="s">
        <v>319</v>
      </c>
      <c r="D557" t="s">
        <v>834</v>
      </c>
      <c r="E557">
        <v>2799</v>
      </c>
      <c r="F557">
        <f>1299+30</f>
        <v>1329</v>
      </c>
      <c r="G557" s="1">
        <v>44571</v>
      </c>
    </row>
    <row r="558" spans="1:7" x14ac:dyDescent="0.3">
      <c r="A558" t="s">
        <v>835</v>
      </c>
      <c r="B558" t="s">
        <v>836</v>
      </c>
      <c r="C558" t="s">
        <v>319</v>
      </c>
      <c r="D558" t="s">
        <v>837</v>
      </c>
      <c r="E558">
        <v>3495</v>
      </c>
      <c r="F558">
        <f>2621+30</f>
        <v>2651</v>
      </c>
      <c r="G558" s="1">
        <v>44571</v>
      </c>
    </row>
    <row r="559" spans="1:7" x14ac:dyDescent="0.3">
      <c r="A559" t="s">
        <v>838</v>
      </c>
      <c r="B559" t="s">
        <v>839</v>
      </c>
      <c r="C559" t="s">
        <v>840</v>
      </c>
      <c r="D559" t="s">
        <v>841</v>
      </c>
      <c r="E559">
        <v>1299</v>
      </c>
      <c r="F559">
        <f>299+30</f>
        <v>329</v>
      </c>
      <c r="G559" s="1">
        <v>44571</v>
      </c>
    </row>
    <row r="560" spans="1:7" x14ac:dyDescent="0.3">
      <c r="A560" t="s">
        <v>842</v>
      </c>
      <c r="B560" t="s">
        <v>843</v>
      </c>
      <c r="C560" t="s">
        <v>458</v>
      </c>
      <c r="D560" t="s">
        <v>844</v>
      </c>
      <c r="E560">
        <v>1495</v>
      </c>
      <c r="F560">
        <f>1345+30</f>
        <v>1375</v>
      </c>
      <c r="G560" s="1">
        <v>44571</v>
      </c>
    </row>
    <row r="561" spans="1:7" x14ac:dyDescent="0.3">
      <c r="A561" t="s">
        <v>845</v>
      </c>
      <c r="B561" t="s">
        <v>547</v>
      </c>
      <c r="C561" t="s">
        <v>319</v>
      </c>
      <c r="D561" t="s">
        <v>846</v>
      </c>
      <c r="E561">
        <v>1200</v>
      </c>
      <c r="F561">
        <f>599+30</f>
        <v>629</v>
      </c>
      <c r="G561" s="1">
        <v>44571</v>
      </c>
    </row>
    <row r="562" spans="1:7" x14ac:dyDescent="0.3">
      <c r="A562" t="s">
        <v>847</v>
      </c>
      <c r="B562" t="s">
        <v>848</v>
      </c>
      <c r="C562" t="s">
        <v>334</v>
      </c>
      <c r="D562" t="s">
        <v>849</v>
      </c>
      <c r="E562">
        <v>1095</v>
      </c>
      <c r="F562">
        <f>595+30</f>
        <v>625</v>
      </c>
      <c r="G562" s="1">
        <v>44571</v>
      </c>
    </row>
    <row r="563" spans="1:7" x14ac:dyDescent="0.3">
      <c r="A563" t="s">
        <v>850</v>
      </c>
      <c r="B563" t="s">
        <v>540</v>
      </c>
      <c r="C563" t="s">
        <v>319</v>
      </c>
      <c r="D563" t="s">
        <v>851</v>
      </c>
      <c r="E563">
        <v>3499</v>
      </c>
      <c r="F563">
        <f>1795+30</f>
        <v>1825</v>
      </c>
      <c r="G563" s="1">
        <v>44571</v>
      </c>
    </row>
    <row r="564" spans="1:7" x14ac:dyDescent="0.3">
      <c r="A564" t="s">
        <v>852</v>
      </c>
      <c r="B564" t="s">
        <v>853</v>
      </c>
      <c r="C564" t="s">
        <v>458</v>
      </c>
      <c r="D564" t="s">
        <v>854</v>
      </c>
      <c r="E564">
        <v>795</v>
      </c>
      <c r="F564">
        <f>795+30</f>
        <v>825</v>
      </c>
      <c r="G564" s="1">
        <v>44571</v>
      </c>
    </row>
    <row r="565" spans="1:7" x14ac:dyDescent="0.3">
      <c r="A565" t="s">
        <v>855</v>
      </c>
      <c r="B565" t="s">
        <v>856</v>
      </c>
      <c r="C565" t="s">
        <v>857</v>
      </c>
      <c r="D565" t="s">
        <v>858</v>
      </c>
      <c r="E565">
        <v>2150</v>
      </c>
      <c r="F565">
        <f>950+30</f>
        <v>980</v>
      </c>
      <c r="G565" s="1">
        <v>44571</v>
      </c>
    </row>
    <row r="566" spans="1:7" x14ac:dyDescent="0.3">
      <c r="A566" t="s">
        <v>859</v>
      </c>
      <c r="B566" t="s">
        <v>860</v>
      </c>
      <c r="C566" t="s">
        <v>319</v>
      </c>
      <c r="D566" t="s">
        <v>861</v>
      </c>
      <c r="E566">
        <v>1499</v>
      </c>
      <c r="F566">
        <f>999+30</f>
        <v>1029</v>
      </c>
      <c r="G566" s="1">
        <v>44571</v>
      </c>
    </row>
    <row r="567" spans="1:7" x14ac:dyDescent="0.3">
      <c r="A567" t="s">
        <v>862</v>
      </c>
      <c r="B567" t="s">
        <v>863</v>
      </c>
      <c r="C567" t="s">
        <v>864</v>
      </c>
      <c r="D567" t="s">
        <v>865</v>
      </c>
      <c r="E567">
        <v>299</v>
      </c>
      <c r="F567">
        <f>299+30</f>
        <v>329</v>
      </c>
      <c r="G567" s="1">
        <v>44571</v>
      </c>
    </row>
    <row r="568" spans="1:7" x14ac:dyDescent="0.3">
      <c r="A568" t="s">
        <v>866</v>
      </c>
      <c r="B568" t="s">
        <v>867</v>
      </c>
      <c r="C568" t="s">
        <v>319</v>
      </c>
      <c r="D568" t="s">
        <v>868</v>
      </c>
      <c r="E568">
        <v>999</v>
      </c>
      <c r="F568">
        <f>499+30</f>
        <v>529</v>
      </c>
      <c r="G568" s="1">
        <v>44571</v>
      </c>
    </row>
    <row r="569" spans="1:7" x14ac:dyDescent="0.3">
      <c r="A569" t="s">
        <v>869</v>
      </c>
      <c r="B569" t="s">
        <v>870</v>
      </c>
      <c r="C569" t="s">
        <v>498</v>
      </c>
      <c r="D569" t="s">
        <v>871</v>
      </c>
      <c r="E569">
        <v>1645</v>
      </c>
      <c r="F569">
        <f>1316+30</f>
        <v>1346</v>
      </c>
      <c r="G569" s="1">
        <v>44571</v>
      </c>
    </row>
    <row r="570" spans="1:7" x14ac:dyDescent="0.3">
      <c r="A570" t="s">
        <v>872</v>
      </c>
      <c r="B570" t="s">
        <v>731</v>
      </c>
      <c r="C570" t="s">
        <v>319</v>
      </c>
      <c r="D570" t="s">
        <v>873</v>
      </c>
      <c r="E570">
        <v>1999</v>
      </c>
      <c r="F570">
        <f>499+30</f>
        <v>529</v>
      </c>
      <c r="G570" s="1">
        <v>44571</v>
      </c>
    </row>
    <row r="571" spans="1:7" x14ac:dyDescent="0.3">
      <c r="A571" t="s">
        <v>874</v>
      </c>
      <c r="B571" t="s">
        <v>875</v>
      </c>
      <c r="C571" t="s">
        <v>604</v>
      </c>
      <c r="D571" t="s">
        <v>876</v>
      </c>
      <c r="E571">
        <v>1299</v>
      </c>
      <c r="F571">
        <f>899+30</f>
        <v>929</v>
      </c>
      <c r="G571" s="1">
        <v>44571</v>
      </c>
    </row>
    <row r="572" spans="1:7" x14ac:dyDescent="0.3">
      <c r="A572" t="s">
        <v>877</v>
      </c>
      <c r="B572" t="s">
        <v>616</v>
      </c>
      <c r="C572" t="s">
        <v>319</v>
      </c>
      <c r="D572" t="s">
        <v>878</v>
      </c>
      <c r="E572">
        <v>5999</v>
      </c>
      <c r="F572">
        <f>3599+30</f>
        <v>3629</v>
      </c>
      <c r="G572" s="1">
        <v>44571</v>
      </c>
    </row>
    <row r="573" spans="1:7" x14ac:dyDescent="0.3">
      <c r="A573" t="s">
        <v>879</v>
      </c>
      <c r="B573" t="s">
        <v>880</v>
      </c>
      <c r="C573" t="s">
        <v>319</v>
      </c>
      <c r="D573" t="s">
        <v>881</v>
      </c>
      <c r="E573">
        <v>3250</v>
      </c>
      <c r="F573">
        <f>1800+30</f>
        <v>1830</v>
      </c>
      <c r="G573" s="1">
        <v>44571</v>
      </c>
    </row>
    <row r="574" spans="1:7" x14ac:dyDescent="0.3">
      <c r="A574" t="s">
        <v>882</v>
      </c>
      <c r="B574" t="s">
        <v>616</v>
      </c>
      <c r="C574" t="s">
        <v>319</v>
      </c>
      <c r="D574" t="s">
        <v>883</v>
      </c>
      <c r="E574">
        <v>3599</v>
      </c>
      <c r="F574">
        <f>2399+30</f>
        <v>2429</v>
      </c>
      <c r="G574" s="1">
        <v>44571</v>
      </c>
    </row>
    <row r="575" spans="1:7" x14ac:dyDescent="0.3">
      <c r="A575" t="s">
        <v>884</v>
      </c>
      <c r="B575" t="s">
        <v>352</v>
      </c>
      <c r="C575" t="s">
        <v>319</v>
      </c>
      <c r="D575" t="s">
        <v>885</v>
      </c>
      <c r="E575">
        <v>2199</v>
      </c>
      <c r="F575">
        <f>1099+30</f>
        <v>1129</v>
      </c>
      <c r="G575" s="1">
        <v>44571</v>
      </c>
    </row>
    <row r="576" spans="1:7" x14ac:dyDescent="0.3">
      <c r="A576" t="s">
        <v>886</v>
      </c>
      <c r="B576" t="s">
        <v>887</v>
      </c>
      <c r="C576" t="s">
        <v>888</v>
      </c>
      <c r="D576" t="s">
        <v>889</v>
      </c>
      <c r="E576">
        <v>1299</v>
      </c>
      <c r="F576">
        <f>499+30</f>
        <v>529</v>
      </c>
      <c r="G576" s="1">
        <v>44571</v>
      </c>
    </row>
    <row r="577" spans="1:7" x14ac:dyDescent="0.3">
      <c r="A577" t="s">
        <v>890</v>
      </c>
      <c r="B577" t="s">
        <v>891</v>
      </c>
      <c r="C577" t="s">
        <v>319</v>
      </c>
      <c r="D577" t="s">
        <v>892</v>
      </c>
      <c r="E577">
        <v>1399</v>
      </c>
      <c r="F577">
        <f>999+30</f>
        <v>1029</v>
      </c>
      <c r="G577" s="1">
        <v>44571</v>
      </c>
    </row>
    <row r="578" spans="1:7" x14ac:dyDescent="0.3">
      <c r="A578" t="s">
        <v>893</v>
      </c>
      <c r="B578" t="s">
        <v>894</v>
      </c>
      <c r="C578" t="s">
        <v>319</v>
      </c>
      <c r="D578" t="s">
        <v>895</v>
      </c>
      <c r="E578">
        <v>2999</v>
      </c>
      <c r="F578">
        <f>1199+30</f>
        <v>1229</v>
      </c>
      <c r="G578" s="1">
        <v>44571</v>
      </c>
    </row>
    <row r="579" spans="1:7" x14ac:dyDescent="0.3">
      <c r="A579" t="s">
        <v>896</v>
      </c>
      <c r="B579" t="s">
        <v>897</v>
      </c>
      <c r="C579" t="s">
        <v>828</v>
      </c>
      <c r="D579" t="s">
        <v>898</v>
      </c>
      <c r="E579">
        <v>1499</v>
      </c>
      <c r="F579">
        <f>599+30</f>
        <v>629</v>
      </c>
      <c r="G579" s="1">
        <v>44571</v>
      </c>
    </row>
    <row r="580" spans="1:7" x14ac:dyDescent="0.3">
      <c r="A580" t="s">
        <v>899</v>
      </c>
      <c r="B580" t="s">
        <v>900</v>
      </c>
      <c r="C580" t="s">
        <v>319</v>
      </c>
      <c r="D580" t="s">
        <v>901</v>
      </c>
      <c r="E580">
        <v>2799</v>
      </c>
      <c r="F580">
        <f>2239+30</f>
        <v>2269</v>
      </c>
      <c r="G580" s="1">
        <v>44571</v>
      </c>
    </row>
    <row r="581" spans="1:7" x14ac:dyDescent="0.3">
      <c r="A581" t="s">
        <v>902</v>
      </c>
      <c r="B581" t="s">
        <v>903</v>
      </c>
      <c r="C581" t="s">
        <v>904</v>
      </c>
      <c r="D581" t="s">
        <v>905</v>
      </c>
      <c r="E581">
        <v>750</v>
      </c>
      <c r="F581">
        <f>750+30</f>
        <v>780</v>
      </c>
      <c r="G581" s="1">
        <v>44571</v>
      </c>
    </row>
    <row r="582" spans="1:7" x14ac:dyDescent="0.3">
      <c r="A582" t="s">
        <v>906</v>
      </c>
      <c r="B582" t="s">
        <v>907</v>
      </c>
      <c r="C582" t="s">
        <v>908</v>
      </c>
      <c r="D582" t="s">
        <v>909</v>
      </c>
      <c r="E582">
        <v>2399</v>
      </c>
      <c r="F582">
        <f>479+30</f>
        <v>509</v>
      </c>
      <c r="G582" s="1">
        <v>44571</v>
      </c>
    </row>
    <row r="583" spans="1:7" x14ac:dyDescent="0.3">
      <c r="A583" t="s">
        <v>910</v>
      </c>
      <c r="B583" t="s">
        <v>911</v>
      </c>
      <c r="C583" t="s">
        <v>319</v>
      </c>
      <c r="D583" t="s">
        <v>912</v>
      </c>
      <c r="E583">
        <v>2299</v>
      </c>
      <c r="F583">
        <f>1599+30</f>
        <v>1629</v>
      </c>
      <c r="G583" s="1">
        <v>44571</v>
      </c>
    </row>
    <row r="584" spans="1:7" x14ac:dyDescent="0.3">
      <c r="A584" t="s">
        <v>913</v>
      </c>
      <c r="B584" t="s">
        <v>352</v>
      </c>
      <c r="C584" t="s">
        <v>319</v>
      </c>
      <c r="D584" t="s">
        <v>914</v>
      </c>
      <c r="E584">
        <v>1799</v>
      </c>
      <c r="F584">
        <f>719+30</f>
        <v>749</v>
      </c>
      <c r="G584" s="1">
        <v>44571</v>
      </c>
    </row>
    <row r="585" spans="1:7" x14ac:dyDescent="0.3">
      <c r="A585" t="s">
        <v>915</v>
      </c>
      <c r="B585" t="s">
        <v>916</v>
      </c>
      <c r="C585" t="s">
        <v>319</v>
      </c>
      <c r="D585" t="s">
        <v>917</v>
      </c>
      <c r="E585">
        <v>4695</v>
      </c>
      <c r="F585">
        <f>3521+30</f>
        <v>3551</v>
      </c>
      <c r="G585" s="1">
        <v>44571</v>
      </c>
    </row>
    <row r="586" spans="1:7" x14ac:dyDescent="0.3">
      <c r="A586" t="s">
        <v>918</v>
      </c>
      <c r="B586" t="s">
        <v>919</v>
      </c>
      <c r="C586" t="s">
        <v>920</v>
      </c>
      <c r="D586" t="s">
        <v>921</v>
      </c>
      <c r="E586">
        <v>6995</v>
      </c>
      <c r="F586">
        <f>6645+30</f>
        <v>6675</v>
      </c>
      <c r="G586" s="1">
        <v>44571</v>
      </c>
    </row>
    <row r="587" spans="1:7" x14ac:dyDescent="0.3">
      <c r="A587" t="s">
        <v>922</v>
      </c>
      <c r="B587" t="s">
        <v>373</v>
      </c>
      <c r="C587" t="s">
        <v>319</v>
      </c>
      <c r="D587" t="s">
        <v>923</v>
      </c>
      <c r="E587">
        <v>2495</v>
      </c>
      <c r="F587">
        <f>1799+30</f>
        <v>1829</v>
      </c>
      <c r="G587" s="1">
        <v>44571</v>
      </c>
    </row>
    <row r="588" spans="1:7" x14ac:dyDescent="0.3">
      <c r="A588" t="s">
        <v>924</v>
      </c>
      <c r="B588" t="s">
        <v>925</v>
      </c>
      <c r="C588" t="s">
        <v>926</v>
      </c>
      <c r="D588" t="s">
        <v>927</v>
      </c>
      <c r="E588">
        <v>2195</v>
      </c>
      <c r="F588">
        <f>1207+30</f>
        <v>1237</v>
      </c>
      <c r="G588" s="1">
        <v>44571</v>
      </c>
    </row>
    <row r="589" spans="1:7" x14ac:dyDescent="0.3">
      <c r="A589" t="s">
        <v>928</v>
      </c>
      <c r="B589" t="s">
        <v>426</v>
      </c>
      <c r="C589" t="s">
        <v>319</v>
      </c>
      <c r="D589" t="s">
        <v>929</v>
      </c>
      <c r="E589">
        <v>3499</v>
      </c>
      <c r="F589">
        <f>2799+30</f>
        <v>2829</v>
      </c>
      <c r="G589" s="1">
        <v>44571</v>
      </c>
    </row>
    <row r="590" spans="1:7" x14ac:dyDescent="0.3">
      <c r="A590" t="s">
        <v>930</v>
      </c>
      <c r="B590" t="s">
        <v>931</v>
      </c>
      <c r="C590" t="s">
        <v>779</v>
      </c>
      <c r="D590" t="s">
        <v>932</v>
      </c>
      <c r="E590">
        <v>1299</v>
      </c>
      <c r="F590">
        <f>639+30</f>
        <v>669</v>
      </c>
      <c r="G590" s="1">
        <v>44571</v>
      </c>
    </row>
    <row r="591" spans="1:7" x14ac:dyDescent="0.3">
      <c r="A591" t="s">
        <v>933</v>
      </c>
      <c r="B591" t="s">
        <v>934</v>
      </c>
      <c r="C591" t="s">
        <v>319</v>
      </c>
      <c r="D591" t="s">
        <v>935</v>
      </c>
      <c r="E591">
        <v>2299</v>
      </c>
      <c r="F591">
        <f>1149+30</f>
        <v>1179</v>
      </c>
      <c r="G591" s="1">
        <v>44571</v>
      </c>
    </row>
    <row r="592" spans="1:7" x14ac:dyDescent="0.3">
      <c r="A592" t="s">
        <v>936</v>
      </c>
      <c r="B592" t="s">
        <v>937</v>
      </c>
      <c r="C592" t="s">
        <v>938</v>
      </c>
      <c r="D592" t="s">
        <v>939</v>
      </c>
      <c r="E592">
        <v>1235</v>
      </c>
      <c r="F592">
        <f>1235+30</f>
        <v>1265</v>
      </c>
      <c r="G592" s="1">
        <v>44571</v>
      </c>
    </row>
    <row r="593" spans="1:7" x14ac:dyDescent="0.3">
      <c r="A593" t="s">
        <v>940</v>
      </c>
      <c r="B593" t="s">
        <v>376</v>
      </c>
      <c r="C593" t="s">
        <v>319</v>
      </c>
      <c r="D593" t="s">
        <v>941</v>
      </c>
      <c r="E593">
        <v>2799</v>
      </c>
      <c r="F593">
        <f>1299+30</f>
        <v>1329</v>
      </c>
      <c r="G593" s="1">
        <v>44571</v>
      </c>
    </row>
    <row r="594" spans="1:7" x14ac:dyDescent="0.3">
      <c r="A594" t="s">
        <v>942</v>
      </c>
      <c r="B594" t="s">
        <v>943</v>
      </c>
      <c r="C594" t="s">
        <v>622</v>
      </c>
      <c r="D594" t="s">
        <v>944</v>
      </c>
      <c r="E594">
        <v>1499</v>
      </c>
      <c r="F594">
        <f>599+30</f>
        <v>629</v>
      </c>
      <c r="G594" s="1">
        <v>44571</v>
      </c>
    </row>
    <row r="595" spans="1:7" x14ac:dyDescent="0.3">
      <c r="A595" t="s">
        <v>945</v>
      </c>
      <c r="B595" t="s">
        <v>946</v>
      </c>
      <c r="C595" t="s">
        <v>904</v>
      </c>
      <c r="D595" t="s">
        <v>947</v>
      </c>
      <c r="E595">
        <v>650</v>
      </c>
      <c r="F595">
        <f>650+30</f>
        <v>680</v>
      </c>
      <c r="G595" s="1">
        <v>44571</v>
      </c>
    </row>
    <row r="596" spans="1:7" x14ac:dyDescent="0.3">
      <c r="A596" t="s">
        <v>948</v>
      </c>
      <c r="B596" t="s">
        <v>949</v>
      </c>
      <c r="C596" t="s">
        <v>319</v>
      </c>
      <c r="D596" t="s">
        <v>950</v>
      </c>
      <c r="E596">
        <v>2795</v>
      </c>
      <c r="F596">
        <f>2795+30</f>
        <v>2825</v>
      </c>
      <c r="G596" s="1">
        <v>44571</v>
      </c>
    </row>
    <row r="597" spans="1:7" x14ac:dyDescent="0.3">
      <c r="A597" t="s">
        <v>951</v>
      </c>
      <c r="B597" t="s">
        <v>952</v>
      </c>
      <c r="C597" t="s">
        <v>953</v>
      </c>
      <c r="D597" t="s">
        <v>954</v>
      </c>
      <c r="E597">
        <v>1195</v>
      </c>
      <c r="F597">
        <f>595+30</f>
        <v>625</v>
      </c>
      <c r="G597" s="1">
        <v>44571</v>
      </c>
    </row>
    <row r="598" spans="1:7" x14ac:dyDescent="0.3">
      <c r="A598" t="s">
        <v>955</v>
      </c>
      <c r="B598" t="s">
        <v>956</v>
      </c>
      <c r="C598" t="s">
        <v>957</v>
      </c>
      <c r="D598" t="s">
        <v>958</v>
      </c>
      <c r="E598">
        <v>1195</v>
      </c>
      <c r="F598">
        <f>595+30</f>
        <v>625</v>
      </c>
      <c r="G598" s="1">
        <v>44571</v>
      </c>
    </row>
    <row r="599" spans="1:7" x14ac:dyDescent="0.3">
      <c r="A599" t="s">
        <v>959</v>
      </c>
      <c r="B599" t="s">
        <v>960</v>
      </c>
      <c r="C599" t="s">
        <v>961</v>
      </c>
      <c r="D599" t="s">
        <v>962</v>
      </c>
      <c r="E599">
        <v>1195</v>
      </c>
      <c r="F599">
        <f>595+30</f>
        <v>625</v>
      </c>
      <c r="G599" s="1">
        <v>44571</v>
      </c>
    </row>
    <row r="600" spans="1:7" x14ac:dyDescent="0.3">
      <c r="A600" t="s">
        <v>963</v>
      </c>
      <c r="B600" t="s">
        <v>964</v>
      </c>
      <c r="C600" t="s">
        <v>965</v>
      </c>
      <c r="D600" t="s">
        <v>966</v>
      </c>
      <c r="E600">
        <v>1275</v>
      </c>
      <c r="F600">
        <f>890+50</f>
        <v>940</v>
      </c>
      <c r="G600" s="1">
        <v>44581</v>
      </c>
    </row>
    <row r="601" spans="1:7" x14ac:dyDescent="0.3">
      <c r="A601" t="s">
        <v>967</v>
      </c>
      <c r="B601" t="s">
        <v>968</v>
      </c>
      <c r="C601" t="s">
        <v>969</v>
      </c>
      <c r="D601" t="s">
        <v>970</v>
      </c>
      <c r="E601">
        <v>9300</v>
      </c>
      <c r="F601">
        <f>8835+50</f>
        <v>8885</v>
      </c>
      <c r="G601" s="1">
        <v>44581</v>
      </c>
    </row>
    <row r="602" spans="1:7" x14ac:dyDescent="0.3">
      <c r="A602" t="s">
        <v>971</v>
      </c>
      <c r="B602" t="s">
        <v>972</v>
      </c>
      <c r="C602" t="s">
        <v>973</v>
      </c>
      <c r="D602" t="s">
        <v>974</v>
      </c>
      <c r="E602">
        <v>7999</v>
      </c>
      <c r="F602">
        <f>3370+50</f>
        <v>3420</v>
      </c>
      <c r="G602" s="1">
        <v>44581</v>
      </c>
    </row>
    <row r="603" spans="1:7" x14ac:dyDescent="0.3">
      <c r="A603" t="s">
        <v>975</v>
      </c>
      <c r="B603" t="s">
        <v>976</v>
      </c>
      <c r="C603" t="s">
        <v>977</v>
      </c>
      <c r="D603" t="s">
        <v>978</v>
      </c>
      <c r="E603">
        <v>999</v>
      </c>
      <c r="F603">
        <f>499+50</f>
        <v>549</v>
      </c>
      <c r="G603" s="1">
        <v>44581</v>
      </c>
    </row>
    <row r="604" spans="1:7" x14ac:dyDescent="0.3">
      <c r="A604" t="s">
        <v>979</v>
      </c>
      <c r="B604" t="s">
        <v>972</v>
      </c>
      <c r="C604" t="s">
        <v>973</v>
      </c>
      <c r="D604" t="s">
        <v>980</v>
      </c>
      <c r="E604">
        <v>5299</v>
      </c>
      <c r="F604">
        <f>2400+50</f>
        <v>2450</v>
      </c>
      <c r="G604" s="1">
        <v>44581</v>
      </c>
    </row>
    <row r="605" spans="1:7" x14ac:dyDescent="0.3">
      <c r="A605" t="s">
        <v>981</v>
      </c>
      <c r="B605" t="s">
        <v>976</v>
      </c>
      <c r="C605" t="s">
        <v>977</v>
      </c>
      <c r="D605" t="s">
        <v>982</v>
      </c>
      <c r="E605">
        <v>1998</v>
      </c>
      <c r="F605">
        <f>950+30</f>
        <v>980</v>
      </c>
      <c r="G605" s="1">
        <v>44581</v>
      </c>
    </row>
    <row r="606" spans="1:7" x14ac:dyDescent="0.3">
      <c r="A606" t="s">
        <v>983</v>
      </c>
      <c r="B606" t="s">
        <v>972</v>
      </c>
      <c r="C606" t="s">
        <v>973</v>
      </c>
      <c r="D606" t="s">
        <v>984</v>
      </c>
      <c r="E606">
        <v>5899</v>
      </c>
      <c r="F606">
        <f>2880+50</f>
        <v>2930</v>
      </c>
      <c r="G606" s="1">
        <v>44581</v>
      </c>
    </row>
    <row r="607" spans="1:7" x14ac:dyDescent="0.3">
      <c r="A607" t="s">
        <v>985</v>
      </c>
      <c r="B607" t="s">
        <v>986</v>
      </c>
      <c r="C607" t="s">
        <v>977</v>
      </c>
      <c r="D607" t="s">
        <v>987</v>
      </c>
      <c r="E607">
        <v>899</v>
      </c>
      <c r="F607">
        <f>499+50</f>
        <v>549</v>
      </c>
      <c r="G607" s="1">
        <v>44581</v>
      </c>
    </row>
    <row r="608" spans="1:7" x14ac:dyDescent="0.3">
      <c r="A608" t="s">
        <v>988</v>
      </c>
      <c r="B608" t="s">
        <v>989</v>
      </c>
      <c r="C608" t="s">
        <v>990</v>
      </c>
      <c r="D608" t="s">
        <v>991</v>
      </c>
      <c r="E608">
        <v>1999</v>
      </c>
      <c r="F608">
        <f>1685+50</f>
        <v>1735</v>
      </c>
      <c r="G608" s="1">
        <v>44581</v>
      </c>
    </row>
    <row r="609" spans="1:7" x14ac:dyDescent="0.3">
      <c r="A609" t="s">
        <v>992</v>
      </c>
      <c r="B609" t="s">
        <v>993</v>
      </c>
      <c r="C609" t="s">
        <v>994</v>
      </c>
      <c r="D609" t="s">
        <v>995</v>
      </c>
      <c r="E609">
        <v>1399</v>
      </c>
      <c r="F609">
        <f>839+50</f>
        <v>889</v>
      </c>
      <c r="G609" s="1">
        <v>44581</v>
      </c>
    </row>
    <row r="610" spans="1:7" x14ac:dyDescent="0.3">
      <c r="A610" t="s">
        <v>996</v>
      </c>
      <c r="B610" t="s">
        <v>997</v>
      </c>
      <c r="C610" t="s">
        <v>969</v>
      </c>
      <c r="D610" t="s">
        <v>998</v>
      </c>
      <c r="E610">
        <v>2975</v>
      </c>
      <c r="F610">
        <f>1475+50</f>
        <v>1525</v>
      </c>
      <c r="G610" s="1">
        <v>44581</v>
      </c>
    </row>
    <row r="611" spans="1:7" x14ac:dyDescent="0.3">
      <c r="A611" t="s">
        <v>999</v>
      </c>
      <c r="B611" t="s">
        <v>997</v>
      </c>
      <c r="C611" t="s">
        <v>969</v>
      </c>
      <c r="D611" t="s">
        <v>1000</v>
      </c>
      <c r="E611">
        <v>3675</v>
      </c>
      <c r="F611">
        <f>2175+50</f>
        <v>2225</v>
      </c>
      <c r="G611" s="1">
        <v>44581</v>
      </c>
    </row>
    <row r="612" spans="1:7" x14ac:dyDescent="0.3">
      <c r="A612" t="s">
        <v>1001</v>
      </c>
      <c r="B612" t="s">
        <v>1002</v>
      </c>
      <c r="C612" t="s">
        <v>1003</v>
      </c>
      <c r="D612" t="s">
        <v>1004</v>
      </c>
      <c r="E612">
        <v>1799</v>
      </c>
      <c r="F612">
        <f>1799+50</f>
        <v>1849</v>
      </c>
      <c r="G612" s="1">
        <v>44581</v>
      </c>
    </row>
    <row r="613" spans="1:7" x14ac:dyDescent="0.3">
      <c r="A613" t="s">
        <v>1005</v>
      </c>
      <c r="B613" t="s">
        <v>1006</v>
      </c>
      <c r="C613" t="s">
        <v>1007</v>
      </c>
      <c r="D613" t="s">
        <v>1008</v>
      </c>
      <c r="E613">
        <v>1699</v>
      </c>
      <c r="F613">
        <f>899+50</f>
        <v>949</v>
      </c>
      <c r="G613" s="1">
        <v>44581</v>
      </c>
    </row>
    <row r="614" spans="1:7" x14ac:dyDescent="0.3">
      <c r="A614" t="s">
        <v>1009</v>
      </c>
      <c r="B614" t="s">
        <v>997</v>
      </c>
      <c r="C614" t="s">
        <v>969</v>
      </c>
      <c r="D614" t="s">
        <v>1010</v>
      </c>
      <c r="E614">
        <v>4525</v>
      </c>
      <c r="F614">
        <f>3025+50</f>
        <v>3075</v>
      </c>
      <c r="G614" s="1">
        <v>44581</v>
      </c>
    </row>
    <row r="615" spans="1:7" x14ac:dyDescent="0.3">
      <c r="A615" t="s">
        <v>1011</v>
      </c>
      <c r="B615" t="s">
        <v>1012</v>
      </c>
      <c r="C615" t="s">
        <v>969</v>
      </c>
      <c r="D615" t="s">
        <v>1013</v>
      </c>
      <c r="E615">
        <v>3911</v>
      </c>
      <c r="F615">
        <f>1955+50</f>
        <v>2005</v>
      </c>
      <c r="G615" s="1">
        <v>44581</v>
      </c>
    </row>
    <row r="616" spans="1:7" x14ac:dyDescent="0.3">
      <c r="A616" t="s">
        <v>1014</v>
      </c>
      <c r="B616" t="s">
        <v>1015</v>
      </c>
      <c r="C616" t="s">
        <v>1016</v>
      </c>
      <c r="D616" t="s">
        <v>1017</v>
      </c>
      <c r="E616">
        <v>2900</v>
      </c>
      <c r="F616">
        <f>2500+50</f>
        <v>2550</v>
      </c>
      <c r="G616" s="1">
        <v>44581</v>
      </c>
    </row>
    <row r="617" spans="1:7" x14ac:dyDescent="0.3">
      <c r="A617" t="s">
        <v>1018</v>
      </c>
      <c r="B617" t="s">
        <v>1019</v>
      </c>
      <c r="C617" t="s">
        <v>1020</v>
      </c>
      <c r="D617" t="s">
        <v>1021</v>
      </c>
      <c r="E617">
        <v>1599</v>
      </c>
      <c r="F617">
        <f>1299+50</f>
        <v>1349</v>
      </c>
      <c r="G617" s="1">
        <v>44581</v>
      </c>
    </row>
    <row r="618" spans="1:7" x14ac:dyDescent="0.3">
      <c r="A618" t="s">
        <v>1022</v>
      </c>
      <c r="B618" t="s">
        <v>972</v>
      </c>
      <c r="C618" t="s">
        <v>973</v>
      </c>
      <c r="D618" t="s">
        <v>1023</v>
      </c>
      <c r="E618">
        <v>5899</v>
      </c>
      <c r="F618">
        <f>2880+50</f>
        <v>2930</v>
      </c>
      <c r="G618" s="1">
        <v>44581</v>
      </c>
    </row>
    <row r="619" spans="1:7" x14ac:dyDescent="0.3">
      <c r="A619" t="s">
        <v>1024</v>
      </c>
      <c r="B619" t="s">
        <v>972</v>
      </c>
      <c r="C619" t="s">
        <v>973</v>
      </c>
      <c r="D619" t="s">
        <v>1025</v>
      </c>
      <c r="E619">
        <v>7999</v>
      </c>
      <c r="F619">
        <f>3370+50</f>
        <v>3420</v>
      </c>
      <c r="G619" s="1">
        <v>44581</v>
      </c>
    </row>
    <row r="620" spans="1:7" x14ac:dyDescent="0.3">
      <c r="A620" t="s">
        <v>1026</v>
      </c>
      <c r="B620" t="s">
        <v>972</v>
      </c>
      <c r="C620" t="s">
        <v>973</v>
      </c>
      <c r="D620" t="s">
        <v>1027</v>
      </c>
      <c r="E620">
        <v>10999</v>
      </c>
      <c r="F620">
        <f>4699+50</f>
        <v>4749</v>
      </c>
      <c r="G620" s="1">
        <v>44581</v>
      </c>
    </row>
    <row r="621" spans="1:7" x14ac:dyDescent="0.3">
      <c r="A621" t="s">
        <v>1028</v>
      </c>
      <c r="B621" t="s">
        <v>1029</v>
      </c>
      <c r="C621" t="s">
        <v>969</v>
      </c>
      <c r="D621" t="s">
        <v>1030</v>
      </c>
      <c r="E621">
        <v>8690</v>
      </c>
      <c r="F621">
        <f>8255+50</f>
        <v>8305</v>
      </c>
      <c r="G621" s="1">
        <v>44581</v>
      </c>
    </row>
    <row r="622" spans="1:7" x14ac:dyDescent="0.3">
      <c r="A622" t="s">
        <v>1031</v>
      </c>
      <c r="B622" t="s">
        <v>1032</v>
      </c>
      <c r="C622" t="s">
        <v>1033</v>
      </c>
      <c r="D622" t="s">
        <v>1034</v>
      </c>
      <c r="E622">
        <v>749</v>
      </c>
      <c r="F622">
        <f>369+50</f>
        <v>419</v>
      </c>
      <c r="G622" s="1">
        <v>44581</v>
      </c>
    </row>
    <row r="623" spans="1:7" x14ac:dyDescent="0.3">
      <c r="A623" t="s">
        <v>1035</v>
      </c>
      <c r="B623" t="s">
        <v>1036</v>
      </c>
      <c r="C623" t="s">
        <v>1033</v>
      </c>
      <c r="D623" t="s">
        <v>1037</v>
      </c>
      <c r="E623">
        <v>720</v>
      </c>
      <c r="F623">
        <f>360+50</f>
        <v>410</v>
      </c>
      <c r="G623" s="1">
        <v>44581</v>
      </c>
    </row>
    <row r="624" spans="1:7" x14ac:dyDescent="0.3">
      <c r="A624" t="s">
        <v>1038</v>
      </c>
      <c r="B624" t="s">
        <v>1039</v>
      </c>
      <c r="C624" t="s">
        <v>1033</v>
      </c>
      <c r="D624" t="s">
        <v>1040</v>
      </c>
      <c r="E624">
        <v>740</v>
      </c>
      <c r="F624">
        <f>370+50</f>
        <v>420</v>
      </c>
      <c r="G624" s="1">
        <v>44581</v>
      </c>
    </row>
    <row r="625" spans="1:7" x14ac:dyDescent="0.3">
      <c r="A625" t="s">
        <v>1041</v>
      </c>
      <c r="B625" t="s">
        <v>1039</v>
      </c>
      <c r="C625" t="s">
        <v>1033</v>
      </c>
      <c r="D625" t="s">
        <v>1042</v>
      </c>
      <c r="E625">
        <v>740</v>
      </c>
      <c r="F625">
        <f>370+50</f>
        <v>420</v>
      </c>
      <c r="G625" s="1">
        <v>44581</v>
      </c>
    </row>
    <row r="626" spans="1:7" x14ac:dyDescent="0.3">
      <c r="A626" t="s">
        <v>1043</v>
      </c>
      <c r="B626" t="s">
        <v>1039</v>
      </c>
      <c r="C626" t="s">
        <v>1033</v>
      </c>
      <c r="D626" t="s">
        <v>1044</v>
      </c>
      <c r="E626">
        <v>740</v>
      </c>
      <c r="F626">
        <f>370+50</f>
        <v>420</v>
      </c>
      <c r="G626" s="1">
        <v>44581</v>
      </c>
    </row>
    <row r="627" spans="1:7" x14ac:dyDescent="0.3">
      <c r="A627" t="s">
        <v>1045</v>
      </c>
      <c r="B627" t="s">
        <v>1036</v>
      </c>
      <c r="C627" t="s">
        <v>1033</v>
      </c>
      <c r="D627" t="s">
        <v>1046</v>
      </c>
      <c r="E627">
        <v>720</v>
      </c>
      <c r="F627">
        <f>360+50</f>
        <v>410</v>
      </c>
      <c r="G627" s="1">
        <v>44581</v>
      </c>
    </row>
    <row r="628" spans="1:7" x14ac:dyDescent="0.3">
      <c r="A628" t="s">
        <v>1047</v>
      </c>
      <c r="B628" t="s">
        <v>1048</v>
      </c>
      <c r="C628" t="s">
        <v>1033</v>
      </c>
      <c r="D628" t="s">
        <v>1049</v>
      </c>
      <c r="E628">
        <v>749</v>
      </c>
      <c r="F628">
        <f>369+50</f>
        <v>419</v>
      </c>
      <c r="G628" s="1">
        <v>44581</v>
      </c>
    </row>
    <row r="629" spans="1:7" x14ac:dyDescent="0.3">
      <c r="A629" t="s">
        <v>1050</v>
      </c>
      <c r="B629" t="s">
        <v>1051</v>
      </c>
      <c r="C629" t="s">
        <v>969</v>
      </c>
      <c r="D629" t="s">
        <v>1052</v>
      </c>
      <c r="E629">
        <v>23124</v>
      </c>
      <c r="F629">
        <f>20581+50</f>
        <v>20631</v>
      </c>
      <c r="G629" s="1">
        <v>44581</v>
      </c>
    </row>
    <row r="630" spans="1:7" x14ac:dyDescent="0.3">
      <c r="A630" t="s">
        <v>1053</v>
      </c>
      <c r="B630" t="s">
        <v>1054</v>
      </c>
      <c r="C630" t="s">
        <v>1055</v>
      </c>
      <c r="D630" t="s">
        <v>1056</v>
      </c>
      <c r="E630">
        <v>1199</v>
      </c>
      <c r="F630">
        <f>779+50</f>
        <v>829</v>
      </c>
      <c r="G630" s="1">
        <v>44581</v>
      </c>
    </row>
    <row r="631" spans="1:7" x14ac:dyDescent="0.3">
      <c r="A631" t="s">
        <v>1057</v>
      </c>
      <c r="B631" t="s">
        <v>1058</v>
      </c>
      <c r="C631" t="s">
        <v>1059</v>
      </c>
      <c r="D631" t="s">
        <v>1060</v>
      </c>
      <c r="E631">
        <v>1499</v>
      </c>
      <c r="F631">
        <f>549+50</f>
        <v>599</v>
      </c>
      <c r="G631" s="1">
        <v>44581</v>
      </c>
    </row>
    <row r="632" spans="1:7" x14ac:dyDescent="0.3">
      <c r="A632" t="s">
        <v>1061</v>
      </c>
      <c r="B632" t="s">
        <v>1062</v>
      </c>
      <c r="C632" t="s">
        <v>1063</v>
      </c>
      <c r="D632" t="s">
        <v>1064</v>
      </c>
      <c r="E632">
        <v>599</v>
      </c>
      <c r="F632">
        <f>439+50</f>
        <v>489</v>
      </c>
      <c r="G632" s="1">
        <v>44581</v>
      </c>
    </row>
    <row r="633" spans="1:7" x14ac:dyDescent="0.3">
      <c r="A633" t="s">
        <v>1065</v>
      </c>
      <c r="B633" t="s">
        <v>1066</v>
      </c>
      <c r="C633" t="s">
        <v>969</v>
      </c>
      <c r="D633" t="s">
        <v>1067</v>
      </c>
      <c r="E633">
        <v>15916</v>
      </c>
      <c r="F633">
        <f>15916+50</f>
        <v>15966</v>
      </c>
      <c r="G633" s="1">
        <v>44581</v>
      </c>
    </row>
    <row r="634" spans="1:7" x14ac:dyDescent="0.3">
      <c r="A634" t="s">
        <v>1068</v>
      </c>
      <c r="B634" t="s">
        <v>1069</v>
      </c>
      <c r="C634" t="s">
        <v>1070</v>
      </c>
      <c r="D634" t="s">
        <v>1071</v>
      </c>
      <c r="E634">
        <v>2899</v>
      </c>
      <c r="F634">
        <f>1499+50</f>
        <v>1549</v>
      </c>
      <c r="G634" s="1">
        <v>44581</v>
      </c>
    </row>
    <row r="635" spans="1:7" x14ac:dyDescent="0.3">
      <c r="A635" t="s">
        <v>1072</v>
      </c>
      <c r="B635" t="s">
        <v>1073</v>
      </c>
      <c r="C635" t="s">
        <v>1074</v>
      </c>
      <c r="D635" t="s">
        <v>1075</v>
      </c>
      <c r="E635">
        <v>1645</v>
      </c>
      <c r="F635">
        <f>987+50</f>
        <v>1037</v>
      </c>
      <c r="G635" s="1">
        <v>44581</v>
      </c>
    </row>
    <row r="636" spans="1:7" x14ac:dyDescent="0.3">
      <c r="A636" t="s">
        <v>1076</v>
      </c>
      <c r="B636" t="s">
        <v>1077</v>
      </c>
      <c r="C636" t="s">
        <v>1078</v>
      </c>
      <c r="D636" t="s">
        <v>1079</v>
      </c>
      <c r="E636">
        <v>1550</v>
      </c>
      <c r="F636">
        <f>756+50</f>
        <v>806</v>
      </c>
      <c r="G636" s="1">
        <v>44581</v>
      </c>
    </row>
    <row r="637" spans="1:7" x14ac:dyDescent="0.3">
      <c r="A637" t="s">
        <v>1080</v>
      </c>
      <c r="B637" t="s">
        <v>1077</v>
      </c>
      <c r="C637" t="s">
        <v>1078</v>
      </c>
      <c r="D637" t="s">
        <v>1081</v>
      </c>
      <c r="E637">
        <v>1550</v>
      </c>
      <c r="F637">
        <f>756+50</f>
        <v>806</v>
      </c>
      <c r="G637" s="1">
        <v>44581</v>
      </c>
    </row>
    <row r="638" spans="1:7" x14ac:dyDescent="0.3">
      <c r="A638" t="s">
        <v>1082</v>
      </c>
      <c r="B638" t="s">
        <v>1077</v>
      </c>
      <c r="C638" t="s">
        <v>1078</v>
      </c>
      <c r="D638" t="s">
        <v>1083</v>
      </c>
      <c r="E638">
        <v>1550</v>
      </c>
      <c r="F638">
        <f>756+50</f>
        <v>806</v>
      </c>
      <c r="G638" s="1">
        <v>44581</v>
      </c>
    </row>
    <row r="639" spans="1:7" x14ac:dyDescent="0.3">
      <c r="A639" t="s">
        <v>1084</v>
      </c>
      <c r="B639" t="s">
        <v>1077</v>
      </c>
      <c r="C639" t="s">
        <v>1078</v>
      </c>
      <c r="D639" t="s">
        <v>1085</v>
      </c>
      <c r="E639">
        <v>1550</v>
      </c>
      <c r="F639">
        <f>756+50</f>
        <v>806</v>
      </c>
      <c r="G639" s="1">
        <v>44581</v>
      </c>
    </row>
    <row r="640" spans="1:7" x14ac:dyDescent="0.3">
      <c r="A640" t="s">
        <v>1086</v>
      </c>
      <c r="B640" t="s">
        <v>1077</v>
      </c>
      <c r="C640" t="s">
        <v>1078</v>
      </c>
      <c r="D640" t="s">
        <v>1087</v>
      </c>
      <c r="E640">
        <v>1400</v>
      </c>
      <c r="F640">
        <f>840+50</f>
        <v>890</v>
      </c>
      <c r="G640" s="1">
        <v>44581</v>
      </c>
    </row>
    <row r="641" spans="1:7" x14ac:dyDescent="0.3">
      <c r="A641" t="s">
        <v>1088</v>
      </c>
      <c r="B641" t="s">
        <v>1077</v>
      </c>
      <c r="C641" t="s">
        <v>1078</v>
      </c>
      <c r="D641" t="s">
        <v>1089</v>
      </c>
      <c r="E641">
        <v>1400</v>
      </c>
      <c r="F641">
        <f>840+50</f>
        <v>890</v>
      </c>
      <c r="G641" s="1">
        <v>44581</v>
      </c>
    </row>
    <row r="642" spans="1:7" x14ac:dyDescent="0.3">
      <c r="A642" t="s">
        <v>1090</v>
      </c>
      <c r="B642" t="s">
        <v>1091</v>
      </c>
      <c r="C642" t="s">
        <v>1092</v>
      </c>
      <c r="D642" t="s">
        <v>1093</v>
      </c>
      <c r="E642">
        <v>825</v>
      </c>
      <c r="F642">
        <f>825+50</f>
        <v>875</v>
      </c>
      <c r="G642" s="1">
        <v>44581</v>
      </c>
    </row>
    <row r="643" spans="1:7" x14ac:dyDescent="0.3">
      <c r="A643" t="s">
        <v>1094</v>
      </c>
      <c r="B643" t="s">
        <v>1095</v>
      </c>
      <c r="C643" t="s">
        <v>1096</v>
      </c>
      <c r="D643" t="s">
        <v>1097</v>
      </c>
      <c r="E643">
        <v>1099</v>
      </c>
      <c r="F643">
        <f>659+50</f>
        <v>709</v>
      </c>
      <c r="G643" s="1">
        <v>44581</v>
      </c>
    </row>
    <row r="644" spans="1:7" x14ac:dyDescent="0.3">
      <c r="A644" t="s">
        <v>1098</v>
      </c>
      <c r="B644" t="s">
        <v>1099</v>
      </c>
      <c r="C644" t="s">
        <v>1100</v>
      </c>
      <c r="D644" t="s">
        <v>1101</v>
      </c>
      <c r="E644">
        <v>1400</v>
      </c>
      <c r="F644">
        <f>800+50</f>
        <v>850</v>
      </c>
      <c r="G644" s="1">
        <v>44581</v>
      </c>
    </row>
    <row r="645" spans="1:7" x14ac:dyDescent="0.3">
      <c r="A645" t="s">
        <v>1102</v>
      </c>
      <c r="B645" t="s">
        <v>1103</v>
      </c>
      <c r="C645" t="s">
        <v>969</v>
      </c>
      <c r="D645" t="s">
        <v>1104</v>
      </c>
      <c r="E645">
        <v>22946</v>
      </c>
      <c r="F645">
        <f>20423+50</f>
        <v>20473</v>
      </c>
      <c r="G645" s="1">
        <v>44581</v>
      </c>
    </row>
    <row r="646" spans="1:7" x14ac:dyDescent="0.3">
      <c r="A646" t="s">
        <v>1105</v>
      </c>
      <c r="B646" t="s">
        <v>1106</v>
      </c>
      <c r="C646" t="s">
        <v>1107</v>
      </c>
      <c r="D646" t="s">
        <v>1108</v>
      </c>
      <c r="E646">
        <v>1990</v>
      </c>
      <c r="F646">
        <f>1990+50</f>
        <v>2040</v>
      </c>
      <c r="G646" s="1">
        <v>44581</v>
      </c>
    </row>
    <row r="647" spans="1:7" x14ac:dyDescent="0.3">
      <c r="A647" t="s">
        <v>1109</v>
      </c>
      <c r="B647" t="s">
        <v>1106</v>
      </c>
      <c r="C647" t="s">
        <v>1107</v>
      </c>
      <c r="D647" t="s">
        <v>1110</v>
      </c>
      <c r="E647">
        <v>2070</v>
      </c>
      <c r="F647">
        <f>2070+50</f>
        <v>2120</v>
      </c>
      <c r="G647" s="1">
        <v>44581</v>
      </c>
    </row>
    <row r="648" spans="1:7" x14ac:dyDescent="0.3">
      <c r="A648" t="s">
        <v>1111</v>
      </c>
      <c r="B648" t="s">
        <v>1106</v>
      </c>
      <c r="C648" t="s">
        <v>1107</v>
      </c>
      <c r="D648" t="s">
        <v>1112</v>
      </c>
      <c r="E648">
        <v>2230</v>
      </c>
      <c r="F648">
        <f>2007+50</f>
        <v>2057</v>
      </c>
      <c r="G648" s="1">
        <v>44581</v>
      </c>
    </row>
    <row r="649" spans="1:7" x14ac:dyDescent="0.3">
      <c r="A649" t="s">
        <v>1113</v>
      </c>
      <c r="B649" t="s">
        <v>1106</v>
      </c>
      <c r="C649" t="s">
        <v>1107</v>
      </c>
      <c r="D649" t="s">
        <v>1114</v>
      </c>
      <c r="E649">
        <v>2120</v>
      </c>
      <c r="F649">
        <f>2120+50</f>
        <v>2170</v>
      </c>
      <c r="G649" s="1">
        <v>44581</v>
      </c>
    </row>
    <row r="650" spans="1:7" x14ac:dyDescent="0.3">
      <c r="A650" t="s">
        <v>1115</v>
      </c>
      <c r="B650" t="s">
        <v>1106</v>
      </c>
      <c r="C650" t="s">
        <v>1107</v>
      </c>
      <c r="D650" t="s">
        <v>1116</v>
      </c>
      <c r="E650">
        <v>2055</v>
      </c>
      <c r="F650">
        <f>2055+50</f>
        <v>2105</v>
      </c>
      <c r="G650" s="1">
        <v>44581</v>
      </c>
    </row>
    <row r="651" spans="1:7" x14ac:dyDescent="0.3">
      <c r="A651" t="s">
        <v>1117</v>
      </c>
      <c r="B651" t="s">
        <v>1106</v>
      </c>
      <c r="C651" t="s">
        <v>1107</v>
      </c>
      <c r="D651" t="s">
        <v>1118</v>
      </c>
      <c r="E651">
        <v>2630</v>
      </c>
      <c r="F651">
        <f>2630+50</f>
        <v>2680</v>
      </c>
      <c r="G651" s="1">
        <v>44581</v>
      </c>
    </row>
    <row r="652" spans="1:7" x14ac:dyDescent="0.3">
      <c r="A652" t="s">
        <v>1119</v>
      </c>
      <c r="B652" t="s">
        <v>1106</v>
      </c>
      <c r="C652" t="s">
        <v>1107</v>
      </c>
      <c r="D652" t="s">
        <v>1120</v>
      </c>
      <c r="E652">
        <v>2455</v>
      </c>
      <c r="F652">
        <f>2455+50</f>
        <v>2505</v>
      </c>
      <c r="G652" s="1">
        <v>44581</v>
      </c>
    </row>
    <row r="653" spans="1:7" x14ac:dyDescent="0.3">
      <c r="A653" t="s">
        <v>1121</v>
      </c>
      <c r="B653" t="s">
        <v>1106</v>
      </c>
      <c r="C653" t="s">
        <v>1107</v>
      </c>
      <c r="D653" t="s">
        <v>1122</v>
      </c>
      <c r="E653">
        <v>1995</v>
      </c>
      <c r="F653">
        <f>1995+50</f>
        <v>2045</v>
      </c>
      <c r="G653" s="1">
        <v>44581</v>
      </c>
    </row>
    <row r="654" spans="1:7" x14ac:dyDescent="0.3">
      <c r="A654" t="s">
        <v>1123</v>
      </c>
      <c r="B654" t="s">
        <v>1106</v>
      </c>
      <c r="C654" t="s">
        <v>1107</v>
      </c>
      <c r="D654" t="s">
        <v>1124</v>
      </c>
      <c r="E654">
        <v>1995</v>
      </c>
      <c r="F654">
        <f>1995+50</f>
        <v>2045</v>
      </c>
      <c r="G654" s="1">
        <v>44581</v>
      </c>
    </row>
    <row r="655" spans="1:7" x14ac:dyDescent="0.3">
      <c r="A655" t="s">
        <v>1125</v>
      </c>
      <c r="B655" t="s">
        <v>1126</v>
      </c>
      <c r="C655" t="s">
        <v>969</v>
      </c>
      <c r="D655" t="s">
        <v>1127</v>
      </c>
      <c r="E655">
        <v>44470</v>
      </c>
      <c r="F655">
        <f>37058+50</f>
        <v>37108</v>
      </c>
      <c r="G655" s="1">
        <v>44581</v>
      </c>
    </row>
    <row r="656" spans="1:7" x14ac:dyDescent="0.3">
      <c r="A656" t="s">
        <v>1128</v>
      </c>
      <c r="B656" t="s">
        <v>1129</v>
      </c>
      <c r="C656" t="s">
        <v>1130</v>
      </c>
      <c r="D656" t="s">
        <v>1131</v>
      </c>
      <c r="E656">
        <v>1199</v>
      </c>
      <c r="F656">
        <f>1079+50</f>
        <v>1129</v>
      </c>
      <c r="G656" s="1">
        <v>44581</v>
      </c>
    </row>
    <row r="657" spans="1:7" x14ac:dyDescent="0.3">
      <c r="A657" t="s">
        <v>1132</v>
      </c>
      <c r="B657" t="s">
        <v>1133</v>
      </c>
      <c r="C657" t="s">
        <v>1134</v>
      </c>
      <c r="D657" t="s">
        <v>1135</v>
      </c>
      <c r="E657">
        <v>999</v>
      </c>
      <c r="F657">
        <f>699+50</f>
        <v>749</v>
      </c>
      <c r="G657" s="1">
        <v>44581</v>
      </c>
    </row>
    <row r="658" spans="1:7" x14ac:dyDescent="0.3">
      <c r="A658" t="s">
        <v>1136</v>
      </c>
      <c r="B658" t="s">
        <v>1133</v>
      </c>
      <c r="C658" t="s">
        <v>1134</v>
      </c>
      <c r="D658" t="s">
        <v>1137</v>
      </c>
      <c r="E658">
        <v>999</v>
      </c>
      <c r="F658">
        <f>699+50</f>
        <v>749</v>
      </c>
      <c r="G658" s="1">
        <v>44581</v>
      </c>
    </row>
    <row r="659" spans="1:7" x14ac:dyDescent="0.3">
      <c r="A659" t="s">
        <v>1138</v>
      </c>
      <c r="B659" t="s">
        <v>1139</v>
      </c>
      <c r="C659" t="s">
        <v>1134</v>
      </c>
      <c r="D659" t="s">
        <v>1140</v>
      </c>
      <c r="E659">
        <v>1299</v>
      </c>
      <c r="F659">
        <f>909+50</f>
        <v>959</v>
      </c>
      <c r="G659" s="1">
        <v>44581</v>
      </c>
    </row>
    <row r="660" spans="1:7" x14ac:dyDescent="0.3">
      <c r="A660" t="s">
        <v>1141</v>
      </c>
      <c r="B660" t="s">
        <v>1142</v>
      </c>
      <c r="C660" t="s">
        <v>1143</v>
      </c>
      <c r="D660" t="s">
        <v>1144</v>
      </c>
      <c r="E660">
        <v>1799</v>
      </c>
      <c r="F660">
        <f>546+50</f>
        <v>596</v>
      </c>
      <c r="G660" s="1">
        <v>44581</v>
      </c>
    </row>
    <row r="661" spans="1:7" x14ac:dyDescent="0.3">
      <c r="A661" t="s">
        <v>1145</v>
      </c>
      <c r="B661" t="s">
        <v>1146</v>
      </c>
      <c r="C661" t="s">
        <v>1147</v>
      </c>
      <c r="D661" t="s">
        <v>1148</v>
      </c>
      <c r="E661">
        <v>1999</v>
      </c>
      <c r="F661">
        <f>1999+50</f>
        <v>2049</v>
      </c>
      <c r="G661" s="1">
        <v>44581</v>
      </c>
    </row>
    <row r="662" spans="1:7" x14ac:dyDescent="0.3">
      <c r="A662" t="s">
        <v>1149</v>
      </c>
      <c r="B662" t="s">
        <v>1150</v>
      </c>
      <c r="C662" t="s">
        <v>1151</v>
      </c>
      <c r="D662" t="s">
        <v>1152</v>
      </c>
      <c r="E662">
        <v>699</v>
      </c>
      <c r="F662">
        <f>699+50</f>
        <v>749</v>
      </c>
      <c r="G662" s="1">
        <v>44581</v>
      </c>
    </row>
    <row r="663" spans="1:7" x14ac:dyDescent="0.3">
      <c r="A663" t="s">
        <v>1153</v>
      </c>
      <c r="B663" t="s">
        <v>1133</v>
      </c>
      <c r="C663" t="s">
        <v>1134</v>
      </c>
      <c r="D663" t="s">
        <v>1154</v>
      </c>
      <c r="E663">
        <v>999</v>
      </c>
      <c r="F663">
        <f>699+50</f>
        <v>749</v>
      </c>
      <c r="G663" s="1">
        <v>44581</v>
      </c>
    </row>
    <row r="664" spans="1:7" x14ac:dyDescent="0.3">
      <c r="A664" t="s">
        <v>1155</v>
      </c>
      <c r="B664" t="s">
        <v>986</v>
      </c>
      <c r="C664" t="s">
        <v>977</v>
      </c>
      <c r="D664" t="s">
        <v>1156</v>
      </c>
      <c r="E664">
        <v>1400</v>
      </c>
      <c r="F664">
        <f>600+50</f>
        <v>650</v>
      </c>
      <c r="G664" s="1">
        <v>44581</v>
      </c>
    </row>
    <row r="665" spans="1:7" x14ac:dyDescent="0.3">
      <c r="A665" t="s">
        <v>1157</v>
      </c>
      <c r="B665" t="s">
        <v>976</v>
      </c>
      <c r="C665" t="s">
        <v>977</v>
      </c>
      <c r="D665" t="s">
        <v>1158</v>
      </c>
      <c r="E665">
        <v>1099</v>
      </c>
      <c r="F665">
        <f>769+50</f>
        <v>819</v>
      </c>
      <c r="G665" s="1">
        <v>44581</v>
      </c>
    </row>
    <row r="666" spans="1:7" x14ac:dyDescent="0.3">
      <c r="A666" t="s">
        <v>1159</v>
      </c>
      <c r="B666" t="s">
        <v>1160</v>
      </c>
      <c r="C666" t="s">
        <v>1161</v>
      </c>
      <c r="D666" t="s">
        <v>1162</v>
      </c>
      <c r="E666">
        <v>1199</v>
      </c>
      <c r="F666">
        <f>299+50</f>
        <v>349</v>
      </c>
      <c r="G666" s="1">
        <v>44581</v>
      </c>
    </row>
    <row r="667" spans="1:7" x14ac:dyDescent="0.3">
      <c r="A667" t="s">
        <v>1163</v>
      </c>
      <c r="B667" t="s">
        <v>1164</v>
      </c>
      <c r="C667" t="s">
        <v>1165</v>
      </c>
      <c r="D667" t="s">
        <v>1166</v>
      </c>
      <c r="E667">
        <v>999</v>
      </c>
      <c r="F667">
        <f>600+50</f>
        <v>650</v>
      </c>
      <c r="G667" s="1">
        <v>44581</v>
      </c>
    </row>
    <row r="668" spans="1:7" x14ac:dyDescent="0.3">
      <c r="A668" t="s">
        <v>1167</v>
      </c>
      <c r="B668" t="s">
        <v>1164</v>
      </c>
      <c r="C668" t="s">
        <v>1165</v>
      </c>
      <c r="D668" t="s">
        <v>1168</v>
      </c>
      <c r="E668">
        <v>999</v>
      </c>
      <c r="F668">
        <f>600+50</f>
        <v>650</v>
      </c>
      <c r="G668" s="1">
        <v>44581</v>
      </c>
    </row>
    <row r="669" spans="1:7" x14ac:dyDescent="0.3">
      <c r="A669" t="s">
        <v>1169</v>
      </c>
      <c r="B669" t="s">
        <v>1170</v>
      </c>
      <c r="C669" t="s">
        <v>1165</v>
      </c>
      <c r="D669" t="s">
        <v>1171</v>
      </c>
      <c r="E669">
        <v>999</v>
      </c>
      <c r="F669">
        <f>499+50</f>
        <v>549</v>
      </c>
      <c r="G669" s="1">
        <v>44581</v>
      </c>
    </row>
    <row r="670" spans="1:7" x14ac:dyDescent="0.3">
      <c r="A670" t="s">
        <v>1172</v>
      </c>
      <c r="B670" t="s">
        <v>1173</v>
      </c>
      <c r="C670" t="s">
        <v>969</v>
      </c>
      <c r="D670" t="s">
        <v>1174</v>
      </c>
      <c r="E670">
        <v>44019</v>
      </c>
      <c r="F670">
        <f>28011+50</f>
        <v>28061</v>
      </c>
      <c r="G670" s="1">
        <v>44581</v>
      </c>
    </row>
    <row r="671" spans="1:7" x14ac:dyDescent="0.3">
      <c r="A671" t="s">
        <v>1175</v>
      </c>
      <c r="B671" t="s">
        <v>1176</v>
      </c>
      <c r="C671" t="s">
        <v>1177</v>
      </c>
      <c r="D671" t="s">
        <v>1178</v>
      </c>
      <c r="E671">
        <v>1400</v>
      </c>
      <c r="F671">
        <f>700+50</f>
        <v>750</v>
      </c>
      <c r="G671" s="1">
        <v>44581</v>
      </c>
    </row>
    <row r="672" spans="1:7" x14ac:dyDescent="0.3">
      <c r="A672" t="s">
        <v>1179</v>
      </c>
      <c r="B672" t="s">
        <v>1180</v>
      </c>
      <c r="C672" t="s">
        <v>969</v>
      </c>
      <c r="D672" t="s">
        <v>1181</v>
      </c>
      <c r="E672">
        <v>46772</v>
      </c>
      <c r="F672">
        <f>33298+50</f>
        <v>33348</v>
      </c>
      <c r="G672" s="1">
        <v>44581</v>
      </c>
    </row>
    <row r="673" spans="1:7" x14ac:dyDescent="0.3">
      <c r="A673" t="s">
        <v>1182</v>
      </c>
      <c r="B673" t="s">
        <v>986</v>
      </c>
      <c r="C673" t="s">
        <v>977</v>
      </c>
      <c r="D673" t="s">
        <v>1183</v>
      </c>
      <c r="E673">
        <v>899</v>
      </c>
      <c r="F673">
        <f>499+50</f>
        <v>549</v>
      </c>
      <c r="G673" s="1">
        <v>44581</v>
      </c>
    </row>
    <row r="674" spans="1:7" x14ac:dyDescent="0.3">
      <c r="A674" t="s">
        <v>1184</v>
      </c>
      <c r="B674" t="s">
        <v>986</v>
      </c>
      <c r="C674" t="s">
        <v>977</v>
      </c>
      <c r="D674" t="s">
        <v>1185</v>
      </c>
      <c r="E674">
        <v>1200</v>
      </c>
      <c r="F674">
        <f>499+50</f>
        <v>549</v>
      </c>
      <c r="G674" s="1">
        <v>44581</v>
      </c>
    </row>
    <row r="675" spans="1:7" x14ac:dyDescent="0.3">
      <c r="A675" t="s">
        <v>1186</v>
      </c>
      <c r="B675" t="s">
        <v>976</v>
      </c>
      <c r="C675" t="s">
        <v>977</v>
      </c>
      <c r="D675" t="s">
        <v>1187</v>
      </c>
      <c r="E675">
        <v>1400</v>
      </c>
      <c r="F675">
        <f>499+50</f>
        <v>549</v>
      </c>
      <c r="G675" s="1">
        <v>44581</v>
      </c>
    </row>
    <row r="676" spans="1:7" x14ac:dyDescent="0.3">
      <c r="A676" t="s">
        <v>1188</v>
      </c>
      <c r="B676" t="s">
        <v>976</v>
      </c>
      <c r="C676" t="s">
        <v>977</v>
      </c>
      <c r="D676" t="s">
        <v>1189</v>
      </c>
      <c r="E676">
        <v>899</v>
      </c>
      <c r="F676">
        <f>499+50</f>
        <v>549</v>
      </c>
      <c r="G676" s="1">
        <v>44581</v>
      </c>
    </row>
    <row r="677" spans="1:7" x14ac:dyDescent="0.3">
      <c r="A677" t="s">
        <v>1190</v>
      </c>
      <c r="B677" t="s">
        <v>1191</v>
      </c>
      <c r="C677" t="s">
        <v>977</v>
      </c>
      <c r="D677" t="s">
        <v>1192</v>
      </c>
      <c r="E677">
        <v>2200</v>
      </c>
      <c r="F677">
        <f>799+50</f>
        <v>849</v>
      </c>
      <c r="G677" s="1">
        <v>44581</v>
      </c>
    </row>
    <row r="678" spans="1:7" x14ac:dyDescent="0.3">
      <c r="A678" t="s">
        <v>1193</v>
      </c>
      <c r="B678" t="s">
        <v>1194</v>
      </c>
      <c r="C678" t="s">
        <v>977</v>
      </c>
      <c r="D678" t="s">
        <v>1195</v>
      </c>
      <c r="E678">
        <v>899</v>
      </c>
      <c r="F678">
        <f>899+50</f>
        <v>949</v>
      </c>
      <c r="G678" s="1">
        <v>44581</v>
      </c>
    </row>
    <row r="679" spans="1:7" x14ac:dyDescent="0.3">
      <c r="A679" t="s">
        <v>1196</v>
      </c>
      <c r="B679" t="s">
        <v>1197</v>
      </c>
      <c r="C679" t="s">
        <v>1198</v>
      </c>
      <c r="D679" t="s">
        <v>1199</v>
      </c>
      <c r="E679">
        <v>799</v>
      </c>
      <c r="F679">
        <f>499+50</f>
        <v>549</v>
      </c>
      <c r="G679" s="1">
        <v>44581</v>
      </c>
    </row>
    <row r="680" spans="1:7" x14ac:dyDescent="0.3">
      <c r="A680" t="s">
        <v>1200</v>
      </c>
      <c r="B680" t="s">
        <v>1201</v>
      </c>
      <c r="C680" t="s">
        <v>1202</v>
      </c>
      <c r="D680" t="s">
        <v>1203</v>
      </c>
      <c r="E680">
        <v>399</v>
      </c>
      <c r="F680">
        <f>199+50</f>
        <v>249</v>
      </c>
      <c r="G680" s="1">
        <v>44581</v>
      </c>
    </row>
    <row r="681" spans="1:7" x14ac:dyDescent="0.3">
      <c r="A681" t="s">
        <v>1204</v>
      </c>
      <c r="B681" t="s">
        <v>1205</v>
      </c>
      <c r="C681" t="s">
        <v>969</v>
      </c>
      <c r="D681" t="s">
        <v>1206</v>
      </c>
      <c r="E681">
        <v>49999</v>
      </c>
      <c r="F681">
        <f>35698+50</f>
        <v>35748</v>
      </c>
      <c r="G681" s="1">
        <v>44581</v>
      </c>
    </row>
    <row r="682" spans="1:7" x14ac:dyDescent="0.3">
      <c r="A682" t="s">
        <v>1207</v>
      </c>
      <c r="B682" t="s">
        <v>1208</v>
      </c>
      <c r="C682" t="s">
        <v>1209</v>
      </c>
      <c r="D682" t="s">
        <v>1210</v>
      </c>
      <c r="E682">
        <v>699</v>
      </c>
      <c r="F682">
        <f>449+50</f>
        <v>499</v>
      </c>
      <c r="G682" s="1">
        <v>44581</v>
      </c>
    </row>
    <row r="683" spans="1:7" x14ac:dyDescent="0.3">
      <c r="A683" t="s">
        <v>1211</v>
      </c>
      <c r="B683" t="s">
        <v>1212</v>
      </c>
      <c r="C683" t="s">
        <v>1213</v>
      </c>
      <c r="D683" t="s">
        <v>1214</v>
      </c>
      <c r="E683">
        <v>699</v>
      </c>
      <c r="F683">
        <f>349+50</f>
        <v>399</v>
      </c>
      <c r="G683" s="1">
        <v>44581</v>
      </c>
    </row>
    <row r="684" spans="1:7" x14ac:dyDescent="0.3">
      <c r="A684" t="s">
        <v>1215</v>
      </c>
      <c r="B684" t="s">
        <v>1216</v>
      </c>
      <c r="C684" t="s">
        <v>969</v>
      </c>
      <c r="D684" t="s">
        <v>1217</v>
      </c>
      <c r="E684">
        <v>47049</v>
      </c>
      <c r="F684">
        <f>33702+50</f>
        <v>33752</v>
      </c>
      <c r="G684" s="1">
        <v>44581</v>
      </c>
    </row>
    <row r="685" spans="1:7" x14ac:dyDescent="0.3">
      <c r="A685" t="s">
        <v>1218</v>
      </c>
      <c r="B685" t="s">
        <v>1219</v>
      </c>
      <c r="C685" t="s">
        <v>969</v>
      </c>
      <c r="D685" t="s">
        <v>1220</v>
      </c>
      <c r="E685">
        <v>42860</v>
      </c>
      <c r="F685">
        <f>38964+50</f>
        <v>39014</v>
      </c>
      <c r="G685" s="1">
        <v>44581</v>
      </c>
    </row>
    <row r="686" spans="1:7" x14ac:dyDescent="0.3">
      <c r="A686" t="s">
        <v>1221</v>
      </c>
      <c r="B686" t="s">
        <v>1222</v>
      </c>
      <c r="C686" t="s">
        <v>1223</v>
      </c>
      <c r="D686" t="s">
        <v>1224</v>
      </c>
      <c r="E686">
        <v>1599</v>
      </c>
      <c r="F686">
        <f>799+50</f>
        <v>849</v>
      </c>
      <c r="G686" s="1">
        <v>44581</v>
      </c>
    </row>
    <row r="687" spans="1:7" x14ac:dyDescent="0.3">
      <c r="A687" t="s">
        <v>1225</v>
      </c>
      <c r="B687" t="s">
        <v>1222</v>
      </c>
      <c r="C687" t="s">
        <v>1223</v>
      </c>
      <c r="D687" t="s">
        <v>1226</v>
      </c>
      <c r="E687">
        <v>1799</v>
      </c>
      <c r="F687">
        <f>899+50</f>
        <v>949</v>
      </c>
      <c r="G687" s="1">
        <v>44581</v>
      </c>
    </row>
    <row r="688" spans="1:7" x14ac:dyDescent="0.3">
      <c r="A688" t="s">
        <v>1227</v>
      </c>
      <c r="B688" t="s">
        <v>1222</v>
      </c>
      <c r="C688" t="s">
        <v>1223</v>
      </c>
      <c r="D688" t="s">
        <v>1228</v>
      </c>
      <c r="E688">
        <v>1599</v>
      </c>
      <c r="F688">
        <f>799+50</f>
        <v>849</v>
      </c>
      <c r="G688" s="1">
        <v>44581</v>
      </c>
    </row>
    <row r="689" spans="1:7" x14ac:dyDescent="0.3">
      <c r="A689" t="s">
        <v>1229</v>
      </c>
      <c r="B689" t="s">
        <v>1222</v>
      </c>
      <c r="C689" t="s">
        <v>1223</v>
      </c>
      <c r="D689" t="s">
        <v>1230</v>
      </c>
      <c r="E689">
        <v>1599</v>
      </c>
      <c r="F689">
        <f>799+50</f>
        <v>849</v>
      </c>
      <c r="G689" s="1">
        <v>44581</v>
      </c>
    </row>
    <row r="690" spans="1:7" x14ac:dyDescent="0.3">
      <c r="A690" t="s">
        <v>1231</v>
      </c>
      <c r="B690" t="s">
        <v>997</v>
      </c>
      <c r="C690" t="s">
        <v>969</v>
      </c>
      <c r="D690" t="s">
        <v>1232</v>
      </c>
      <c r="E690">
        <v>3075</v>
      </c>
      <c r="F690">
        <f>1537+50</f>
        <v>1587</v>
      </c>
      <c r="G690" s="1">
        <v>44581</v>
      </c>
    </row>
    <row r="691" spans="1:7" x14ac:dyDescent="0.3">
      <c r="A691" t="s">
        <v>1233</v>
      </c>
      <c r="B691" t="s">
        <v>997</v>
      </c>
      <c r="C691" t="s">
        <v>969</v>
      </c>
      <c r="D691" t="s">
        <v>1234</v>
      </c>
      <c r="E691">
        <v>2875</v>
      </c>
      <c r="F691">
        <f>1375+50</f>
        <v>1425</v>
      </c>
      <c r="G691" s="1">
        <v>44581</v>
      </c>
    </row>
    <row r="692" spans="1:7" x14ac:dyDescent="0.3">
      <c r="A692" t="s">
        <v>1235</v>
      </c>
      <c r="B692" t="s">
        <v>997</v>
      </c>
      <c r="C692" t="s">
        <v>969</v>
      </c>
      <c r="D692" t="s">
        <v>1236</v>
      </c>
      <c r="E692">
        <v>3425</v>
      </c>
      <c r="F692">
        <f>1925+50</f>
        <v>1975</v>
      </c>
      <c r="G692" s="1">
        <v>44581</v>
      </c>
    </row>
    <row r="693" spans="1:7" x14ac:dyDescent="0.3">
      <c r="A693" t="s">
        <v>1237</v>
      </c>
      <c r="B693" t="s">
        <v>997</v>
      </c>
      <c r="C693" t="s">
        <v>969</v>
      </c>
      <c r="D693" t="s">
        <v>1238</v>
      </c>
      <c r="E693">
        <v>3475</v>
      </c>
      <c r="F693">
        <f>1975+50</f>
        <v>2025</v>
      </c>
      <c r="G693" s="1">
        <v>44581</v>
      </c>
    </row>
    <row r="694" spans="1:7" x14ac:dyDescent="0.3">
      <c r="A694" t="s">
        <v>1239</v>
      </c>
      <c r="B694" t="s">
        <v>997</v>
      </c>
      <c r="C694" t="s">
        <v>969</v>
      </c>
      <c r="D694" t="s">
        <v>1240</v>
      </c>
      <c r="E694">
        <v>3275</v>
      </c>
      <c r="F694">
        <f>1637+50</f>
        <v>1687</v>
      </c>
      <c r="G694" s="1">
        <v>44581</v>
      </c>
    </row>
    <row r="695" spans="1:7" x14ac:dyDescent="0.3">
      <c r="A695" t="s">
        <v>1241</v>
      </c>
      <c r="B695" t="s">
        <v>997</v>
      </c>
      <c r="C695" t="s">
        <v>969</v>
      </c>
      <c r="D695" t="s">
        <v>1242</v>
      </c>
      <c r="E695">
        <v>3875</v>
      </c>
      <c r="F695">
        <f>1375+50</f>
        <v>1425</v>
      </c>
      <c r="G695" s="1">
        <v>44581</v>
      </c>
    </row>
    <row r="696" spans="1:7" x14ac:dyDescent="0.3">
      <c r="A696" t="s">
        <v>1243</v>
      </c>
      <c r="B696" t="s">
        <v>1244</v>
      </c>
      <c r="C696" t="s">
        <v>969</v>
      </c>
      <c r="D696" t="s">
        <v>1245</v>
      </c>
      <c r="E696">
        <v>3467</v>
      </c>
      <c r="F696">
        <f>1733+50</f>
        <v>1783</v>
      </c>
      <c r="G696" s="1">
        <v>44581</v>
      </c>
    </row>
    <row r="697" spans="1:7" x14ac:dyDescent="0.3">
      <c r="A697" t="s">
        <v>1246</v>
      </c>
      <c r="B697" t="s">
        <v>997</v>
      </c>
      <c r="C697" t="s">
        <v>969</v>
      </c>
      <c r="D697" t="s">
        <v>1247</v>
      </c>
      <c r="E697">
        <v>3625</v>
      </c>
      <c r="F697">
        <f>2125+50</f>
        <v>2175</v>
      </c>
      <c r="G697" s="1">
        <v>44581</v>
      </c>
    </row>
    <row r="698" spans="1:7" x14ac:dyDescent="0.3">
      <c r="A698" t="s">
        <v>1248</v>
      </c>
      <c r="B698" t="s">
        <v>1077</v>
      </c>
      <c r="C698" t="s">
        <v>1078</v>
      </c>
      <c r="D698" t="s">
        <v>1249</v>
      </c>
      <c r="E698">
        <v>1550</v>
      </c>
      <c r="F698">
        <f>756+50</f>
        <v>806</v>
      </c>
      <c r="G698" s="1">
        <v>44581</v>
      </c>
    </row>
    <row r="699" spans="1:7" x14ac:dyDescent="0.3">
      <c r="A699" t="s">
        <v>1250</v>
      </c>
      <c r="B699" t="s">
        <v>1077</v>
      </c>
      <c r="C699" t="s">
        <v>1078</v>
      </c>
      <c r="D699" t="s">
        <v>1251</v>
      </c>
      <c r="E699">
        <v>1550</v>
      </c>
      <c r="F699">
        <f>756+50</f>
        <v>806</v>
      </c>
      <c r="G699" s="1">
        <v>44581</v>
      </c>
    </row>
    <row r="700" spans="1:7" x14ac:dyDescent="0.3">
      <c r="A700" t="s">
        <v>1252</v>
      </c>
      <c r="B700" t="s">
        <v>1077</v>
      </c>
      <c r="C700" t="s">
        <v>1078</v>
      </c>
      <c r="D700" t="s">
        <v>1253</v>
      </c>
      <c r="E700">
        <v>1550</v>
      </c>
      <c r="F700">
        <f>756+50</f>
        <v>806</v>
      </c>
      <c r="G700" s="1">
        <v>44581</v>
      </c>
    </row>
    <row r="701" spans="1:7" x14ac:dyDescent="0.3">
      <c r="A701" t="s">
        <v>1254</v>
      </c>
      <c r="B701" t="s">
        <v>1077</v>
      </c>
      <c r="C701" t="s">
        <v>1078</v>
      </c>
      <c r="D701" t="s">
        <v>1255</v>
      </c>
      <c r="E701">
        <v>1550</v>
      </c>
      <c r="F701">
        <f>756+50</f>
        <v>806</v>
      </c>
      <c r="G701" s="1">
        <v>44581</v>
      </c>
    </row>
    <row r="702" spans="1:7" x14ac:dyDescent="0.3">
      <c r="A702" t="s">
        <v>1256</v>
      </c>
      <c r="B702" t="s">
        <v>1077</v>
      </c>
      <c r="C702" t="s">
        <v>1078</v>
      </c>
      <c r="D702" t="s">
        <v>1257</v>
      </c>
      <c r="E702">
        <v>1550</v>
      </c>
      <c r="F702">
        <f>756+50</f>
        <v>806</v>
      </c>
      <c r="G702" s="1">
        <v>44581</v>
      </c>
    </row>
    <row r="703" spans="1:7" x14ac:dyDescent="0.3">
      <c r="A703" t="s">
        <v>1258</v>
      </c>
      <c r="B703" t="s">
        <v>1077</v>
      </c>
      <c r="C703" t="s">
        <v>1078</v>
      </c>
      <c r="D703" t="s">
        <v>1259</v>
      </c>
      <c r="E703">
        <v>1550</v>
      </c>
      <c r="F703">
        <f>756+50</f>
        <v>806</v>
      </c>
      <c r="G703" s="1">
        <v>44581</v>
      </c>
    </row>
    <row r="704" spans="1:7" x14ac:dyDescent="0.3">
      <c r="A704" t="s">
        <v>1260</v>
      </c>
      <c r="B704" t="s">
        <v>1077</v>
      </c>
      <c r="C704" t="s">
        <v>1078</v>
      </c>
      <c r="D704" t="s">
        <v>1261</v>
      </c>
      <c r="E704">
        <v>1550</v>
      </c>
      <c r="F704">
        <f>756+50</f>
        <v>806</v>
      </c>
      <c r="G704" s="1">
        <v>44581</v>
      </c>
    </row>
    <row r="705" spans="1:7" x14ac:dyDescent="0.3">
      <c r="A705" t="s">
        <v>1262</v>
      </c>
      <c r="B705" t="s">
        <v>1077</v>
      </c>
      <c r="C705" t="s">
        <v>1078</v>
      </c>
      <c r="D705" t="s">
        <v>1263</v>
      </c>
      <c r="E705">
        <v>1550</v>
      </c>
      <c r="F705">
        <f>756+50</f>
        <v>806</v>
      </c>
      <c r="G705" s="1">
        <v>44581</v>
      </c>
    </row>
    <row r="706" spans="1:7" x14ac:dyDescent="0.3">
      <c r="A706" t="s">
        <v>1264</v>
      </c>
      <c r="B706" t="s">
        <v>1077</v>
      </c>
      <c r="C706" t="s">
        <v>1078</v>
      </c>
      <c r="D706" t="s">
        <v>1265</v>
      </c>
      <c r="E706">
        <v>1550</v>
      </c>
      <c r="F706">
        <f>756+50</f>
        <v>806</v>
      </c>
      <c r="G706" s="1">
        <v>44581</v>
      </c>
    </row>
    <row r="707" spans="1:7" x14ac:dyDescent="0.3">
      <c r="A707" t="s">
        <v>1266</v>
      </c>
      <c r="B707" t="s">
        <v>1077</v>
      </c>
      <c r="C707" t="s">
        <v>1078</v>
      </c>
      <c r="D707" t="s">
        <v>1267</v>
      </c>
      <c r="E707">
        <v>1550</v>
      </c>
      <c r="F707">
        <f>756+50</f>
        <v>806</v>
      </c>
      <c r="G707" s="1">
        <v>44581</v>
      </c>
    </row>
    <row r="708" spans="1:7" x14ac:dyDescent="0.3">
      <c r="A708" t="s">
        <v>1268</v>
      </c>
      <c r="B708" t="s">
        <v>1077</v>
      </c>
      <c r="C708" t="s">
        <v>1078</v>
      </c>
      <c r="D708" t="s">
        <v>1269</v>
      </c>
      <c r="E708">
        <v>1550</v>
      </c>
      <c r="F708">
        <f>756+50</f>
        <v>806</v>
      </c>
      <c r="G708" s="1">
        <v>44581</v>
      </c>
    </row>
    <row r="709" spans="1:7" x14ac:dyDescent="0.3">
      <c r="A709" t="s">
        <v>1270</v>
      </c>
      <c r="B709" t="s">
        <v>1077</v>
      </c>
      <c r="C709" t="s">
        <v>1078</v>
      </c>
      <c r="D709" t="s">
        <v>1271</v>
      </c>
      <c r="E709">
        <v>1550</v>
      </c>
      <c r="F709">
        <f>756+50</f>
        <v>806</v>
      </c>
      <c r="G709" s="1">
        <v>44581</v>
      </c>
    </row>
    <row r="710" spans="1:7" x14ac:dyDescent="0.3">
      <c r="A710" t="s">
        <v>1272</v>
      </c>
      <c r="B710" t="s">
        <v>1273</v>
      </c>
      <c r="C710" t="s">
        <v>1274</v>
      </c>
      <c r="D710" t="s">
        <v>1275</v>
      </c>
      <c r="E710">
        <v>1199</v>
      </c>
      <c r="F710">
        <f>499+50</f>
        <v>549</v>
      </c>
      <c r="G710" s="1">
        <v>44581</v>
      </c>
    </row>
    <row r="711" spans="1:7" x14ac:dyDescent="0.3">
      <c r="A711" t="s">
        <v>1276</v>
      </c>
      <c r="B711" t="s">
        <v>1277</v>
      </c>
      <c r="C711" t="s">
        <v>1278</v>
      </c>
      <c r="D711" t="s">
        <v>1279</v>
      </c>
      <c r="E711">
        <v>1899</v>
      </c>
      <c r="F711">
        <f>1899+50</f>
        <v>1949</v>
      </c>
      <c r="G711" s="1">
        <v>44581</v>
      </c>
    </row>
    <row r="712" spans="1:7" x14ac:dyDescent="0.3">
      <c r="A712" t="s">
        <v>1280</v>
      </c>
      <c r="B712" t="s">
        <v>1281</v>
      </c>
      <c r="C712" t="s">
        <v>1278</v>
      </c>
      <c r="D712" t="s">
        <v>1282</v>
      </c>
      <c r="E712">
        <v>1799</v>
      </c>
      <c r="F712">
        <f>1799+50</f>
        <v>1849</v>
      </c>
      <c r="G712" s="1">
        <v>44581</v>
      </c>
    </row>
    <row r="713" spans="1:7" x14ac:dyDescent="0.3">
      <c r="A713" t="s">
        <v>1283</v>
      </c>
      <c r="B713" t="s">
        <v>1277</v>
      </c>
      <c r="C713" t="s">
        <v>1278</v>
      </c>
      <c r="D713" t="s">
        <v>1284</v>
      </c>
      <c r="E713">
        <v>1899</v>
      </c>
      <c r="F713">
        <f>1899+50</f>
        <v>1949</v>
      </c>
      <c r="G713" s="1">
        <v>44581</v>
      </c>
    </row>
    <row r="714" spans="1:7" x14ac:dyDescent="0.3">
      <c r="A714" t="s">
        <v>1285</v>
      </c>
      <c r="B714" t="s">
        <v>1277</v>
      </c>
      <c r="C714" t="s">
        <v>1278</v>
      </c>
      <c r="D714" t="s">
        <v>1286</v>
      </c>
      <c r="E714">
        <v>1899</v>
      </c>
      <c r="F714">
        <f>1899+50</f>
        <v>1949</v>
      </c>
      <c r="G714" s="1">
        <v>44581</v>
      </c>
    </row>
    <row r="715" spans="1:7" x14ac:dyDescent="0.3">
      <c r="A715" t="s">
        <v>1287</v>
      </c>
      <c r="B715" t="s">
        <v>1277</v>
      </c>
      <c r="C715" t="s">
        <v>1278</v>
      </c>
      <c r="D715" t="s">
        <v>1288</v>
      </c>
      <c r="E715">
        <v>1899</v>
      </c>
      <c r="F715">
        <f>1899+50</f>
        <v>1949</v>
      </c>
      <c r="G715" s="1">
        <v>44581</v>
      </c>
    </row>
    <row r="716" spans="1:7" x14ac:dyDescent="0.3">
      <c r="A716" t="s">
        <v>1289</v>
      </c>
      <c r="B716" t="s">
        <v>1290</v>
      </c>
      <c r="C716" t="s">
        <v>969</v>
      </c>
      <c r="D716" t="s">
        <v>1291</v>
      </c>
      <c r="E716">
        <v>48043</v>
      </c>
      <c r="F716">
        <f>31471+50</f>
        <v>31521</v>
      </c>
      <c r="G716" s="1">
        <v>44581</v>
      </c>
    </row>
    <row r="717" spans="1:7" x14ac:dyDescent="0.3">
      <c r="A717" t="s">
        <v>1292</v>
      </c>
      <c r="B717" t="s">
        <v>1293</v>
      </c>
      <c r="C717" t="s">
        <v>1202</v>
      </c>
      <c r="D717" t="s">
        <v>1294</v>
      </c>
      <c r="E717">
        <v>1299</v>
      </c>
      <c r="F717">
        <f>779+50</f>
        <v>829</v>
      </c>
      <c r="G717" s="1">
        <v>44581</v>
      </c>
    </row>
    <row r="718" spans="1:7" x14ac:dyDescent="0.3">
      <c r="A718" t="s">
        <v>1295</v>
      </c>
      <c r="B718" t="s">
        <v>1290</v>
      </c>
      <c r="C718" t="s">
        <v>969</v>
      </c>
      <c r="D718" t="s">
        <v>1296</v>
      </c>
      <c r="E718">
        <v>49999</v>
      </c>
      <c r="F718">
        <f>33519+50</f>
        <v>33569</v>
      </c>
      <c r="G718" s="1">
        <v>44581</v>
      </c>
    </row>
    <row r="719" spans="1:7" x14ac:dyDescent="0.3">
      <c r="A719" t="s">
        <v>1297</v>
      </c>
      <c r="B719" t="s">
        <v>1298</v>
      </c>
      <c r="C719" t="s">
        <v>969</v>
      </c>
      <c r="D719" t="s">
        <v>1299</v>
      </c>
      <c r="E719">
        <v>49999</v>
      </c>
      <c r="F719">
        <f>33607+50</f>
        <v>33657</v>
      </c>
      <c r="G719" s="1">
        <v>44581</v>
      </c>
    </row>
    <row r="720" spans="1:7" x14ac:dyDescent="0.3">
      <c r="A720" t="s">
        <v>1300</v>
      </c>
      <c r="B720" t="s">
        <v>1301</v>
      </c>
      <c r="C720" t="s">
        <v>969</v>
      </c>
      <c r="D720" t="s">
        <v>1302</v>
      </c>
      <c r="E720">
        <v>49999</v>
      </c>
      <c r="F720">
        <f>33761+50</f>
        <v>33811</v>
      </c>
      <c r="G720" s="1">
        <v>44581</v>
      </c>
    </row>
    <row r="721" spans="1:7" x14ac:dyDescent="0.3">
      <c r="A721" t="s">
        <v>1303</v>
      </c>
      <c r="B721" t="s">
        <v>1304</v>
      </c>
      <c r="C721" t="s">
        <v>969</v>
      </c>
      <c r="D721" t="s">
        <v>1305</v>
      </c>
      <c r="E721">
        <v>3130</v>
      </c>
      <c r="F721">
        <f>1899+50</f>
        <v>1949</v>
      </c>
      <c r="G721" s="1">
        <v>44581</v>
      </c>
    </row>
    <row r="722" spans="1:7" x14ac:dyDescent="0.3">
      <c r="A722" t="s">
        <v>1306</v>
      </c>
      <c r="B722" t="s">
        <v>1307</v>
      </c>
      <c r="C722" t="s">
        <v>969</v>
      </c>
      <c r="D722" t="s">
        <v>1308</v>
      </c>
      <c r="E722">
        <v>3178</v>
      </c>
      <c r="F722">
        <f>1589+50</f>
        <v>1639</v>
      </c>
      <c r="G722" s="1">
        <v>44581</v>
      </c>
    </row>
    <row r="723" spans="1:7" x14ac:dyDescent="0.3">
      <c r="A723" t="s">
        <v>1309</v>
      </c>
      <c r="B723" t="s">
        <v>997</v>
      </c>
      <c r="C723" t="s">
        <v>969</v>
      </c>
      <c r="D723" t="s">
        <v>1310</v>
      </c>
      <c r="E723">
        <v>3225</v>
      </c>
      <c r="F723">
        <f>1225+50</f>
        <v>1275</v>
      </c>
      <c r="G723" s="1">
        <v>44581</v>
      </c>
    </row>
    <row r="724" spans="1:7" x14ac:dyDescent="0.3">
      <c r="A724" t="s">
        <v>1311</v>
      </c>
      <c r="B724" t="s">
        <v>1312</v>
      </c>
      <c r="C724" t="s">
        <v>1313</v>
      </c>
      <c r="D724" t="s">
        <v>1314</v>
      </c>
      <c r="E724">
        <v>799</v>
      </c>
      <c r="F724">
        <f>445+50</f>
        <v>495</v>
      </c>
      <c r="G724" s="1">
        <v>44581</v>
      </c>
    </row>
    <row r="725" spans="1:7" x14ac:dyDescent="0.3">
      <c r="A725" t="s">
        <v>1315</v>
      </c>
      <c r="B725" t="s">
        <v>1219</v>
      </c>
      <c r="C725" t="s">
        <v>969</v>
      </c>
      <c r="D725" t="s">
        <v>1316</v>
      </c>
      <c r="E725">
        <v>44445</v>
      </c>
      <c r="F725">
        <f>30409+50</f>
        <v>30459</v>
      </c>
      <c r="G725" s="1">
        <v>44581</v>
      </c>
    </row>
    <row r="726" spans="1:7" x14ac:dyDescent="0.3">
      <c r="A726" t="s">
        <v>1317</v>
      </c>
      <c r="B726" t="s">
        <v>997</v>
      </c>
      <c r="C726" t="s">
        <v>969</v>
      </c>
      <c r="D726" t="s">
        <v>1318</v>
      </c>
      <c r="E726">
        <v>2975</v>
      </c>
      <c r="F726">
        <f>1475+50</f>
        <v>1525</v>
      </c>
      <c r="G726" s="1">
        <v>44581</v>
      </c>
    </row>
    <row r="727" spans="1:7" x14ac:dyDescent="0.3">
      <c r="A727" t="s">
        <v>1319</v>
      </c>
      <c r="B727" t="s">
        <v>997</v>
      </c>
      <c r="C727" t="s">
        <v>969</v>
      </c>
      <c r="D727" t="s">
        <v>1320</v>
      </c>
      <c r="E727">
        <v>2975</v>
      </c>
      <c r="F727">
        <f>1475+50</f>
        <v>1525</v>
      </c>
      <c r="G727" s="1">
        <v>44581</v>
      </c>
    </row>
    <row r="728" spans="1:7" x14ac:dyDescent="0.3">
      <c r="A728" t="s">
        <v>1321</v>
      </c>
      <c r="B728" t="s">
        <v>997</v>
      </c>
      <c r="C728" t="s">
        <v>969</v>
      </c>
      <c r="D728" t="s">
        <v>1322</v>
      </c>
      <c r="E728">
        <v>2609</v>
      </c>
      <c r="F728">
        <f>1109+50</f>
        <v>1159</v>
      </c>
      <c r="G728" s="1">
        <v>44581</v>
      </c>
    </row>
    <row r="729" spans="1:7" x14ac:dyDescent="0.3">
      <c r="A729" t="s">
        <v>1323</v>
      </c>
      <c r="B729" t="s">
        <v>1324</v>
      </c>
      <c r="C729" t="s">
        <v>1325</v>
      </c>
      <c r="D729" t="s">
        <v>1326</v>
      </c>
      <c r="E729">
        <v>850</v>
      </c>
      <c r="F729">
        <f>850+50</f>
        <v>900</v>
      </c>
      <c r="G729" s="1">
        <v>44581</v>
      </c>
    </row>
    <row r="730" spans="1:7" x14ac:dyDescent="0.3">
      <c r="A730" t="s">
        <v>1327</v>
      </c>
      <c r="B730" t="s">
        <v>1328</v>
      </c>
      <c r="C730" t="s">
        <v>1329</v>
      </c>
      <c r="D730" t="s">
        <v>1330</v>
      </c>
      <c r="E730">
        <v>999</v>
      </c>
      <c r="F730">
        <f>389+50</f>
        <v>439</v>
      </c>
      <c r="G730" s="1">
        <v>44581</v>
      </c>
    </row>
    <row r="731" spans="1:7" x14ac:dyDescent="0.3">
      <c r="A731" t="s">
        <v>1331</v>
      </c>
      <c r="B731" t="s">
        <v>1332</v>
      </c>
      <c r="C731" t="s">
        <v>1333</v>
      </c>
      <c r="D731" t="s">
        <v>1334</v>
      </c>
      <c r="E731">
        <v>2299</v>
      </c>
      <c r="F731">
        <f>1099+50</f>
        <v>1149</v>
      </c>
      <c r="G731" s="1">
        <v>44581</v>
      </c>
    </row>
    <row r="732" spans="1:7" x14ac:dyDescent="0.3">
      <c r="A732" t="s">
        <v>1335</v>
      </c>
      <c r="B732" t="s">
        <v>1336</v>
      </c>
      <c r="C732" t="s">
        <v>969</v>
      </c>
      <c r="D732" t="s">
        <v>1337</v>
      </c>
      <c r="E732">
        <v>23356</v>
      </c>
      <c r="F732">
        <f>12183+50</f>
        <v>12233</v>
      </c>
      <c r="G732" s="1">
        <v>44581</v>
      </c>
    </row>
    <row r="733" spans="1:7" x14ac:dyDescent="0.3">
      <c r="A733" t="s">
        <v>1338</v>
      </c>
      <c r="B733" t="s">
        <v>1077</v>
      </c>
      <c r="C733" t="s">
        <v>1078</v>
      </c>
      <c r="D733" t="s">
        <v>1339</v>
      </c>
      <c r="E733">
        <v>1550</v>
      </c>
      <c r="F733">
        <f>756+50</f>
        <v>806</v>
      </c>
      <c r="G733" s="1">
        <v>44581</v>
      </c>
    </row>
    <row r="734" spans="1:7" x14ac:dyDescent="0.3">
      <c r="A734" t="s">
        <v>1340</v>
      </c>
      <c r="B734" t="s">
        <v>1077</v>
      </c>
      <c r="C734" t="s">
        <v>1078</v>
      </c>
      <c r="D734" t="s">
        <v>1341</v>
      </c>
      <c r="E734">
        <v>1550</v>
      </c>
      <c r="F734">
        <f>756+50</f>
        <v>806</v>
      </c>
      <c r="G734" s="1">
        <v>44581</v>
      </c>
    </row>
    <row r="735" spans="1:7" x14ac:dyDescent="0.3">
      <c r="A735" t="s">
        <v>1342</v>
      </c>
      <c r="B735" t="s">
        <v>1343</v>
      </c>
      <c r="C735" t="s">
        <v>1344</v>
      </c>
      <c r="D735" t="s">
        <v>1345</v>
      </c>
      <c r="E735">
        <v>3499</v>
      </c>
      <c r="F735">
        <f>1499+50</f>
        <v>1549</v>
      </c>
      <c r="G735" s="1">
        <v>44581</v>
      </c>
    </row>
    <row r="736" spans="1:7" x14ac:dyDescent="0.3">
      <c r="A736" t="s">
        <v>1346</v>
      </c>
      <c r="B736" t="s">
        <v>1347</v>
      </c>
      <c r="C736" t="s">
        <v>969</v>
      </c>
      <c r="D736" t="s">
        <v>1348</v>
      </c>
      <c r="E736">
        <v>3680</v>
      </c>
      <c r="F736">
        <f>3200+50</f>
        <v>3250</v>
      </c>
      <c r="G736" s="1">
        <v>44581</v>
      </c>
    </row>
    <row r="737" spans="1:7" x14ac:dyDescent="0.3">
      <c r="A737" t="s">
        <v>1349</v>
      </c>
      <c r="B737" t="s">
        <v>1347</v>
      </c>
      <c r="C737" t="s">
        <v>969</v>
      </c>
      <c r="D737" t="s">
        <v>1350</v>
      </c>
      <c r="E737">
        <v>4888</v>
      </c>
      <c r="F737">
        <f>4250+50</f>
        <v>4300</v>
      </c>
      <c r="G737" s="1">
        <v>44581</v>
      </c>
    </row>
    <row r="738" spans="1:7" x14ac:dyDescent="0.3">
      <c r="A738" t="s">
        <v>1351</v>
      </c>
      <c r="B738" t="s">
        <v>1347</v>
      </c>
      <c r="C738" t="s">
        <v>969</v>
      </c>
      <c r="D738" t="s">
        <v>1352</v>
      </c>
      <c r="E738">
        <v>3738</v>
      </c>
      <c r="F738">
        <f>3250+50</f>
        <v>3300</v>
      </c>
      <c r="G738" s="1">
        <v>44581</v>
      </c>
    </row>
    <row r="739" spans="1:7" x14ac:dyDescent="0.3">
      <c r="A739" t="s">
        <v>1353</v>
      </c>
      <c r="B739" t="s">
        <v>1354</v>
      </c>
      <c r="C739" t="s">
        <v>1355</v>
      </c>
      <c r="D739" t="s">
        <v>1356</v>
      </c>
      <c r="E739">
        <v>900</v>
      </c>
      <c r="F739">
        <f>900+50</f>
        <v>950</v>
      </c>
      <c r="G739" s="1">
        <v>44581</v>
      </c>
    </row>
    <row r="740" spans="1:7" x14ac:dyDescent="0.3">
      <c r="A740" t="s">
        <v>1357</v>
      </c>
      <c r="B740" t="s">
        <v>1077</v>
      </c>
      <c r="C740" t="s">
        <v>1078</v>
      </c>
      <c r="D740" t="s">
        <v>1358</v>
      </c>
      <c r="E740">
        <v>1550</v>
      </c>
      <c r="F740">
        <f>756+50</f>
        <v>806</v>
      </c>
      <c r="G740" s="1">
        <v>44581</v>
      </c>
    </row>
    <row r="741" spans="1:7" x14ac:dyDescent="0.3">
      <c r="A741" t="s">
        <v>1359</v>
      </c>
      <c r="B741" t="s">
        <v>1360</v>
      </c>
      <c r="C741" t="s">
        <v>1355</v>
      </c>
      <c r="D741" t="s">
        <v>1361</v>
      </c>
      <c r="E741">
        <v>650</v>
      </c>
      <c r="F741">
        <f>650+50</f>
        <v>700</v>
      </c>
      <c r="G741" s="1">
        <v>44581</v>
      </c>
    </row>
    <row r="742" spans="1:7" x14ac:dyDescent="0.3">
      <c r="A742" t="s">
        <v>1362</v>
      </c>
      <c r="B742" t="s">
        <v>1077</v>
      </c>
      <c r="C742" t="s">
        <v>1078</v>
      </c>
      <c r="D742" t="s">
        <v>1363</v>
      </c>
      <c r="E742">
        <v>1550</v>
      </c>
      <c r="F742">
        <f>756+50</f>
        <v>806</v>
      </c>
      <c r="G742" s="1">
        <v>44581</v>
      </c>
    </row>
    <row r="743" spans="1:7" x14ac:dyDescent="0.3">
      <c r="A743" t="s">
        <v>1364</v>
      </c>
      <c r="B743" t="s">
        <v>1077</v>
      </c>
      <c r="C743" t="s">
        <v>1078</v>
      </c>
      <c r="D743" t="s">
        <v>1365</v>
      </c>
      <c r="E743">
        <v>1550</v>
      </c>
      <c r="F743">
        <f>756+50</f>
        <v>806</v>
      </c>
      <c r="G743" s="1">
        <v>44581</v>
      </c>
    </row>
    <row r="744" spans="1:7" x14ac:dyDescent="0.3">
      <c r="A744" t="s">
        <v>1366</v>
      </c>
      <c r="B744" t="s">
        <v>1077</v>
      </c>
      <c r="C744" t="s">
        <v>1078</v>
      </c>
      <c r="D744" t="s">
        <v>1367</v>
      </c>
      <c r="E744">
        <v>1550</v>
      </c>
      <c r="G744" s="1">
        <v>44581</v>
      </c>
    </row>
    <row r="745" spans="1:7" x14ac:dyDescent="0.3">
      <c r="A745" t="s">
        <v>1368</v>
      </c>
      <c r="B745" t="s">
        <v>1354</v>
      </c>
      <c r="C745" t="s">
        <v>1355</v>
      </c>
      <c r="D745" t="s">
        <v>1369</v>
      </c>
      <c r="E745">
        <v>750</v>
      </c>
      <c r="F745">
        <f>750+50</f>
        <v>800</v>
      </c>
      <c r="G745" s="1">
        <v>44581</v>
      </c>
    </row>
    <row r="746" spans="1:7" x14ac:dyDescent="0.3">
      <c r="A746" t="s">
        <v>1370</v>
      </c>
      <c r="B746" t="s">
        <v>1077</v>
      </c>
      <c r="C746" t="s">
        <v>1078</v>
      </c>
      <c r="D746" t="s">
        <v>1371</v>
      </c>
      <c r="E746">
        <v>1550</v>
      </c>
      <c r="F746">
        <f>756+50</f>
        <v>806</v>
      </c>
      <c r="G746" s="1">
        <v>44581</v>
      </c>
    </row>
    <row r="747" spans="1:7" x14ac:dyDescent="0.3">
      <c r="A747" t="s">
        <v>1372</v>
      </c>
      <c r="B747" t="s">
        <v>1077</v>
      </c>
      <c r="C747" t="s">
        <v>1078</v>
      </c>
      <c r="D747" t="s">
        <v>1373</v>
      </c>
      <c r="E747">
        <v>1550</v>
      </c>
      <c r="F747">
        <f>756+50</f>
        <v>806</v>
      </c>
      <c r="G747" s="1">
        <v>44581</v>
      </c>
    </row>
    <row r="748" spans="1:7" x14ac:dyDescent="0.3">
      <c r="A748" t="s">
        <v>1374</v>
      </c>
      <c r="B748" t="s">
        <v>1077</v>
      </c>
      <c r="C748" t="s">
        <v>1078</v>
      </c>
      <c r="D748" t="s">
        <v>1375</v>
      </c>
      <c r="E748">
        <v>1550</v>
      </c>
      <c r="F748">
        <f>756+50</f>
        <v>806</v>
      </c>
      <c r="G748" s="1">
        <v>44581</v>
      </c>
    </row>
    <row r="749" spans="1:7" x14ac:dyDescent="0.3">
      <c r="A749" t="s">
        <v>1376</v>
      </c>
      <c r="B749" t="s">
        <v>1377</v>
      </c>
      <c r="C749" t="s">
        <v>1355</v>
      </c>
      <c r="D749" t="s">
        <v>1378</v>
      </c>
      <c r="E749">
        <v>1200</v>
      </c>
      <c r="F749">
        <f>1200+50</f>
        <v>1250</v>
      </c>
      <c r="G749" s="1">
        <v>44581</v>
      </c>
    </row>
    <row r="750" spans="1:7" x14ac:dyDescent="0.3">
      <c r="A750" t="s">
        <v>1379</v>
      </c>
      <c r="B750" t="s">
        <v>1360</v>
      </c>
      <c r="C750" t="s">
        <v>1355</v>
      </c>
      <c r="D750" t="s">
        <v>1380</v>
      </c>
      <c r="E750">
        <v>900</v>
      </c>
      <c r="F750">
        <f>900+50</f>
        <v>950</v>
      </c>
      <c r="G750" s="1">
        <v>44581</v>
      </c>
    </row>
    <row r="751" spans="1:7" x14ac:dyDescent="0.3">
      <c r="A751" t="s">
        <v>1381</v>
      </c>
      <c r="B751" t="s">
        <v>1360</v>
      </c>
      <c r="C751" t="s">
        <v>1355</v>
      </c>
      <c r="D751" t="s">
        <v>1382</v>
      </c>
      <c r="E751">
        <v>900</v>
      </c>
      <c r="F751">
        <f>900+50</f>
        <v>950</v>
      </c>
      <c r="G751" s="1">
        <v>44581</v>
      </c>
    </row>
    <row r="752" spans="1:7" x14ac:dyDescent="0.3">
      <c r="A752" t="s">
        <v>1383</v>
      </c>
      <c r="B752" t="s">
        <v>1384</v>
      </c>
      <c r="C752" t="s">
        <v>1385</v>
      </c>
      <c r="D752" t="s">
        <v>1386</v>
      </c>
      <c r="E752">
        <v>1299</v>
      </c>
      <c r="F752">
        <f>909+50</f>
        <v>959</v>
      </c>
      <c r="G752" s="1">
        <v>44581</v>
      </c>
    </row>
    <row r="753" spans="1:7" x14ac:dyDescent="0.3">
      <c r="A753" t="s">
        <v>1387</v>
      </c>
      <c r="B753" t="s">
        <v>1388</v>
      </c>
      <c r="C753" t="s">
        <v>1389</v>
      </c>
      <c r="D753" t="s">
        <v>1390</v>
      </c>
      <c r="E753">
        <v>3190</v>
      </c>
      <c r="F753">
        <f>1595+50</f>
        <v>1645</v>
      </c>
      <c r="G753" s="1">
        <v>44581</v>
      </c>
    </row>
    <row r="754" spans="1:7" x14ac:dyDescent="0.3">
      <c r="A754" t="s">
        <v>1391</v>
      </c>
      <c r="B754" t="s">
        <v>1392</v>
      </c>
      <c r="C754" t="s">
        <v>1223</v>
      </c>
      <c r="D754" t="s">
        <v>1393</v>
      </c>
      <c r="E754">
        <v>1485</v>
      </c>
      <c r="F754">
        <f>699+50</f>
        <v>749</v>
      </c>
      <c r="G754" s="1">
        <v>44581</v>
      </c>
    </row>
    <row r="755" spans="1:7" x14ac:dyDescent="0.3">
      <c r="A755" t="s">
        <v>1394</v>
      </c>
      <c r="B755" t="s">
        <v>1395</v>
      </c>
      <c r="C755" t="s">
        <v>1223</v>
      </c>
      <c r="D755" t="s">
        <v>1396</v>
      </c>
      <c r="E755">
        <v>1699</v>
      </c>
      <c r="F755">
        <f>699+50</f>
        <v>749</v>
      </c>
      <c r="G755" s="1">
        <v>44581</v>
      </c>
    </row>
    <row r="756" spans="1:7" x14ac:dyDescent="0.3">
      <c r="A756" t="s">
        <v>1397</v>
      </c>
      <c r="B756" t="s">
        <v>1398</v>
      </c>
      <c r="C756" t="s">
        <v>1223</v>
      </c>
      <c r="D756" t="s">
        <v>1399</v>
      </c>
      <c r="E756">
        <v>999</v>
      </c>
      <c r="F756">
        <f>499+50</f>
        <v>549</v>
      </c>
      <c r="G756" s="1">
        <v>44581</v>
      </c>
    </row>
    <row r="757" spans="1:7" x14ac:dyDescent="0.3">
      <c r="A757" t="s">
        <v>1400</v>
      </c>
      <c r="B757" t="s">
        <v>1398</v>
      </c>
      <c r="C757" t="s">
        <v>1223</v>
      </c>
      <c r="D757" t="s">
        <v>1401</v>
      </c>
      <c r="E757">
        <v>999</v>
      </c>
      <c r="F757">
        <f>499+50</f>
        <v>549</v>
      </c>
      <c r="G757" s="1">
        <v>44581</v>
      </c>
    </row>
    <row r="758" spans="1:7" x14ac:dyDescent="0.3">
      <c r="A758" t="s">
        <v>1402</v>
      </c>
      <c r="B758" t="s">
        <v>1398</v>
      </c>
      <c r="C758" t="s">
        <v>1223</v>
      </c>
      <c r="D758" t="s">
        <v>1403</v>
      </c>
      <c r="E758">
        <v>999</v>
      </c>
      <c r="F758">
        <f>499+50</f>
        <v>549</v>
      </c>
      <c r="G758" s="1">
        <v>44581</v>
      </c>
    </row>
    <row r="759" spans="1:7" x14ac:dyDescent="0.3">
      <c r="A759" t="s">
        <v>1404</v>
      </c>
      <c r="B759" t="s">
        <v>1405</v>
      </c>
      <c r="C759" t="s">
        <v>1406</v>
      </c>
      <c r="D759" t="s">
        <v>1407</v>
      </c>
      <c r="E759">
        <v>1599</v>
      </c>
      <c r="F759">
        <f>606+50</f>
        <v>656</v>
      </c>
      <c r="G759" s="1">
        <v>44581</v>
      </c>
    </row>
    <row r="760" spans="1:7" x14ac:dyDescent="0.3">
      <c r="A760" t="s">
        <v>1408</v>
      </c>
      <c r="B760" t="s">
        <v>1029</v>
      </c>
      <c r="C760" t="s">
        <v>969</v>
      </c>
      <c r="D760" t="s">
        <v>1409</v>
      </c>
      <c r="E760">
        <v>8300</v>
      </c>
      <c r="F760">
        <f>7885+50</f>
        <v>7935</v>
      </c>
      <c r="G760" s="1">
        <v>44581</v>
      </c>
    </row>
    <row r="761" spans="1:7" x14ac:dyDescent="0.3">
      <c r="A761" t="s">
        <v>1410</v>
      </c>
      <c r="B761" t="s">
        <v>1411</v>
      </c>
      <c r="C761" t="s">
        <v>1412</v>
      </c>
      <c r="D761" t="s">
        <v>1413</v>
      </c>
      <c r="E761">
        <v>850</v>
      </c>
      <c r="F761">
        <f>797+50</f>
        <v>847</v>
      </c>
      <c r="G761" s="1">
        <v>44581</v>
      </c>
    </row>
    <row r="762" spans="1:7" x14ac:dyDescent="0.3">
      <c r="A762" t="s">
        <v>1414</v>
      </c>
      <c r="B762" t="s">
        <v>1415</v>
      </c>
      <c r="C762" t="s">
        <v>1416</v>
      </c>
      <c r="D762" t="s">
        <v>1417</v>
      </c>
      <c r="E762">
        <v>895</v>
      </c>
      <c r="F762">
        <f>399+50</f>
        <v>449</v>
      </c>
      <c r="G762" s="1">
        <v>44581</v>
      </c>
    </row>
    <row r="763" spans="1:7" x14ac:dyDescent="0.3">
      <c r="A763" t="s">
        <v>1418</v>
      </c>
      <c r="B763" t="s">
        <v>1419</v>
      </c>
      <c r="C763" t="s">
        <v>1420</v>
      </c>
      <c r="D763" t="s">
        <v>1421</v>
      </c>
      <c r="E763">
        <v>899</v>
      </c>
      <c r="F763">
        <f>449+50</f>
        <v>499</v>
      </c>
      <c r="G763" s="1">
        <v>44581</v>
      </c>
    </row>
    <row r="764" spans="1:7" x14ac:dyDescent="0.3">
      <c r="A764" t="s">
        <v>1422</v>
      </c>
      <c r="B764" t="s">
        <v>1423</v>
      </c>
      <c r="C764" t="s">
        <v>1412</v>
      </c>
      <c r="D764" t="s">
        <v>1424</v>
      </c>
      <c r="E764">
        <v>700</v>
      </c>
      <c r="F764">
        <f>550+50</f>
        <v>600</v>
      </c>
      <c r="G764" s="1">
        <v>44581</v>
      </c>
    </row>
    <row r="765" spans="1:7" x14ac:dyDescent="0.3">
      <c r="A765" t="s">
        <v>1425</v>
      </c>
      <c r="B765" t="s">
        <v>1426</v>
      </c>
      <c r="C765" t="s">
        <v>1427</v>
      </c>
      <c r="D765" t="s">
        <v>1428</v>
      </c>
      <c r="E765">
        <v>599</v>
      </c>
      <c r="F765">
        <f>299+50</f>
        <v>349</v>
      </c>
      <c r="G765" s="1">
        <v>44581</v>
      </c>
    </row>
    <row r="766" spans="1:7" x14ac:dyDescent="0.3">
      <c r="A766" t="s">
        <v>1429</v>
      </c>
      <c r="B766" t="s">
        <v>1426</v>
      </c>
      <c r="C766" t="s">
        <v>1427</v>
      </c>
      <c r="D766" t="s">
        <v>1430</v>
      </c>
      <c r="E766">
        <v>599</v>
      </c>
      <c r="F766">
        <f>299+50</f>
        <v>349</v>
      </c>
      <c r="G766" s="1">
        <v>44581</v>
      </c>
    </row>
    <row r="767" spans="1:7" x14ac:dyDescent="0.3">
      <c r="A767" t="s">
        <v>1431</v>
      </c>
      <c r="B767" t="s">
        <v>1432</v>
      </c>
      <c r="C767" t="s">
        <v>1433</v>
      </c>
      <c r="D767" t="s">
        <v>1434</v>
      </c>
      <c r="E767">
        <v>599</v>
      </c>
      <c r="F767">
        <f>299+50</f>
        <v>349</v>
      </c>
      <c r="G767" s="1">
        <v>44581</v>
      </c>
    </row>
    <row r="768" spans="1:7" x14ac:dyDescent="0.3">
      <c r="A768" t="s">
        <v>1435</v>
      </c>
      <c r="B768" t="s">
        <v>1436</v>
      </c>
      <c r="C768" t="s">
        <v>1437</v>
      </c>
      <c r="D768" t="s">
        <v>1438</v>
      </c>
      <c r="E768">
        <v>249</v>
      </c>
      <c r="F768">
        <f>249+50</f>
        <v>299</v>
      </c>
      <c r="G768" s="1">
        <v>44581</v>
      </c>
    </row>
    <row r="769" spans="1:7" x14ac:dyDescent="0.3">
      <c r="A769" t="s">
        <v>1439</v>
      </c>
      <c r="B769" t="s">
        <v>997</v>
      </c>
      <c r="C769" t="s">
        <v>969</v>
      </c>
      <c r="D769" t="s">
        <v>1440</v>
      </c>
      <c r="E769">
        <v>4025</v>
      </c>
      <c r="F769">
        <f>2525+50</f>
        <v>2575</v>
      </c>
      <c r="G769" s="1">
        <v>44581</v>
      </c>
    </row>
    <row r="770" spans="1:7" x14ac:dyDescent="0.3">
      <c r="A770" t="s">
        <v>1441</v>
      </c>
      <c r="B770" t="s">
        <v>1307</v>
      </c>
      <c r="C770" t="s">
        <v>969</v>
      </c>
      <c r="D770" t="s">
        <v>1442</v>
      </c>
      <c r="E770">
        <v>2733</v>
      </c>
      <c r="F770">
        <f>1366+50</f>
        <v>1416</v>
      </c>
      <c r="G770" s="1">
        <v>44581</v>
      </c>
    </row>
    <row r="771" spans="1:7" x14ac:dyDescent="0.3">
      <c r="A771" t="s">
        <v>1443</v>
      </c>
      <c r="B771" t="s">
        <v>997</v>
      </c>
      <c r="C771" t="s">
        <v>969</v>
      </c>
      <c r="D771" t="s">
        <v>1444</v>
      </c>
      <c r="E771">
        <v>3238</v>
      </c>
      <c r="F771">
        <f>1238+50</f>
        <v>1288</v>
      </c>
      <c r="G771" s="1">
        <v>44581</v>
      </c>
    </row>
    <row r="772" spans="1:7" x14ac:dyDescent="0.3">
      <c r="A772" t="s">
        <v>1445</v>
      </c>
      <c r="B772" t="s">
        <v>1446</v>
      </c>
      <c r="C772" t="s">
        <v>969</v>
      </c>
      <c r="D772" t="s">
        <v>1447</v>
      </c>
      <c r="E772">
        <v>38992</v>
      </c>
      <c r="F772">
        <f>32255+50</f>
        <v>32305</v>
      </c>
      <c r="G772" s="1">
        <v>44581</v>
      </c>
    </row>
    <row r="773" spans="1:7" x14ac:dyDescent="0.3">
      <c r="A773" t="s">
        <v>1448</v>
      </c>
      <c r="B773" t="s">
        <v>1449</v>
      </c>
      <c r="C773" t="s">
        <v>1450</v>
      </c>
      <c r="D773" t="s">
        <v>1451</v>
      </c>
      <c r="E773">
        <v>2499</v>
      </c>
      <c r="F773">
        <f>1624+50</f>
        <v>1674</v>
      </c>
      <c r="G773" s="1">
        <v>44581</v>
      </c>
    </row>
    <row r="774" spans="1:7" x14ac:dyDescent="0.3">
      <c r="A774" t="s">
        <v>1452</v>
      </c>
      <c r="B774" t="s">
        <v>1449</v>
      </c>
      <c r="C774" t="s">
        <v>1450</v>
      </c>
      <c r="D774" t="s">
        <v>1453</v>
      </c>
      <c r="E774">
        <v>2099</v>
      </c>
      <c r="F774">
        <f>1364+50</f>
        <v>1414</v>
      </c>
      <c r="G774" s="1">
        <v>44581</v>
      </c>
    </row>
    <row r="775" spans="1:7" x14ac:dyDescent="0.3">
      <c r="A775" t="s">
        <v>1454</v>
      </c>
      <c r="B775" t="s">
        <v>1077</v>
      </c>
      <c r="C775" t="s">
        <v>1078</v>
      </c>
      <c r="D775" t="s">
        <v>1455</v>
      </c>
      <c r="E775">
        <v>1550</v>
      </c>
      <c r="F775">
        <f>756+50</f>
        <v>806</v>
      </c>
      <c r="G775" s="1">
        <v>44581</v>
      </c>
    </row>
    <row r="776" spans="1:7" x14ac:dyDescent="0.3">
      <c r="A776" t="s">
        <v>1456</v>
      </c>
      <c r="B776" t="s">
        <v>1077</v>
      </c>
      <c r="C776" t="s">
        <v>1078</v>
      </c>
      <c r="D776" t="s">
        <v>1457</v>
      </c>
      <c r="E776">
        <v>1550</v>
      </c>
      <c r="F776">
        <f>756+50</f>
        <v>806</v>
      </c>
      <c r="G776" s="1">
        <v>44581</v>
      </c>
    </row>
    <row r="777" spans="1:7" x14ac:dyDescent="0.3">
      <c r="A777" t="s">
        <v>1458</v>
      </c>
      <c r="B777" t="s">
        <v>1459</v>
      </c>
      <c r="C777" t="s">
        <v>969</v>
      </c>
      <c r="D777" t="s">
        <v>1460</v>
      </c>
      <c r="E777">
        <v>13859</v>
      </c>
      <c r="F777">
        <f>8222+50</f>
        <v>8272</v>
      </c>
      <c r="G777" s="1">
        <v>44581</v>
      </c>
    </row>
    <row r="778" spans="1:7" x14ac:dyDescent="0.3">
      <c r="A778" t="s">
        <v>1461</v>
      </c>
      <c r="B778" t="s">
        <v>1462</v>
      </c>
      <c r="C778" t="s">
        <v>965</v>
      </c>
      <c r="D778" t="s">
        <v>1463</v>
      </c>
      <c r="E778">
        <v>875</v>
      </c>
      <c r="F778">
        <f>610+50</f>
        <v>660</v>
      </c>
      <c r="G778" s="1">
        <v>44581</v>
      </c>
    </row>
    <row r="779" spans="1:7" x14ac:dyDescent="0.3">
      <c r="A779" t="s">
        <v>1464</v>
      </c>
      <c r="B779" t="s">
        <v>1077</v>
      </c>
      <c r="C779" t="s">
        <v>1078</v>
      </c>
      <c r="D779" t="s">
        <v>1465</v>
      </c>
      <c r="E779">
        <v>1550</v>
      </c>
      <c r="F779">
        <f>756+50</f>
        <v>806</v>
      </c>
      <c r="G779" s="1">
        <v>44581</v>
      </c>
    </row>
    <row r="780" spans="1:7" x14ac:dyDescent="0.3">
      <c r="A780" t="s">
        <v>1466</v>
      </c>
      <c r="B780" t="s">
        <v>1467</v>
      </c>
      <c r="C780" t="s">
        <v>969</v>
      </c>
      <c r="D780" t="s">
        <v>1468</v>
      </c>
      <c r="E780">
        <v>7820</v>
      </c>
      <c r="F780">
        <f>6800+50</f>
        <v>6850</v>
      </c>
      <c r="G780" s="1">
        <v>44581</v>
      </c>
    </row>
    <row r="781" spans="1:7" x14ac:dyDescent="0.3">
      <c r="A781" t="s">
        <v>1469</v>
      </c>
      <c r="B781" t="s">
        <v>1077</v>
      </c>
      <c r="C781" t="s">
        <v>1078</v>
      </c>
      <c r="D781" t="s">
        <v>1470</v>
      </c>
      <c r="E781">
        <v>1550</v>
      </c>
      <c r="F781">
        <f>756+50</f>
        <v>806</v>
      </c>
      <c r="G781" s="1">
        <v>44581</v>
      </c>
    </row>
    <row r="782" spans="1:7" x14ac:dyDescent="0.3">
      <c r="A782" t="s">
        <v>1471</v>
      </c>
      <c r="B782" t="s">
        <v>1472</v>
      </c>
      <c r="C782" t="s">
        <v>965</v>
      </c>
      <c r="D782" t="s">
        <v>1473</v>
      </c>
      <c r="E782">
        <v>845</v>
      </c>
      <c r="F782">
        <f>420+50</f>
        <v>470</v>
      </c>
      <c r="G782" s="1">
        <v>44581</v>
      </c>
    </row>
    <row r="783" spans="1:7" x14ac:dyDescent="0.3">
      <c r="A783" t="s">
        <v>1474</v>
      </c>
      <c r="B783" t="s">
        <v>1475</v>
      </c>
      <c r="C783" t="s">
        <v>969</v>
      </c>
      <c r="D783" t="s">
        <v>1476</v>
      </c>
      <c r="E783">
        <v>25185</v>
      </c>
      <c r="F783">
        <f>21900+50</f>
        <v>21950</v>
      </c>
      <c r="G783" s="1">
        <v>44581</v>
      </c>
    </row>
    <row r="784" spans="1:7" x14ac:dyDescent="0.3">
      <c r="A784" t="s">
        <v>1477</v>
      </c>
      <c r="B784" t="s">
        <v>1077</v>
      </c>
      <c r="C784" t="s">
        <v>1078</v>
      </c>
      <c r="D784" t="s">
        <v>1478</v>
      </c>
      <c r="E784">
        <v>1550</v>
      </c>
      <c r="F784">
        <f>756+50</f>
        <v>806</v>
      </c>
      <c r="G784" s="1">
        <v>44581</v>
      </c>
    </row>
    <row r="785" spans="1:7" x14ac:dyDescent="0.3">
      <c r="A785" t="s">
        <v>1479</v>
      </c>
      <c r="B785" t="s">
        <v>1480</v>
      </c>
      <c r="C785" t="s">
        <v>965</v>
      </c>
      <c r="D785" t="s">
        <v>1481</v>
      </c>
      <c r="E785">
        <v>999</v>
      </c>
      <c r="F785">
        <f>499+50</f>
        <v>549</v>
      </c>
      <c r="G785" s="1">
        <v>44581</v>
      </c>
    </row>
    <row r="786" spans="1:7" x14ac:dyDescent="0.3">
      <c r="A786" t="s">
        <v>1482</v>
      </c>
      <c r="B786" t="s">
        <v>1483</v>
      </c>
      <c r="C786" t="s">
        <v>1484</v>
      </c>
      <c r="D786" t="s">
        <v>1485</v>
      </c>
      <c r="E786">
        <v>1399</v>
      </c>
      <c r="F786">
        <f>979+50</f>
        <v>1029</v>
      </c>
      <c r="G786" s="1">
        <v>44581</v>
      </c>
    </row>
    <row r="787" spans="1:7" x14ac:dyDescent="0.3">
      <c r="A787" t="s">
        <v>1486</v>
      </c>
      <c r="B787" t="s">
        <v>1487</v>
      </c>
      <c r="C787" t="s">
        <v>1488</v>
      </c>
      <c r="D787" t="s">
        <v>1489</v>
      </c>
      <c r="E787">
        <v>1650</v>
      </c>
      <c r="F787">
        <f>550+50</f>
        <v>600</v>
      </c>
      <c r="G787" s="1">
        <v>44581</v>
      </c>
    </row>
    <row r="788" spans="1:7" x14ac:dyDescent="0.3">
      <c r="A788" t="s">
        <v>1490</v>
      </c>
      <c r="B788" t="s">
        <v>1491</v>
      </c>
      <c r="C788" t="s">
        <v>969</v>
      </c>
      <c r="D788" t="s">
        <v>1492</v>
      </c>
      <c r="E788">
        <v>20438</v>
      </c>
      <c r="F788">
        <f>20438+50</f>
        <v>20488</v>
      </c>
      <c r="G788" s="1">
        <v>44581</v>
      </c>
    </row>
    <row r="789" spans="1:7" x14ac:dyDescent="0.3">
      <c r="A789" t="s">
        <v>1493</v>
      </c>
      <c r="B789" t="s">
        <v>1494</v>
      </c>
      <c r="C789" t="s">
        <v>1495</v>
      </c>
      <c r="D789" t="s">
        <v>1496</v>
      </c>
      <c r="E789">
        <v>1795</v>
      </c>
      <c r="F789">
        <f>1795+50</f>
        <v>1845</v>
      </c>
      <c r="G789" s="1">
        <v>44581</v>
      </c>
    </row>
    <row r="790" spans="1:7" x14ac:dyDescent="0.3">
      <c r="A790" t="s">
        <v>1497</v>
      </c>
      <c r="B790" t="s">
        <v>1498</v>
      </c>
      <c r="C790" t="s">
        <v>1499</v>
      </c>
      <c r="D790" t="s">
        <v>1500</v>
      </c>
      <c r="E790">
        <v>1350</v>
      </c>
      <c r="F790">
        <f>749+50</f>
        <v>799</v>
      </c>
      <c r="G790" s="1">
        <v>44581</v>
      </c>
    </row>
    <row r="791" spans="1:7" x14ac:dyDescent="0.3">
      <c r="A791" t="s">
        <v>1501</v>
      </c>
      <c r="B791" t="s">
        <v>1502</v>
      </c>
      <c r="C791" t="s">
        <v>1503</v>
      </c>
      <c r="D791" t="s">
        <v>1504</v>
      </c>
      <c r="E791">
        <v>5999</v>
      </c>
      <c r="F791">
        <f>2999+50</f>
        <v>3049</v>
      </c>
      <c r="G791" s="1">
        <v>44581</v>
      </c>
    </row>
    <row r="792" spans="1:7" x14ac:dyDescent="0.3">
      <c r="A792" t="s">
        <v>1505</v>
      </c>
      <c r="B792" t="s">
        <v>1506</v>
      </c>
      <c r="C792" t="s">
        <v>1507</v>
      </c>
      <c r="D792" t="s">
        <v>1508</v>
      </c>
      <c r="E792">
        <v>799</v>
      </c>
      <c r="F792">
        <f>799+50</f>
        <v>849</v>
      </c>
      <c r="G792" s="1">
        <v>44581</v>
      </c>
    </row>
    <row r="793" spans="1:7" x14ac:dyDescent="0.3">
      <c r="A793" t="s">
        <v>1509</v>
      </c>
      <c r="B793" t="s">
        <v>1069</v>
      </c>
      <c r="C793" t="s">
        <v>1070</v>
      </c>
      <c r="D793" t="s">
        <v>1510</v>
      </c>
      <c r="E793">
        <v>1899</v>
      </c>
      <c r="F793">
        <f>949+50</f>
        <v>999</v>
      </c>
      <c r="G793" s="1">
        <v>44581</v>
      </c>
    </row>
    <row r="794" spans="1:7" x14ac:dyDescent="0.3">
      <c r="A794" t="s">
        <v>1511</v>
      </c>
      <c r="B794" t="s">
        <v>1502</v>
      </c>
      <c r="C794" t="s">
        <v>1503</v>
      </c>
      <c r="D794" t="s">
        <v>1512</v>
      </c>
      <c r="E794">
        <v>5799</v>
      </c>
      <c r="F794">
        <f>2899+50</f>
        <v>2949</v>
      </c>
      <c r="G794" s="1">
        <v>44581</v>
      </c>
    </row>
    <row r="795" spans="1:7" x14ac:dyDescent="0.3">
      <c r="A795" t="s">
        <v>1513</v>
      </c>
      <c r="B795" t="s">
        <v>1514</v>
      </c>
      <c r="C795" t="s">
        <v>1515</v>
      </c>
      <c r="D795" t="s">
        <v>1516</v>
      </c>
      <c r="E795">
        <v>1299</v>
      </c>
      <c r="F795">
        <f>799+50</f>
        <v>849</v>
      </c>
      <c r="G795" s="1">
        <v>44581</v>
      </c>
    </row>
    <row r="796" spans="1:7" x14ac:dyDescent="0.3">
      <c r="A796" t="s">
        <v>1517</v>
      </c>
      <c r="B796" t="s">
        <v>1518</v>
      </c>
      <c r="C796" t="s">
        <v>1519</v>
      </c>
      <c r="D796" t="s">
        <v>1520</v>
      </c>
      <c r="E796">
        <v>1299</v>
      </c>
      <c r="F796">
        <f>599+50</f>
        <v>649</v>
      </c>
      <c r="G796" s="1">
        <v>44581</v>
      </c>
    </row>
    <row r="797" spans="1:7" x14ac:dyDescent="0.3">
      <c r="A797" t="s">
        <v>1521</v>
      </c>
      <c r="B797" t="s">
        <v>1522</v>
      </c>
      <c r="C797" t="s">
        <v>969</v>
      </c>
      <c r="D797" t="s">
        <v>1523</v>
      </c>
      <c r="E797">
        <v>5000</v>
      </c>
      <c r="F797">
        <f>3500+50</f>
        <v>3550</v>
      </c>
      <c r="G797" s="1">
        <v>44581</v>
      </c>
    </row>
    <row r="798" spans="1:7" x14ac:dyDescent="0.3">
      <c r="A798" t="s">
        <v>1524</v>
      </c>
      <c r="B798" t="s">
        <v>1525</v>
      </c>
      <c r="C798" t="s">
        <v>969</v>
      </c>
      <c r="D798" t="s">
        <v>1526</v>
      </c>
      <c r="E798">
        <v>16646</v>
      </c>
      <c r="F798">
        <f>12094+50</f>
        <v>12144</v>
      </c>
      <c r="G798" s="1">
        <v>44581</v>
      </c>
    </row>
    <row r="799" spans="1:7" x14ac:dyDescent="0.3">
      <c r="A799" t="s">
        <v>1527</v>
      </c>
      <c r="B799" t="s">
        <v>1528</v>
      </c>
      <c r="C799" t="s">
        <v>1529</v>
      </c>
      <c r="D799" t="s">
        <v>1530</v>
      </c>
      <c r="E799">
        <v>1199</v>
      </c>
      <c r="F799">
        <f>399+50</f>
        <v>449</v>
      </c>
      <c r="G799" s="1">
        <v>44581</v>
      </c>
    </row>
    <row r="800" spans="1:7" x14ac:dyDescent="0.3">
      <c r="A800" t="s">
        <v>1531</v>
      </c>
      <c r="B800" t="s">
        <v>1532</v>
      </c>
      <c r="C800" t="s">
        <v>969</v>
      </c>
      <c r="D800" t="s">
        <v>1533</v>
      </c>
      <c r="E800">
        <v>45856</v>
      </c>
      <c r="F800">
        <f>39875+50</f>
        <v>39925</v>
      </c>
      <c r="G800" s="1">
        <v>44581</v>
      </c>
    </row>
    <row r="801" spans="1:7" x14ac:dyDescent="0.3">
      <c r="A801" t="s">
        <v>1534</v>
      </c>
      <c r="B801" t="s">
        <v>1535</v>
      </c>
      <c r="C801" t="s">
        <v>1536</v>
      </c>
      <c r="D801" t="s">
        <v>1537</v>
      </c>
      <c r="E801">
        <v>2299</v>
      </c>
      <c r="F801">
        <f>1494+50</f>
        <v>1544</v>
      </c>
      <c r="G801" s="1">
        <v>44581</v>
      </c>
    </row>
    <row r="802" spans="1:7" x14ac:dyDescent="0.3">
      <c r="A802" t="s">
        <v>1538</v>
      </c>
      <c r="B802" t="s">
        <v>1539</v>
      </c>
      <c r="C802" t="s">
        <v>1540</v>
      </c>
      <c r="D802" t="s">
        <v>1541</v>
      </c>
      <c r="E802">
        <v>1600</v>
      </c>
      <c r="F802">
        <f>628+50</f>
        <v>678</v>
      </c>
      <c r="G802" s="1">
        <v>44581</v>
      </c>
    </row>
    <row r="803" spans="1:7" x14ac:dyDescent="0.3">
      <c r="A803" t="s">
        <v>1542</v>
      </c>
      <c r="B803" t="s">
        <v>1543</v>
      </c>
      <c r="C803" t="s">
        <v>1544</v>
      </c>
      <c r="D803" t="s">
        <v>1545</v>
      </c>
      <c r="E803">
        <v>750</v>
      </c>
      <c r="F803">
        <f>310+50</f>
        <v>360</v>
      </c>
      <c r="G803" s="1">
        <v>44581</v>
      </c>
    </row>
    <row r="804" spans="1:7" x14ac:dyDescent="0.3">
      <c r="A804" t="s">
        <v>1546</v>
      </c>
      <c r="B804" t="s">
        <v>1547</v>
      </c>
      <c r="C804" t="s">
        <v>1548</v>
      </c>
      <c r="D804" t="s">
        <v>1549</v>
      </c>
      <c r="E804">
        <v>890</v>
      </c>
      <c r="F804">
        <f>590+50</f>
        <v>640</v>
      </c>
      <c r="G804" s="1">
        <v>44581</v>
      </c>
    </row>
    <row r="805" spans="1:7" x14ac:dyDescent="0.3">
      <c r="A805" t="s">
        <v>1550</v>
      </c>
      <c r="B805" t="s">
        <v>1547</v>
      </c>
      <c r="C805" t="s">
        <v>1544</v>
      </c>
      <c r="D805" t="s">
        <v>1551</v>
      </c>
      <c r="E805">
        <v>955</v>
      </c>
      <c r="F805">
        <f>599+50</f>
        <v>649</v>
      </c>
      <c r="G805" s="1">
        <v>44581</v>
      </c>
    </row>
    <row r="806" spans="1:7" x14ac:dyDescent="0.3">
      <c r="A806" t="s">
        <v>1552</v>
      </c>
      <c r="B806" t="s">
        <v>1553</v>
      </c>
      <c r="C806" t="s">
        <v>1554</v>
      </c>
      <c r="D806" t="s">
        <v>1555</v>
      </c>
      <c r="E806">
        <v>499</v>
      </c>
      <c r="F806">
        <f>349+50</f>
        <v>399</v>
      </c>
      <c r="G806" s="1">
        <v>44581</v>
      </c>
    </row>
    <row r="807" spans="1:7" x14ac:dyDescent="0.3">
      <c r="A807" t="s">
        <v>1556</v>
      </c>
      <c r="B807" t="s">
        <v>1557</v>
      </c>
      <c r="C807" t="s">
        <v>1558</v>
      </c>
      <c r="D807" t="s">
        <v>1559</v>
      </c>
      <c r="E807">
        <v>1999</v>
      </c>
      <c r="F807">
        <f>199+50</f>
        <v>249</v>
      </c>
      <c r="G807" s="1">
        <v>44581</v>
      </c>
    </row>
    <row r="808" spans="1:7" x14ac:dyDescent="0.3">
      <c r="A808" t="s">
        <v>1560</v>
      </c>
      <c r="B808" t="s">
        <v>1561</v>
      </c>
      <c r="C808" t="s">
        <v>1562</v>
      </c>
      <c r="D808" t="s">
        <v>1563</v>
      </c>
      <c r="E808">
        <v>799</v>
      </c>
      <c r="F808">
        <f>359+50</f>
        <v>409</v>
      </c>
      <c r="G808" s="1">
        <v>44581</v>
      </c>
    </row>
    <row r="809" spans="1:7" x14ac:dyDescent="0.3">
      <c r="A809" t="s">
        <v>1564</v>
      </c>
      <c r="B809" t="s">
        <v>1565</v>
      </c>
      <c r="C809" t="s">
        <v>1566</v>
      </c>
      <c r="D809" t="s">
        <v>1567</v>
      </c>
      <c r="E809">
        <v>499</v>
      </c>
      <c r="F809">
        <f>315+50</f>
        <v>365</v>
      </c>
      <c r="G809" s="1">
        <v>44581</v>
      </c>
    </row>
    <row r="810" spans="1:7" x14ac:dyDescent="0.3">
      <c r="A810" t="s">
        <v>1568</v>
      </c>
      <c r="B810" t="s">
        <v>1569</v>
      </c>
      <c r="C810" t="s">
        <v>969</v>
      </c>
      <c r="D810" t="s">
        <v>1570</v>
      </c>
      <c r="E810">
        <v>19306</v>
      </c>
      <c r="F810">
        <f>14450+50</f>
        <v>14500</v>
      </c>
      <c r="G810" s="1">
        <v>44581</v>
      </c>
    </row>
    <row r="811" spans="1:7" x14ac:dyDescent="0.3">
      <c r="A811" t="s">
        <v>1571</v>
      </c>
      <c r="B811" t="s">
        <v>1572</v>
      </c>
      <c r="C811" t="s">
        <v>969</v>
      </c>
      <c r="D811" t="s">
        <v>1573</v>
      </c>
      <c r="E811">
        <v>24911</v>
      </c>
      <c r="F811">
        <f>14001+50</f>
        <v>14051</v>
      </c>
      <c r="G811" s="1">
        <v>44581</v>
      </c>
    </row>
    <row r="812" spans="1:7" x14ac:dyDescent="0.3">
      <c r="A812" t="s">
        <v>1574</v>
      </c>
      <c r="B812" t="s">
        <v>1575</v>
      </c>
      <c r="C812" t="s">
        <v>969</v>
      </c>
      <c r="D812" t="s">
        <v>1576</v>
      </c>
      <c r="E812">
        <v>24984</v>
      </c>
      <c r="F812">
        <f>22904+50</f>
        <v>22954</v>
      </c>
      <c r="G812" s="1">
        <v>44581</v>
      </c>
    </row>
    <row r="813" spans="1:7" x14ac:dyDescent="0.3">
      <c r="A813" t="s">
        <v>1577</v>
      </c>
      <c r="B813" t="s">
        <v>1578</v>
      </c>
      <c r="C813" t="s">
        <v>1579</v>
      </c>
      <c r="D813" t="s">
        <v>1580</v>
      </c>
      <c r="G813" s="1">
        <v>44581</v>
      </c>
    </row>
    <row r="814" spans="1:7" x14ac:dyDescent="0.3">
      <c r="A814" t="s">
        <v>1581</v>
      </c>
      <c r="B814" t="s">
        <v>1480</v>
      </c>
      <c r="C814" t="s">
        <v>965</v>
      </c>
      <c r="D814" t="s">
        <v>1582</v>
      </c>
      <c r="E814">
        <v>999</v>
      </c>
      <c r="F814">
        <f>499+50</f>
        <v>549</v>
      </c>
      <c r="G814" s="1">
        <v>44581</v>
      </c>
    </row>
    <row r="815" spans="1:7" x14ac:dyDescent="0.3">
      <c r="A815" t="s">
        <v>1583</v>
      </c>
      <c r="B815" t="s">
        <v>1483</v>
      </c>
      <c r="C815" t="s">
        <v>1484</v>
      </c>
      <c r="D815" t="s">
        <v>1584</v>
      </c>
      <c r="E815">
        <v>1399</v>
      </c>
      <c r="F815">
        <f>979+50</f>
        <v>1029</v>
      </c>
      <c r="G815" s="1">
        <v>44581</v>
      </c>
    </row>
    <row r="816" spans="1:7" x14ac:dyDescent="0.3">
      <c r="A816" t="s">
        <v>1585</v>
      </c>
      <c r="B816" t="s">
        <v>1483</v>
      </c>
      <c r="C816" t="s">
        <v>1484</v>
      </c>
      <c r="D816" t="s">
        <v>1586</v>
      </c>
      <c r="E816">
        <v>899</v>
      </c>
      <c r="F816">
        <f>450+50</f>
        <v>500</v>
      </c>
      <c r="G816" s="1">
        <v>44581</v>
      </c>
    </row>
    <row r="817" spans="1:7" x14ac:dyDescent="0.3">
      <c r="A817" t="s">
        <v>1587</v>
      </c>
      <c r="B817" t="s">
        <v>1588</v>
      </c>
      <c r="C817" t="s">
        <v>1488</v>
      </c>
      <c r="D817" t="s">
        <v>1589</v>
      </c>
      <c r="E817">
        <v>2700</v>
      </c>
      <c r="F817">
        <f>700+50</f>
        <v>750</v>
      </c>
      <c r="G817" s="1">
        <v>44581</v>
      </c>
    </row>
    <row r="818" spans="1:7" x14ac:dyDescent="0.3">
      <c r="A818" t="s">
        <v>1590</v>
      </c>
      <c r="B818" t="s">
        <v>1591</v>
      </c>
      <c r="C818" t="s">
        <v>1592</v>
      </c>
      <c r="D818" t="s">
        <v>1593</v>
      </c>
      <c r="E818">
        <v>1449</v>
      </c>
      <c r="F818">
        <f>699+50</f>
        <v>749</v>
      </c>
      <c r="G818" s="1">
        <v>44581</v>
      </c>
    </row>
    <row r="819" spans="1:7" x14ac:dyDescent="0.3">
      <c r="A819" t="s">
        <v>1594</v>
      </c>
      <c r="B819" t="s">
        <v>1591</v>
      </c>
      <c r="C819" t="s">
        <v>1592</v>
      </c>
      <c r="D819" t="s">
        <v>1595</v>
      </c>
      <c r="E819">
        <v>1449</v>
      </c>
      <c r="F819">
        <f>598+50</f>
        <v>648</v>
      </c>
      <c r="G819" s="1">
        <v>44581</v>
      </c>
    </row>
    <row r="820" spans="1:7" x14ac:dyDescent="0.3">
      <c r="A820" t="s">
        <v>1596</v>
      </c>
      <c r="B820" t="s">
        <v>1597</v>
      </c>
      <c r="C820" t="s">
        <v>1592</v>
      </c>
      <c r="D820" t="s">
        <v>1598</v>
      </c>
      <c r="E820">
        <v>1449</v>
      </c>
      <c r="F820">
        <f>699+50</f>
        <v>749</v>
      </c>
      <c r="G820" s="1">
        <v>44581</v>
      </c>
    </row>
    <row r="821" spans="1:7" x14ac:dyDescent="0.3">
      <c r="A821" t="s">
        <v>1599</v>
      </c>
      <c r="B821" t="s">
        <v>1591</v>
      </c>
      <c r="C821" t="s">
        <v>1592</v>
      </c>
      <c r="D821" t="s">
        <v>1600</v>
      </c>
      <c r="E821">
        <v>1549</v>
      </c>
      <c r="F821">
        <f>749+50</f>
        <v>799</v>
      </c>
      <c r="G821" s="1">
        <v>44581</v>
      </c>
    </row>
    <row r="822" spans="1:7" x14ac:dyDescent="0.3">
      <c r="A822" t="s">
        <v>1601</v>
      </c>
      <c r="B822" t="s">
        <v>1591</v>
      </c>
      <c r="C822" t="s">
        <v>1592</v>
      </c>
      <c r="D822" t="s">
        <v>1602</v>
      </c>
      <c r="E822">
        <v>1549</v>
      </c>
      <c r="F822">
        <f>749+50</f>
        <v>799</v>
      </c>
      <c r="G822" s="1">
        <v>44581</v>
      </c>
    </row>
    <row r="823" spans="1:7" x14ac:dyDescent="0.3">
      <c r="A823" t="s">
        <v>1603</v>
      </c>
      <c r="B823" t="s">
        <v>1604</v>
      </c>
      <c r="C823" t="s">
        <v>1605</v>
      </c>
      <c r="D823" t="s">
        <v>1606</v>
      </c>
      <c r="E823">
        <v>899</v>
      </c>
      <c r="F823">
        <f>899+50</f>
        <v>949</v>
      </c>
      <c r="G823" s="1">
        <v>44581</v>
      </c>
    </row>
    <row r="824" spans="1:7" x14ac:dyDescent="0.3">
      <c r="A824" t="s">
        <v>1607</v>
      </c>
      <c r="B824" t="s">
        <v>1180</v>
      </c>
      <c r="C824" t="s">
        <v>969</v>
      </c>
      <c r="D824" t="s">
        <v>1608</v>
      </c>
      <c r="E824">
        <v>49999</v>
      </c>
      <c r="F824">
        <f>37905+50</f>
        <v>37955</v>
      </c>
      <c r="G824" s="1">
        <v>44581</v>
      </c>
    </row>
    <row r="825" spans="1:7" x14ac:dyDescent="0.3">
      <c r="A825" t="s">
        <v>1609</v>
      </c>
      <c r="B825" t="s">
        <v>1610</v>
      </c>
      <c r="C825" t="s">
        <v>969</v>
      </c>
      <c r="D825" t="s">
        <v>1611</v>
      </c>
      <c r="E825">
        <v>48214</v>
      </c>
      <c r="F825">
        <f>40178+50</f>
        <v>40228</v>
      </c>
      <c r="G825" s="1">
        <v>44581</v>
      </c>
    </row>
    <row r="826" spans="1:7" x14ac:dyDescent="0.3">
      <c r="A826" t="s">
        <v>1612</v>
      </c>
      <c r="B826" t="s">
        <v>1613</v>
      </c>
      <c r="C826" t="s">
        <v>1614</v>
      </c>
      <c r="D826" t="s">
        <v>1615</v>
      </c>
      <c r="E826">
        <v>2000</v>
      </c>
      <c r="F826">
        <f>1700+50</f>
        <v>1750</v>
      </c>
      <c r="G826" s="1">
        <v>44581</v>
      </c>
    </row>
    <row r="827" spans="1:7" x14ac:dyDescent="0.3">
      <c r="A827" t="s">
        <v>1616</v>
      </c>
      <c r="B827" t="s">
        <v>1617</v>
      </c>
      <c r="C827" t="s">
        <v>1618</v>
      </c>
      <c r="D827" t="s">
        <v>1619</v>
      </c>
      <c r="E827">
        <v>1999</v>
      </c>
      <c r="F827">
        <f>1499+50</f>
        <v>1549</v>
      </c>
      <c r="G827" s="1">
        <v>44581</v>
      </c>
    </row>
    <row r="828" spans="1:7" x14ac:dyDescent="0.3">
      <c r="A828" t="s">
        <v>1620</v>
      </c>
      <c r="B828" t="s">
        <v>1621</v>
      </c>
      <c r="C828" t="s">
        <v>969</v>
      </c>
      <c r="D828" t="s">
        <v>1622</v>
      </c>
      <c r="E828">
        <v>42689</v>
      </c>
      <c r="F828">
        <f>38808+50</f>
        <v>38858</v>
      </c>
      <c r="G828" s="1">
        <v>44581</v>
      </c>
    </row>
    <row r="829" spans="1:7" x14ac:dyDescent="0.3">
      <c r="A829" t="s">
        <v>1623</v>
      </c>
      <c r="B829" t="s">
        <v>1624</v>
      </c>
      <c r="C829" t="s">
        <v>1605</v>
      </c>
      <c r="D829" t="s">
        <v>1625</v>
      </c>
      <c r="E829">
        <v>999</v>
      </c>
      <c r="F829">
        <f>999+50</f>
        <v>1049</v>
      </c>
      <c r="G829" s="1">
        <v>44581</v>
      </c>
    </row>
    <row r="830" spans="1:7" x14ac:dyDescent="0.3">
      <c r="A830" t="s">
        <v>1626</v>
      </c>
      <c r="B830" t="s">
        <v>1604</v>
      </c>
      <c r="C830" t="s">
        <v>1605</v>
      </c>
      <c r="D830" t="s">
        <v>1627</v>
      </c>
      <c r="E830">
        <v>899</v>
      </c>
      <c r="F830">
        <f>899+50</f>
        <v>949</v>
      </c>
      <c r="G830" s="1">
        <v>44581</v>
      </c>
    </row>
    <row r="831" spans="1:7" x14ac:dyDescent="0.3">
      <c r="A831" t="s">
        <v>1628</v>
      </c>
      <c r="B831" t="s">
        <v>1629</v>
      </c>
      <c r="C831" t="s">
        <v>1630</v>
      </c>
      <c r="D831" t="s">
        <v>1631</v>
      </c>
      <c r="E831">
        <v>999</v>
      </c>
      <c r="F831">
        <f>795+50</f>
        <v>845</v>
      </c>
      <c r="G831" s="1">
        <v>44581</v>
      </c>
    </row>
    <row r="832" spans="1:7" x14ac:dyDescent="0.3">
      <c r="A832" t="s">
        <v>1632</v>
      </c>
      <c r="B832" t="s">
        <v>1633</v>
      </c>
      <c r="C832" t="s">
        <v>969</v>
      </c>
      <c r="D832" t="s">
        <v>1634</v>
      </c>
      <c r="E832">
        <v>17060</v>
      </c>
      <c r="F832">
        <f>13120+50</f>
        <v>13170</v>
      </c>
      <c r="G832" s="1">
        <v>44581</v>
      </c>
    </row>
    <row r="833" spans="1:7" x14ac:dyDescent="0.3">
      <c r="A833" t="s">
        <v>1635</v>
      </c>
      <c r="B833" t="s">
        <v>1636</v>
      </c>
      <c r="C833" t="s">
        <v>1637</v>
      </c>
      <c r="D833" t="s">
        <v>1638</v>
      </c>
      <c r="E833">
        <v>990</v>
      </c>
      <c r="F833">
        <f>990+50</f>
        <v>1040</v>
      </c>
      <c r="G833" s="1">
        <v>44581</v>
      </c>
    </row>
    <row r="834" spans="1:7" x14ac:dyDescent="0.3">
      <c r="A834" t="s">
        <v>1639</v>
      </c>
      <c r="B834" t="s">
        <v>1640</v>
      </c>
      <c r="C834" t="s">
        <v>1641</v>
      </c>
      <c r="D834" t="s">
        <v>1642</v>
      </c>
      <c r="E834">
        <v>899</v>
      </c>
      <c r="F834">
        <f>539+50</f>
        <v>589</v>
      </c>
      <c r="G834" s="1">
        <v>44581</v>
      </c>
    </row>
    <row r="835" spans="1:7" x14ac:dyDescent="0.3">
      <c r="A835" t="s">
        <v>1643</v>
      </c>
      <c r="B835" t="s">
        <v>1644</v>
      </c>
      <c r="C835" t="s">
        <v>1566</v>
      </c>
      <c r="D835" t="s">
        <v>1645</v>
      </c>
      <c r="E835">
        <v>699</v>
      </c>
      <c r="F835">
        <f>417+50</f>
        <v>467</v>
      </c>
      <c r="G835" s="1">
        <v>44581</v>
      </c>
    </row>
    <row r="836" spans="1:7" x14ac:dyDescent="0.3">
      <c r="A836" t="s">
        <v>1646</v>
      </c>
      <c r="B836" t="s">
        <v>1647</v>
      </c>
      <c r="C836" t="s">
        <v>1648</v>
      </c>
      <c r="D836" t="s">
        <v>1649</v>
      </c>
      <c r="E836">
        <v>999</v>
      </c>
      <c r="F836">
        <f>449+50</f>
        <v>499</v>
      </c>
      <c r="G836" s="1">
        <v>44581</v>
      </c>
    </row>
    <row r="837" spans="1:7" x14ac:dyDescent="0.3">
      <c r="A837" t="s">
        <v>1650</v>
      </c>
      <c r="B837" t="s">
        <v>1651</v>
      </c>
      <c r="C837" t="s">
        <v>1652</v>
      </c>
      <c r="D837" t="s">
        <v>1653</v>
      </c>
      <c r="E837">
        <v>995</v>
      </c>
      <c r="F837">
        <f>796+50</f>
        <v>846</v>
      </c>
      <c r="G837" s="1">
        <v>44581</v>
      </c>
    </row>
    <row r="838" spans="1:7" x14ac:dyDescent="0.3">
      <c r="A838" t="s">
        <v>1654</v>
      </c>
      <c r="B838" t="s">
        <v>1655</v>
      </c>
      <c r="C838" t="s">
        <v>1656</v>
      </c>
      <c r="D838" t="s">
        <v>1657</v>
      </c>
      <c r="E838">
        <v>999</v>
      </c>
      <c r="F838">
        <f>749+50</f>
        <v>799</v>
      </c>
      <c r="G838" s="1">
        <v>44581</v>
      </c>
    </row>
    <row r="839" spans="1:7" x14ac:dyDescent="0.3">
      <c r="A839" t="s">
        <v>1658</v>
      </c>
      <c r="B839" t="s">
        <v>1659</v>
      </c>
      <c r="C839" t="s">
        <v>1544</v>
      </c>
      <c r="D839" t="s">
        <v>1660</v>
      </c>
      <c r="E839">
        <v>349</v>
      </c>
      <c r="F839">
        <f>245+50</f>
        <v>295</v>
      </c>
      <c r="G839" s="1">
        <v>44581</v>
      </c>
    </row>
    <row r="840" spans="1:7" x14ac:dyDescent="0.3">
      <c r="A840" t="s">
        <v>1661</v>
      </c>
      <c r="B840" t="s">
        <v>1662</v>
      </c>
      <c r="C840" t="s">
        <v>1544</v>
      </c>
      <c r="D840" t="s">
        <v>1663</v>
      </c>
      <c r="E840">
        <v>790</v>
      </c>
      <c r="F840">
        <f>280+50</f>
        <v>330</v>
      </c>
      <c r="G840" s="1">
        <v>44581</v>
      </c>
    </row>
    <row r="841" spans="1:7" x14ac:dyDescent="0.3">
      <c r="A841" t="s">
        <v>1664</v>
      </c>
      <c r="B841" t="s">
        <v>1665</v>
      </c>
      <c r="C841" t="s">
        <v>1544</v>
      </c>
      <c r="D841" t="s">
        <v>1666</v>
      </c>
      <c r="E841">
        <v>790</v>
      </c>
      <c r="F841">
        <f>270+50</f>
        <v>320</v>
      </c>
      <c r="G841" s="1">
        <v>44581</v>
      </c>
    </row>
    <row r="842" spans="1:7" x14ac:dyDescent="0.3">
      <c r="A842" t="s">
        <v>1667</v>
      </c>
      <c r="B842" t="s">
        <v>1668</v>
      </c>
      <c r="C842" t="s">
        <v>1544</v>
      </c>
      <c r="D842" t="s">
        <v>1669</v>
      </c>
      <c r="E842">
        <v>790</v>
      </c>
      <c r="F842">
        <f>270+50</f>
        <v>320</v>
      </c>
      <c r="G842" s="1">
        <v>44581</v>
      </c>
    </row>
    <row r="843" spans="1:7" x14ac:dyDescent="0.3">
      <c r="A843" t="s">
        <v>1670</v>
      </c>
      <c r="B843" t="s">
        <v>1671</v>
      </c>
      <c r="C843" t="s">
        <v>1544</v>
      </c>
      <c r="D843" t="s">
        <v>1672</v>
      </c>
      <c r="E843">
        <v>349</v>
      </c>
      <c r="F843">
        <f>245+50</f>
        <v>295</v>
      </c>
      <c r="G843" s="1">
        <v>44581</v>
      </c>
    </row>
    <row r="844" spans="1:7" x14ac:dyDescent="0.3">
      <c r="A844" t="s">
        <v>1673</v>
      </c>
      <c r="B844" t="s">
        <v>1671</v>
      </c>
      <c r="C844" t="s">
        <v>1544</v>
      </c>
      <c r="D844" t="s">
        <v>1674</v>
      </c>
      <c r="E844">
        <v>349</v>
      </c>
      <c r="F844">
        <f>245+50</f>
        <v>295</v>
      </c>
      <c r="G844" s="1">
        <v>44581</v>
      </c>
    </row>
    <row r="845" spans="1:7" x14ac:dyDescent="0.3">
      <c r="A845" t="s">
        <v>1675</v>
      </c>
      <c r="B845" t="s">
        <v>1676</v>
      </c>
      <c r="C845" t="s">
        <v>969</v>
      </c>
      <c r="D845" t="s">
        <v>1677</v>
      </c>
      <c r="E845">
        <v>24624</v>
      </c>
      <c r="F845">
        <f>24624+50</f>
        <v>24674</v>
      </c>
      <c r="G845" s="1">
        <v>44581</v>
      </c>
    </row>
    <row r="846" spans="1:7" x14ac:dyDescent="0.3">
      <c r="A846" t="s">
        <v>1678</v>
      </c>
      <c r="B846" t="s">
        <v>1679</v>
      </c>
      <c r="C846" t="s">
        <v>1680</v>
      </c>
      <c r="D846" t="s">
        <v>1681</v>
      </c>
      <c r="E846">
        <v>1045</v>
      </c>
      <c r="F846">
        <f>522+50</f>
        <v>572</v>
      </c>
      <c r="G846" s="1">
        <v>44581</v>
      </c>
    </row>
    <row r="847" spans="1:7" x14ac:dyDescent="0.3">
      <c r="A847" t="s">
        <v>1682</v>
      </c>
      <c r="B847" t="s">
        <v>1679</v>
      </c>
      <c r="C847" t="s">
        <v>1680</v>
      </c>
      <c r="D847" t="s">
        <v>1683</v>
      </c>
      <c r="E847">
        <v>1095</v>
      </c>
      <c r="F847">
        <f>766+50</f>
        <v>816</v>
      </c>
      <c r="G847" s="1">
        <v>44581</v>
      </c>
    </row>
    <row r="848" spans="1:7" x14ac:dyDescent="0.3">
      <c r="A848" t="s">
        <v>1684</v>
      </c>
      <c r="B848" t="s">
        <v>1679</v>
      </c>
      <c r="C848" t="s">
        <v>1680</v>
      </c>
      <c r="D848" t="s">
        <v>1685</v>
      </c>
      <c r="E848">
        <v>1095</v>
      </c>
      <c r="F848">
        <f>766+50</f>
        <v>816</v>
      </c>
      <c r="G848" s="1">
        <v>44581</v>
      </c>
    </row>
    <row r="849" spans="1:7" x14ac:dyDescent="0.3">
      <c r="A849" t="s">
        <v>1686</v>
      </c>
      <c r="B849" t="s">
        <v>1679</v>
      </c>
      <c r="C849" t="s">
        <v>1680</v>
      </c>
      <c r="D849" t="s">
        <v>1687</v>
      </c>
      <c r="E849">
        <v>1045</v>
      </c>
      <c r="F849">
        <f>731+50</f>
        <v>781</v>
      </c>
      <c r="G849" s="1">
        <v>44581</v>
      </c>
    </row>
    <row r="850" spans="1:7" x14ac:dyDescent="0.3">
      <c r="A850" t="s">
        <v>1688</v>
      </c>
      <c r="B850" t="s">
        <v>986</v>
      </c>
      <c r="C850" t="s">
        <v>977</v>
      </c>
      <c r="D850" t="s">
        <v>1689</v>
      </c>
      <c r="E850">
        <v>1200</v>
      </c>
      <c r="F850">
        <f>600+50</f>
        <v>650</v>
      </c>
      <c r="G850" s="1">
        <v>44581</v>
      </c>
    </row>
    <row r="851" spans="1:7" x14ac:dyDescent="0.3">
      <c r="A851" t="s">
        <v>1690</v>
      </c>
      <c r="B851" t="s">
        <v>1691</v>
      </c>
      <c r="C851" t="s">
        <v>1692</v>
      </c>
      <c r="D851" t="s">
        <v>1693</v>
      </c>
      <c r="E851">
        <v>1099</v>
      </c>
      <c r="F851">
        <f>550+50</f>
        <v>600</v>
      </c>
      <c r="G851" s="1">
        <v>44581</v>
      </c>
    </row>
    <row r="852" spans="1:7" x14ac:dyDescent="0.3">
      <c r="A852" t="s">
        <v>1694</v>
      </c>
      <c r="B852" t="s">
        <v>1695</v>
      </c>
      <c r="C852" t="s">
        <v>1696</v>
      </c>
      <c r="D852" t="s">
        <v>1697</v>
      </c>
      <c r="E852">
        <v>1799</v>
      </c>
      <c r="F852">
        <f>899+50</f>
        <v>949</v>
      </c>
      <c r="G852" s="1">
        <v>44581</v>
      </c>
    </row>
    <row r="853" spans="1:7" x14ac:dyDescent="0.3">
      <c r="A853" t="s">
        <v>1698</v>
      </c>
      <c r="B853" t="s">
        <v>1699</v>
      </c>
      <c r="C853" t="s">
        <v>1700</v>
      </c>
      <c r="D853" t="s">
        <v>1701</v>
      </c>
      <c r="E853">
        <v>1099</v>
      </c>
      <c r="F853">
        <f>499+50</f>
        <v>549</v>
      </c>
      <c r="G853" s="1">
        <v>44581</v>
      </c>
    </row>
    <row r="854" spans="1:7" x14ac:dyDescent="0.3">
      <c r="A854" t="s">
        <v>1702</v>
      </c>
      <c r="B854" t="s">
        <v>1561</v>
      </c>
      <c r="C854" t="s">
        <v>1562</v>
      </c>
      <c r="D854" t="s">
        <v>1703</v>
      </c>
      <c r="E854">
        <v>799</v>
      </c>
      <c r="F854">
        <f>399+50</f>
        <v>449</v>
      </c>
      <c r="G854" s="1">
        <v>44581</v>
      </c>
    </row>
    <row r="855" spans="1:7" x14ac:dyDescent="0.3">
      <c r="A855" t="s">
        <v>1704</v>
      </c>
      <c r="B855" t="s">
        <v>1561</v>
      </c>
      <c r="C855" t="s">
        <v>1562</v>
      </c>
      <c r="D855" t="s">
        <v>1705</v>
      </c>
      <c r="E855">
        <v>799</v>
      </c>
      <c r="F855">
        <f>399+50</f>
        <v>449</v>
      </c>
      <c r="G855" s="1">
        <v>44581</v>
      </c>
    </row>
    <row r="856" spans="1:7" x14ac:dyDescent="0.3">
      <c r="A856" t="s">
        <v>1706</v>
      </c>
      <c r="B856" t="s">
        <v>1707</v>
      </c>
      <c r="C856" t="s">
        <v>1385</v>
      </c>
      <c r="D856" t="s">
        <v>1708</v>
      </c>
      <c r="E856">
        <v>1299</v>
      </c>
      <c r="F856">
        <f>571+50</f>
        <v>621</v>
      </c>
      <c r="G856" s="1">
        <v>44581</v>
      </c>
    </row>
    <row r="857" spans="1:7" x14ac:dyDescent="0.3">
      <c r="A857" t="s">
        <v>1709</v>
      </c>
      <c r="B857" t="s">
        <v>1710</v>
      </c>
      <c r="C857" t="s">
        <v>1385</v>
      </c>
      <c r="D857" t="s">
        <v>1711</v>
      </c>
      <c r="E857">
        <v>1299</v>
      </c>
      <c r="F857">
        <f>571+50</f>
        <v>621</v>
      </c>
      <c r="G857" s="1">
        <v>44581</v>
      </c>
    </row>
    <row r="858" spans="1:7" x14ac:dyDescent="0.3">
      <c r="A858" t="s">
        <v>1712</v>
      </c>
      <c r="B858" t="s">
        <v>1713</v>
      </c>
      <c r="C858" t="s">
        <v>1714</v>
      </c>
      <c r="D858" t="s">
        <v>1715</v>
      </c>
      <c r="E858">
        <v>1699</v>
      </c>
      <c r="F858">
        <f>799+50</f>
        <v>849</v>
      </c>
      <c r="G858" s="1">
        <v>44581</v>
      </c>
    </row>
    <row r="859" spans="1:7" x14ac:dyDescent="0.3">
      <c r="A859" t="s">
        <v>1716</v>
      </c>
      <c r="B859" t="s">
        <v>1717</v>
      </c>
      <c r="C859" t="s">
        <v>1637</v>
      </c>
      <c r="D859" t="s">
        <v>1718</v>
      </c>
      <c r="E859">
        <v>1484</v>
      </c>
      <c r="F859">
        <f>742+50</f>
        <v>792</v>
      </c>
      <c r="G859" s="1">
        <v>44581</v>
      </c>
    </row>
    <row r="860" spans="1:7" x14ac:dyDescent="0.3">
      <c r="A860" t="s">
        <v>1719</v>
      </c>
      <c r="B860" t="s">
        <v>1720</v>
      </c>
      <c r="C860" t="s">
        <v>1637</v>
      </c>
      <c r="D860" t="s">
        <v>1721</v>
      </c>
      <c r="E860">
        <v>1380</v>
      </c>
      <c r="F860">
        <f>1380+50</f>
        <v>1430</v>
      </c>
      <c r="G860" s="1">
        <v>44581</v>
      </c>
    </row>
    <row r="861" spans="1:7" x14ac:dyDescent="0.3">
      <c r="A861" t="s">
        <v>1722</v>
      </c>
      <c r="B861" t="s">
        <v>1723</v>
      </c>
      <c r="C861" t="s">
        <v>969</v>
      </c>
      <c r="D861" t="s">
        <v>1724</v>
      </c>
      <c r="E861">
        <v>1500</v>
      </c>
      <c r="F861">
        <f>500+50</f>
        <v>550</v>
      </c>
      <c r="G861" s="1">
        <v>44581</v>
      </c>
    </row>
    <row r="862" spans="1:7" x14ac:dyDescent="0.3">
      <c r="A862" t="s">
        <v>1725</v>
      </c>
      <c r="B862" t="s">
        <v>1726</v>
      </c>
      <c r="C862" t="s">
        <v>1177</v>
      </c>
      <c r="D862" t="s">
        <v>1727</v>
      </c>
      <c r="E862">
        <v>1700</v>
      </c>
      <c r="F862">
        <f>850+50</f>
        <v>900</v>
      </c>
      <c r="G862" s="1">
        <v>44581</v>
      </c>
    </row>
    <row r="863" spans="1:7" x14ac:dyDescent="0.3">
      <c r="A863" t="s">
        <v>1728</v>
      </c>
      <c r="B863" t="s">
        <v>1717</v>
      </c>
      <c r="C863" t="s">
        <v>1637</v>
      </c>
      <c r="D863" t="s">
        <v>1729</v>
      </c>
      <c r="E863">
        <v>1360</v>
      </c>
      <c r="F863">
        <f>952+50</f>
        <v>1002</v>
      </c>
      <c r="G863" s="1">
        <v>44581</v>
      </c>
    </row>
    <row r="864" spans="1:7" x14ac:dyDescent="0.3">
      <c r="A864" t="s">
        <v>1730</v>
      </c>
      <c r="B864" t="s">
        <v>1731</v>
      </c>
      <c r="C864" t="s">
        <v>1732</v>
      </c>
      <c r="D864" t="s">
        <v>1733</v>
      </c>
      <c r="E864">
        <v>1199</v>
      </c>
      <c r="F864">
        <f>839+50</f>
        <v>889</v>
      </c>
      <c r="G864" s="1">
        <v>44581</v>
      </c>
    </row>
    <row r="865" spans="1:7" x14ac:dyDescent="0.3">
      <c r="A865" t="s">
        <v>1734</v>
      </c>
      <c r="B865" t="s">
        <v>1735</v>
      </c>
      <c r="C865" t="s">
        <v>1732</v>
      </c>
      <c r="D865" t="s">
        <v>1736</v>
      </c>
      <c r="E865">
        <v>999</v>
      </c>
      <c r="F865">
        <f>699+50</f>
        <v>749</v>
      </c>
      <c r="G865" s="1">
        <v>44581</v>
      </c>
    </row>
    <row r="866" spans="1:7" x14ac:dyDescent="0.3">
      <c r="A866" t="s">
        <v>1737</v>
      </c>
      <c r="B866" t="s">
        <v>1738</v>
      </c>
      <c r="C866" t="s">
        <v>1177</v>
      </c>
      <c r="D866" t="s">
        <v>1739</v>
      </c>
      <c r="E866">
        <v>1700</v>
      </c>
      <c r="F866">
        <f>850+50</f>
        <v>900</v>
      </c>
      <c r="G866" s="1">
        <v>44581</v>
      </c>
    </row>
    <row r="867" spans="1:7" x14ac:dyDescent="0.3">
      <c r="A867" t="s">
        <v>1740</v>
      </c>
      <c r="B867" t="s">
        <v>1720</v>
      </c>
      <c r="C867" t="s">
        <v>1637</v>
      </c>
      <c r="D867" t="s">
        <v>1741</v>
      </c>
      <c r="E867">
        <v>670</v>
      </c>
      <c r="F867">
        <f>670+50</f>
        <v>720</v>
      </c>
      <c r="G867" s="1">
        <v>44581</v>
      </c>
    </row>
    <row r="868" spans="1:7" x14ac:dyDescent="0.3">
      <c r="A868" t="s">
        <v>1742</v>
      </c>
      <c r="B868" t="s">
        <v>1720</v>
      </c>
      <c r="C868" t="s">
        <v>1637</v>
      </c>
      <c r="D868" t="s">
        <v>1743</v>
      </c>
      <c r="E868">
        <v>1390</v>
      </c>
      <c r="F868">
        <f>973+50</f>
        <v>1023</v>
      </c>
      <c r="G868" s="1">
        <v>44581</v>
      </c>
    </row>
    <row r="869" spans="1:7" x14ac:dyDescent="0.3">
      <c r="A869" t="s">
        <v>1744</v>
      </c>
      <c r="B869" t="s">
        <v>1745</v>
      </c>
      <c r="C869" t="s">
        <v>1746</v>
      </c>
      <c r="D869" t="s">
        <v>1747</v>
      </c>
      <c r="E869">
        <v>1565</v>
      </c>
      <c r="F869">
        <f>939+50</f>
        <v>989</v>
      </c>
      <c r="G869" s="1">
        <v>44581</v>
      </c>
    </row>
    <row r="870" spans="1:7" x14ac:dyDescent="0.3">
      <c r="A870" t="s">
        <v>1748</v>
      </c>
      <c r="B870" t="s">
        <v>1749</v>
      </c>
      <c r="C870" t="s">
        <v>1680</v>
      </c>
      <c r="D870" t="s">
        <v>1750</v>
      </c>
      <c r="E870">
        <v>1445</v>
      </c>
      <c r="F870">
        <f>1011+50</f>
        <v>1061</v>
      </c>
      <c r="G870" s="1">
        <v>44581</v>
      </c>
    </row>
    <row r="871" spans="1:7" x14ac:dyDescent="0.3">
      <c r="A871" t="s">
        <v>1751</v>
      </c>
      <c r="B871" t="s">
        <v>1752</v>
      </c>
      <c r="C871" t="s">
        <v>1753</v>
      </c>
      <c r="D871" t="s">
        <v>1754</v>
      </c>
      <c r="E871">
        <v>1399</v>
      </c>
      <c r="F871">
        <f>1119+50</f>
        <v>1169</v>
      </c>
      <c r="G871" s="1">
        <v>44581</v>
      </c>
    </row>
    <row r="872" spans="1:7" x14ac:dyDescent="0.3">
      <c r="A872" t="s">
        <v>1755</v>
      </c>
      <c r="B872" t="s">
        <v>1756</v>
      </c>
      <c r="C872" t="s">
        <v>1637</v>
      </c>
      <c r="D872" t="s">
        <v>1757</v>
      </c>
      <c r="E872">
        <v>1360</v>
      </c>
      <c r="F872">
        <f>952+50</f>
        <v>1002</v>
      </c>
      <c r="G872" s="1">
        <v>44581</v>
      </c>
    </row>
    <row r="873" spans="1:7" x14ac:dyDescent="0.3">
      <c r="A873" t="s">
        <v>1758</v>
      </c>
      <c r="B873" t="s">
        <v>1759</v>
      </c>
      <c r="C873" t="s">
        <v>1637</v>
      </c>
      <c r="D873" t="s">
        <v>1760</v>
      </c>
      <c r="E873">
        <v>1290</v>
      </c>
      <c r="F873">
        <f>903+50</f>
        <v>953</v>
      </c>
      <c r="G873" s="1">
        <v>44581</v>
      </c>
    </row>
    <row r="874" spans="1:7" x14ac:dyDescent="0.3">
      <c r="A874" t="s">
        <v>1761</v>
      </c>
      <c r="B874" t="s">
        <v>1762</v>
      </c>
      <c r="C874" t="s">
        <v>1763</v>
      </c>
      <c r="D874" t="s">
        <v>1764</v>
      </c>
      <c r="E874">
        <v>799</v>
      </c>
      <c r="F874">
        <f>399+50</f>
        <v>449</v>
      </c>
      <c r="G874" s="1">
        <v>44581</v>
      </c>
    </row>
    <row r="875" spans="1:7" x14ac:dyDescent="0.3">
      <c r="A875" t="s">
        <v>1765</v>
      </c>
      <c r="B875" t="s">
        <v>1766</v>
      </c>
      <c r="C875" t="s">
        <v>1767</v>
      </c>
      <c r="D875" t="s">
        <v>1768</v>
      </c>
      <c r="E875">
        <v>899</v>
      </c>
      <c r="F875">
        <f>599+50</f>
        <v>649</v>
      </c>
      <c r="G875" s="1">
        <v>44581</v>
      </c>
    </row>
    <row r="876" spans="1:7" x14ac:dyDescent="0.3">
      <c r="A876" t="s">
        <v>1769</v>
      </c>
      <c r="B876" t="s">
        <v>1770</v>
      </c>
      <c r="C876" t="s">
        <v>1771</v>
      </c>
      <c r="D876" t="s">
        <v>1772</v>
      </c>
      <c r="E876">
        <v>799</v>
      </c>
      <c r="F876">
        <f>479+50</f>
        <v>529</v>
      </c>
      <c r="G876" s="1">
        <v>44581</v>
      </c>
    </row>
    <row r="877" spans="1:7" x14ac:dyDescent="0.3">
      <c r="A877" t="s">
        <v>1773</v>
      </c>
      <c r="B877" t="s">
        <v>1774</v>
      </c>
      <c r="C877" t="s">
        <v>1771</v>
      </c>
      <c r="D877" t="s">
        <v>1775</v>
      </c>
      <c r="E877">
        <v>1049</v>
      </c>
      <c r="F877">
        <f>734+50</f>
        <v>784</v>
      </c>
      <c r="G877" s="1">
        <v>44581</v>
      </c>
    </row>
    <row r="878" spans="1:7" x14ac:dyDescent="0.3">
      <c r="A878" t="s">
        <v>1776</v>
      </c>
      <c r="B878" t="s">
        <v>1777</v>
      </c>
      <c r="C878" t="s">
        <v>969</v>
      </c>
      <c r="D878" t="s">
        <v>1778</v>
      </c>
      <c r="E878">
        <v>15598</v>
      </c>
      <c r="F878">
        <f>15598+50</f>
        <v>15648</v>
      </c>
      <c r="G878" s="1">
        <v>44581</v>
      </c>
    </row>
    <row r="879" spans="1:7" x14ac:dyDescent="0.3">
      <c r="A879" t="s">
        <v>1779</v>
      </c>
      <c r="B879" t="s">
        <v>1780</v>
      </c>
      <c r="C879" t="s">
        <v>1781</v>
      </c>
      <c r="D879" t="s">
        <v>1782</v>
      </c>
      <c r="E879">
        <v>499</v>
      </c>
      <c r="F879">
        <f>299+50</f>
        <v>349</v>
      </c>
      <c r="G879" s="1">
        <v>44581</v>
      </c>
    </row>
    <row r="880" spans="1:7" x14ac:dyDescent="0.3">
      <c r="A880" t="s">
        <v>1783</v>
      </c>
      <c r="B880" t="s">
        <v>1784</v>
      </c>
      <c r="C880" t="s">
        <v>1785</v>
      </c>
      <c r="D880" t="s">
        <v>1786</v>
      </c>
      <c r="E880">
        <v>599</v>
      </c>
      <c r="F880">
        <f>399+50</f>
        <v>449</v>
      </c>
      <c r="G880" s="1">
        <v>44581</v>
      </c>
    </row>
    <row r="881" spans="1:7" x14ac:dyDescent="0.3">
      <c r="A881" t="s">
        <v>1787</v>
      </c>
      <c r="B881" t="s">
        <v>1788</v>
      </c>
      <c r="C881" t="s">
        <v>969</v>
      </c>
      <c r="D881" t="s">
        <v>1789</v>
      </c>
      <c r="E881">
        <v>48029</v>
      </c>
      <c r="F881">
        <f>43663+50</f>
        <v>43713</v>
      </c>
      <c r="G881" s="1">
        <v>44581</v>
      </c>
    </row>
    <row r="882" spans="1:7" x14ac:dyDescent="0.3">
      <c r="A882" t="s">
        <v>1790</v>
      </c>
      <c r="B882" t="s">
        <v>1791</v>
      </c>
      <c r="C882" t="s">
        <v>969</v>
      </c>
      <c r="D882" t="s">
        <v>1792</v>
      </c>
      <c r="E882">
        <v>22459</v>
      </c>
      <c r="F882">
        <f>22459+50</f>
        <v>22509</v>
      </c>
      <c r="G882" s="1">
        <v>44581</v>
      </c>
    </row>
    <row r="883" spans="1:7" x14ac:dyDescent="0.3">
      <c r="A883" t="s">
        <v>1793</v>
      </c>
      <c r="B883" t="s">
        <v>1794</v>
      </c>
      <c r="C883" t="s">
        <v>969</v>
      </c>
      <c r="D883" t="s">
        <v>1795</v>
      </c>
      <c r="E883">
        <v>42696</v>
      </c>
      <c r="F883">
        <f>25414+50</f>
        <v>25464</v>
      </c>
      <c r="G883" s="1">
        <v>44581</v>
      </c>
    </row>
    <row r="884" spans="1:7" x14ac:dyDescent="0.3">
      <c r="A884" t="s">
        <v>1796</v>
      </c>
      <c r="B884" t="s">
        <v>1797</v>
      </c>
      <c r="C884" t="s">
        <v>969</v>
      </c>
      <c r="D884" t="s">
        <v>1798</v>
      </c>
      <c r="E884">
        <v>26054</v>
      </c>
      <c r="F884">
        <f>26054+50</f>
        <v>26104</v>
      </c>
      <c r="G884" s="1">
        <v>44581</v>
      </c>
    </row>
    <row r="885" spans="1:7" x14ac:dyDescent="0.3">
      <c r="A885" t="s">
        <v>1799</v>
      </c>
      <c r="B885" t="s">
        <v>1800</v>
      </c>
      <c r="C885" t="s">
        <v>969</v>
      </c>
      <c r="D885" t="s">
        <v>1801</v>
      </c>
      <c r="E885">
        <v>17732</v>
      </c>
      <c r="F885">
        <f>8689+50</f>
        <v>8739</v>
      </c>
      <c r="G885" s="1">
        <v>44581</v>
      </c>
    </row>
    <row r="886" spans="1:7" x14ac:dyDescent="0.3">
      <c r="A886" t="s">
        <v>1802</v>
      </c>
      <c r="B886" t="s">
        <v>1803</v>
      </c>
      <c r="C886" t="s">
        <v>1355</v>
      </c>
      <c r="D886" t="s">
        <v>1804</v>
      </c>
      <c r="E886">
        <v>1100</v>
      </c>
      <c r="F886">
        <f>1100+50</f>
        <v>1150</v>
      </c>
      <c r="G886" s="1">
        <v>44581</v>
      </c>
    </row>
    <row r="887" spans="1:7" x14ac:dyDescent="0.3">
      <c r="A887" t="s">
        <v>1805</v>
      </c>
      <c r="B887" t="s">
        <v>1806</v>
      </c>
      <c r="C887" t="s">
        <v>1807</v>
      </c>
      <c r="D887" t="s">
        <v>1808</v>
      </c>
      <c r="E887">
        <v>1249</v>
      </c>
      <c r="F887">
        <f>499+50</f>
        <v>549</v>
      </c>
      <c r="G887" s="1">
        <v>44581</v>
      </c>
    </row>
    <row r="888" spans="1:7" x14ac:dyDescent="0.3">
      <c r="A888" t="s">
        <v>1809</v>
      </c>
      <c r="B888" t="s">
        <v>1806</v>
      </c>
      <c r="C888" t="s">
        <v>1807</v>
      </c>
      <c r="D888" t="s">
        <v>1810</v>
      </c>
      <c r="E888">
        <v>1249</v>
      </c>
      <c r="F888">
        <f>499+50</f>
        <v>549</v>
      </c>
      <c r="G888" s="1">
        <v>44581</v>
      </c>
    </row>
    <row r="889" spans="1:7" x14ac:dyDescent="0.3">
      <c r="A889" t="s">
        <v>1811</v>
      </c>
      <c r="B889" t="s">
        <v>1812</v>
      </c>
      <c r="C889" t="s">
        <v>1813</v>
      </c>
      <c r="D889" t="s">
        <v>1814</v>
      </c>
      <c r="E889">
        <v>899</v>
      </c>
      <c r="F889">
        <f>649+50</f>
        <v>699</v>
      </c>
      <c r="G889" s="1">
        <v>44581</v>
      </c>
    </row>
    <row r="890" spans="1:7" x14ac:dyDescent="0.3">
      <c r="A890" t="s">
        <v>1815</v>
      </c>
      <c r="B890" t="s">
        <v>1816</v>
      </c>
      <c r="C890" t="s">
        <v>1817</v>
      </c>
      <c r="D890" t="s">
        <v>1818</v>
      </c>
      <c r="E890">
        <v>1200</v>
      </c>
      <c r="F890">
        <f>399+50</f>
        <v>449</v>
      </c>
      <c r="G890" s="1">
        <v>44581</v>
      </c>
    </row>
    <row r="891" spans="1:7" x14ac:dyDescent="0.3">
      <c r="A891" t="s">
        <v>1819</v>
      </c>
      <c r="B891" t="s">
        <v>1820</v>
      </c>
      <c r="C891" t="s">
        <v>1821</v>
      </c>
      <c r="D891" t="s">
        <v>1822</v>
      </c>
      <c r="E891">
        <v>999</v>
      </c>
      <c r="F891">
        <f>399+50</f>
        <v>449</v>
      </c>
      <c r="G891" s="1">
        <v>44581</v>
      </c>
    </row>
    <row r="892" spans="1:7" x14ac:dyDescent="0.3">
      <c r="A892" t="s">
        <v>1823</v>
      </c>
      <c r="B892" t="s">
        <v>1824</v>
      </c>
      <c r="C892" t="s">
        <v>1825</v>
      </c>
      <c r="D892" t="s">
        <v>1826</v>
      </c>
      <c r="E892">
        <v>5834</v>
      </c>
      <c r="F892">
        <f>4958+50</f>
        <v>5008</v>
      </c>
      <c r="G892" s="1">
        <v>44581</v>
      </c>
    </row>
    <row r="893" spans="1:7" x14ac:dyDescent="0.3">
      <c r="A893" t="s">
        <v>1827</v>
      </c>
      <c r="B893" t="s">
        <v>1828</v>
      </c>
      <c r="C893" t="s">
        <v>1829</v>
      </c>
      <c r="D893" t="s">
        <v>1830</v>
      </c>
      <c r="E893">
        <v>1326</v>
      </c>
      <c r="F893">
        <f>1127+50</f>
        <v>1177</v>
      </c>
      <c r="G893" s="1">
        <v>44581</v>
      </c>
    </row>
    <row r="894" spans="1:7" x14ac:dyDescent="0.3">
      <c r="A894" t="s">
        <v>1831</v>
      </c>
      <c r="B894" t="s">
        <v>1832</v>
      </c>
      <c r="C894" t="s">
        <v>1833</v>
      </c>
      <c r="D894" t="s">
        <v>1834</v>
      </c>
      <c r="E894">
        <v>1599</v>
      </c>
      <c r="F894">
        <f>1299+50</f>
        <v>1349</v>
      </c>
      <c r="G894" s="1">
        <v>44581</v>
      </c>
    </row>
    <row r="895" spans="1:7" x14ac:dyDescent="0.3">
      <c r="A895" t="s">
        <v>1835</v>
      </c>
      <c r="B895" t="s">
        <v>1836</v>
      </c>
      <c r="C895" t="s">
        <v>1837</v>
      </c>
      <c r="D895" t="s">
        <v>1838</v>
      </c>
      <c r="E895">
        <v>1599</v>
      </c>
      <c r="F895">
        <f>1399+50</f>
        <v>1449</v>
      </c>
      <c r="G895" s="1">
        <v>44581</v>
      </c>
    </row>
    <row r="896" spans="1:7" x14ac:dyDescent="0.3">
      <c r="A896" t="s">
        <v>1839</v>
      </c>
      <c r="B896" t="s">
        <v>1840</v>
      </c>
      <c r="C896" t="s">
        <v>1841</v>
      </c>
      <c r="D896" t="s">
        <v>1842</v>
      </c>
      <c r="E896">
        <v>599</v>
      </c>
      <c r="F896">
        <f>175+50</f>
        <v>225</v>
      </c>
      <c r="G896" s="1">
        <v>44581</v>
      </c>
    </row>
    <row r="897" spans="1:7" x14ac:dyDescent="0.3">
      <c r="A897" t="s">
        <v>1843</v>
      </c>
      <c r="B897" t="s">
        <v>1844</v>
      </c>
      <c r="C897" t="s">
        <v>1845</v>
      </c>
      <c r="D897" t="s">
        <v>1846</v>
      </c>
      <c r="E897">
        <v>599</v>
      </c>
      <c r="F897">
        <f>175+50</f>
        <v>225</v>
      </c>
      <c r="G897" s="1">
        <v>44581</v>
      </c>
    </row>
    <row r="898" spans="1:7" x14ac:dyDescent="0.3">
      <c r="A898" t="s">
        <v>1847</v>
      </c>
      <c r="B898" t="s">
        <v>1848</v>
      </c>
      <c r="C898" t="s">
        <v>1849</v>
      </c>
      <c r="D898" t="s">
        <v>1850</v>
      </c>
      <c r="E898">
        <v>1599</v>
      </c>
      <c r="F898">
        <f>499+50</f>
        <v>549</v>
      </c>
      <c r="G898" s="1">
        <v>44581</v>
      </c>
    </row>
    <row r="899" spans="1:7" x14ac:dyDescent="0.3">
      <c r="A899" t="s">
        <v>1851</v>
      </c>
      <c r="B899" t="s">
        <v>1852</v>
      </c>
      <c r="C899" t="s">
        <v>1853</v>
      </c>
      <c r="D899" t="s">
        <v>1854</v>
      </c>
      <c r="E899">
        <v>999</v>
      </c>
      <c r="F899">
        <f>399+50</f>
        <v>449</v>
      </c>
      <c r="G899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Jaifin</dc:creator>
  <cp:lastModifiedBy>Jaifin</cp:lastModifiedBy>
  <dcterms:created xsi:type="dcterms:W3CDTF">2023-02-14T09:49:21Z</dcterms:created>
  <dcterms:modified xsi:type="dcterms:W3CDTF">2023-02-14T10:10:58Z</dcterms:modified>
</cp:coreProperties>
</file>