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iled TCs - Create Form" sheetId="1" r:id="rId4"/>
    <sheet state="visible" name="Failed TCs - Response View(M)" sheetId="2" r:id="rId5"/>
    <sheet state="visible" name="Failed TCs -Section Mgmt" sheetId="3" r:id="rId6"/>
    <sheet state="visible" name="Failed TCs -Manage Form(Mbl)" sheetId="4" r:id="rId7"/>
    <sheet state="visible" name="Failed TCs - Create Question(Mb" sheetId="5" r:id="rId8"/>
    <sheet state="visible" name="Failed TCs- Share Form(Mbl) " sheetId="6" r:id="rId9"/>
  </sheets>
  <definedNames/>
  <calcPr/>
</workbook>
</file>

<file path=xl/sharedStrings.xml><?xml version="1.0" encoding="utf-8"?>
<sst xmlns="http://schemas.openxmlformats.org/spreadsheetml/2006/main" count="225" uniqueCount="39">
  <si>
    <t>Developer Status</t>
  </si>
  <si>
    <t>Developer Remark</t>
  </si>
  <si>
    <t>Retesting(Pass/Fail)</t>
  </si>
  <si>
    <t>Execute By &amp; Date</t>
  </si>
  <si>
    <t>Remark</t>
  </si>
  <si>
    <t>Resolve</t>
  </si>
  <si>
    <t>Pass</t>
  </si>
  <si>
    <t>Jaikishan (3 Dec)</t>
  </si>
  <si>
    <t>Form name changes to "Name" in requirement sheet.</t>
  </si>
  <si>
    <t>But it should stop upto 25 character</t>
  </si>
  <si>
    <t>Sequence' field is available in requirment sheet.</t>
  </si>
  <si>
    <t xml:space="preserve">All type of characters should be input in Instruction. </t>
  </si>
  <si>
    <t>Fail</t>
  </si>
  <si>
    <t>Previous date not accepted on Web</t>
  </si>
  <si>
    <t>I have set caption as per requirment sheet section.</t>
  </si>
  <si>
    <t>It is already working fine.</t>
  </si>
  <si>
    <t xml:space="preserve">Pass
</t>
  </si>
  <si>
    <t>No default value on web also.</t>
  </si>
  <si>
    <t>Hold</t>
  </si>
  <si>
    <t>Hold for next version</t>
  </si>
  <si>
    <t>pass</t>
  </si>
  <si>
    <t>Same in requirement sheet, no space</t>
  </si>
  <si>
    <t>We have to change table structure of Section Depends on as per mobile screen.</t>
  </si>
  <si>
    <t>Resolved</t>
  </si>
  <si>
    <t>Closed</t>
  </si>
  <si>
    <t>Reopen</t>
  </si>
  <si>
    <t xml:space="preserve">Search engine onlu working on form name as per mobile UI ,which are shared by mohit sir. </t>
  </si>
  <si>
    <t>No need of  Delete Test Responses on Mobile side as per discussion with Naveen Yadav sir,</t>
  </si>
  <si>
    <t>Need discussion.</t>
  </si>
  <si>
    <t>It should be mandatory</t>
  </si>
  <si>
    <t>Short name should be accept small alphabet, number and _ values.</t>
  </si>
  <si>
    <t>We have removed Choice Source type from dropdown,now user defind list  choice will be selected by default.</t>
  </si>
  <si>
    <t xml:space="preserve">Hold </t>
  </si>
  <si>
    <t>Hold for next version on mobile side.</t>
  </si>
  <si>
    <t>Reslove</t>
  </si>
  <si>
    <t>Hold for next version on both side(Web and mobile app).</t>
  </si>
  <si>
    <t>Yes,it is required in Question Type Information sheet.</t>
  </si>
  <si>
    <t>It should be capital characher.</t>
  </si>
  <si>
    <t>It should be accept all type of characters.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</si>
</sst>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numFmt numFmtId="165" formatCode="dd-mmm-yyyy"/>
  </numFmts>
  <fonts count="4">
    <font>
      <sz val="10.0"/>
      <color rgb="FF000000"/>
      <name val="Arial"/>
    </font>
    <font>
      <b/>
      <color theme="1"/>
      <name val="Arial"/>
    </font>
    <font>
      <color theme="1"/>
      <name val="Arial"/>
    </font>
    <font>
      <color rgb="FF000000"/>
      <name val="Arial"/>
    </font>
  </fonts>
  <fills count="7">
    <fill>
      <patternFill patternType="none"/>
    </fill>
    <fill>
      <patternFill patternType="lightGray"/>
    </fill>
    <fill>
      <patternFill patternType="solid">
        <fgColor rgb="FFB7E1CD"/>
        <bgColor rgb="FFB7E1CD"/>
      </patternFill>
    </fill>
    <fill>
      <patternFill patternType="solid">
        <fgColor rgb="FFB6D7A8"/>
        <bgColor rgb="FFB6D7A8"/>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shrinkToFit="0" vertical="bottom" wrapText="1"/>
    </xf>
    <xf borderId="0" fillId="2" fontId="1" numFmtId="0" xfId="0" applyAlignment="1" applyFont="1">
      <alignment shrinkToFit="0" vertical="center" wrapText="1"/>
    </xf>
    <xf borderId="0" fillId="2" fontId="1" numFmtId="0" xfId="0" applyAlignment="1" applyFont="1">
      <alignment shrinkToFit="0" wrapText="1"/>
    </xf>
    <xf borderId="0" fillId="0" fontId="2" numFmtId="0" xfId="0" applyAlignment="1" applyFont="1">
      <alignment horizontal="left" shrinkToFit="0" vertical="bottom" wrapText="1"/>
    </xf>
    <xf borderId="0" fillId="3" fontId="1" numFmtId="0" xfId="0" applyAlignment="1" applyFill="1" applyFont="1">
      <alignment shrinkToFit="0" wrapText="1"/>
    </xf>
    <xf borderId="0" fillId="4" fontId="1" numFmtId="0" xfId="0" applyAlignment="1" applyFill="1" applyFont="1">
      <alignment shrinkToFit="0" vertical="bottom" wrapText="1"/>
    </xf>
    <xf borderId="0" fillId="0" fontId="1" numFmtId="0" xfId="0" applyAlignment="1" applyFont="1">
      <alignment shrinkToFit="0" wrapText="1"/>
    </xf>
    <xf borderId="0" fillId="5" fontId="1" numFmtId="0" xfId="0" applyAlignment="1" applyFill="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2" numFmtId="164" xfId="0" applyAlignment="1" applyFont="1" applyNumberFormat="1">
      <alignment shrinkToFit="0" wrapText="1"/>
    </xf>
    <xf borderId="0" fillId="0" fontId="2" numFmtId="0" xfId="0" applyAlignment="1" applyFont="1">
      <alignment readingOrder="0" shrinkToFit="0" wrapText="1"/>
    </xf>
    <xf borderId="0" fillId="6" fontId="3" numFmtId="0" xfId="0" applyAlignment="1" applyFill="1" applyFont="1">
      <alignment horizontal="left" readingOrder="0" shrinkToFit="0" wrapText="1"/>
    </xf>
    <xf borderId="0" fillId="5" fontId="2" numFmtId="0" xfId="0" applyAlignment="1" applyFont="1">
      <alignment shrinkToFit="0" wrapText="1"/>
    </xf>
    <xf borderId="0" fillId="5" fontId="2" numFmtId="164" xfId="0" applyAlignment="1" applyFont="1" applyNumberFormat="1">
      <alignment shrinkToFit="0" wrapText="1"/>
    </xf>
    <xf borderId="0" fillId="0" fontId="2" numFmtId="165" xfId="0" applyAlignment="1" applyFont="1" applyNumberFormat="1">
      <alignment shrinkToFit="0" wrapText="1"/>
    </xf>
    <xf borderId="0" fillId="6"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hidden="1" min="1" max="1" width="35.43"/>
    <col hidden="1" min="2" max="2" width="14.43"/>
    <col customWidth="1" hidden="1" min="3" max="3" width="5.14"/>
    <col customWidth="1" hidden="1" min="4" max="4" width="8.71"/>
    <col customWidth="1" hidden="1" min="5" max="5" width="11.71"/>
    <col customWidth="1" hidden="1" min="6" max="6" width="11.57"/>
    <col customWidth="1" hidden="1" min="7" max="7" width="10.14"/>
    <col customWidth="1" hidden="1" min="8" max="8" width="11.0"/>
    <col customWidth="1" hidden="1" min="9" max="9" width="10.14"/>
    <col customWidth="1" hidden="1" min="10" max="10" width="13.29"/>
    <col customWidth="1" min="11" max="11" width="24.57"/>
    <col customWidth="1" hidden="1" min="12" max="12" width="23.86"/>
    <col customWidth="1" min="13" max="13" width="27.43"/>
    <col customWidth="1" min="14" max="14" width="33.86"/>
    <col customWidth="1" min="15" max="15" width="23.0"/>
    <col customWidth="1" hidden="1" min="16" max="16" width="12.29"/>
    <col customWidth="1" hidden="1" min="17" max="17" width="14.57"/>
    <col hidden="1" min="18" max="18" width="14.43"/>
    <col customWidth="1" min="23" max="23" width="12.43"/>
    <col customWidth="1" min="24" max="24" width="19.29"/>
  </cols>
  <sheetData>
    <row r="1">
      <c r="A1" s="2" t="str">
        <f>IFERROR(__xludf.DUMMYFUNCTION("Query(IMPORTRANGE(""https://docs.google.com/spreadsheets/d/1yk-tOcrDFugpjgqSOkfsaGw84R-IUuEm6VwD6n4rc3w/edit#gid=0"", ""TC - Create Form!A:S""), ""select* where Col16= 'Fail' OR Col16= '?'"")"),"Test Case Id")</f>
        <v>Test Case Id</v>
      </c>
      <c r="B1" s="3" t="str">
        <f>IFERROR(__xludf.DUMMYFUNCTION("""COMPUTED_VALUE"""),"Test Plan Id")</f>
        <v>Test Plan Id</v>
      </c>
      <c r="C1" s="3" t="str">
        <f>IFERROR(__xludf.DUMMYFUNCTION("""COMPUTED_VALUE"""),"TC #")</f>
        <v>TC #</v>
      </c>
      <c r="D1" s="3" t="str">
        <f>IFERROR(__xludf.DUMMYFUNCTION("""COMPUTED_VALUE"""),"Platform")</f>
        <v>Platform</v>
      </c>
      <c r="E1" s="3" t="str">
        <f>IFERROR(__xludf.DUMMYFUNCTION("""COMPUTED_VALUE"""),"Sub Module Features")</f>
        <v>Sub Module Features</v>
      </c>
      <c r="F1" s="3" t="str">
        <f>IFERROR(__xludf.DUMMYFUNCTION("""COMPUTED_VALUE"""),"Action")</f>
        <v>Action</v>
      </c>
      <c r="G1" s="3" t="str">
        <f>IFERROR(__xludf.DUMMYFUNCTION("""COMPUTED_VALUE"""),"Test Mode")</f>
        <v>Test Mode</v>
      </c>
      <c r="H1" s="3" t="str">
        <f>IFERROR(__xludf.DUMMYFUNCTION("""COMPUTED_VALUE"""),"Created By")</f>
        <v>Created By</v>
      </c>
      <c r="I1" s="3" t="str">
        <f>IFERROR(__xludf.DUMMYFUNCTION("""COMPUTED_VALUE"""),"Test Case Type")</f>
        <v>Test Case Type</v>
      </c>
      <c r="J1" s="3" t="str">
        <f>IFERROR(__xludf.DUMMYFUNCTION("""COMPUTED_VALUE"""),"Pre Condition")</f>
        <v>Pre Condition</v>
      </c>
      <c r="K1" s="3" t="str">
        <f>IFERROR(__xludf.DUMMYFUNCTION("""COMPUTED_VALUE"""),"Test Case Description")</f>
        <v>Test Case Description</v>
      </c>
      <c r="L1" s="3" t="str">
        <f>IFERROR(__xludf.DUMMYFUNCTION("""COMPUTED_VALUE"""),"Steps")</f>
        <v>Steps</v>
      </c>
      <c r="M1" s="3" t="str">
        <f>IFERROR(__xludf.DUMMYFUNCTION("""COMPUTED_VALUE"""),"Expected Result")</f>
        <v>Expected Result</v>
      </c>
      <c r="N1" s="3" t="str">
        <f>IFERROR(__xludf.DUMMYFUNCTION("""COMPUTED_VALUE"""),"Conditions / Formula / Query")</f>
        <v>Conditions / Formula / Query</v>
      </c>
      <c r="O1" s="5" t="str">
        <f>IFERROR(__xludf.DUMMYFUNCTION("""COMPUTED_VALUE"""),"Actual Result")</f>
        <v>Actual Result</v>
      </c>
      <c r="P1" s="5" t="str">
        <f>IFERROR(__xludf.DUMMYFUNCTION("""COMPUTED_VALUE"""),"Pass/Fail")</f>
        <v>Pass/Fail</v>
      </c>
      <c r="Q1" s="5" t="str">
        <f>IFERROR(__xludf.DUMMYFUNCTION("""COMPUTED_VALUE"""),"Executed By")</f>
        <v>Executed By</v>
      </c>
      <c r="R1" s="5" t="str">
        <f>IFERROR(__xludf.DUMMYFUNCTION("""COMPUTED_VALUE"""),"Date Execution")</f>
        <v>Date Execution</v>
      </c>
      <c r="S1" s="5" t="str">
        <f>IFERROR(__xludf.DUMMYFUNCTION("""COMPUTED_VALUE"""),"Remarks")</f>
        <v>Remarks</v>
      </c>
      <c r="T1" s="6" t="s">
        <v>0</v>
      </c>
      <c r="U1" s="6" t="s">
        <v>1</v>
      </c>
      <c r="V1" s="8" t="s">
        <v>2</v>
      </c>
      <c r="W1" s="8" t="s">
        <v>3</v>
      </c>
      <c r="X1" s="10" t="s">
        <v>4</v>
      </c>
      <c r="Y1" s="7"/>
      <c r="Z1" s="7"/>
    </row>
    <row r="2">
      <c r="A2" s="9" t="str">
        <f>IFERROR(__xludf.DUMMYFUNCTION("""COMPUTED_VALUE"""),"TCM_dKosh_General_SMF1_001_001")</f>
        <v>TCM_dKosh_General_SMF1_001_001</v>
      </c>
      <c r="B2" s="9" t="str">
        <f>IFERROR(__xludf.DUMMYFUNCTION("""COMPUTED_VALUE"""),"TP_dKosh_General_SMF1_001")</f>
        <v>TP_dKosh_General_SMF1_001</v>
      </c>
      <c r="C2" s="9">
        <f>IFERROR(__xludf.DUMMYFUNCTION("""COMPUTED_VALUE"""),1.0)</f>
        <v>1</v>
      </c>
      <c r="D2" s="9" t="str">
        <f>IFERROR(__xludf.DUMMYFUNCTION("""COMPUTED_VALUE"""),"Web, Mobile")</f>
        <v>Web, Mobile</v>
      </c>
      <c r="E2" s="9" t="str">
        <f>IFERROR(__xludf.DUMMYFUNCTION("""COMPUTED_VALUE"""),"General")</f>
        <v>General</v>
      </c>
      <c r="F2" s="9" t="str">
        <f>IFERROR(__xludf.DUMMYFUNCTION("""COMPUTED_VALUE"""),"Create Form")</f>
        <v>Create Form</v>
      </c>
      <c r="G2" s="9" t="str">
        <f>IFERROR(__xludf.DUMMYFUNCTION("""COMPUTED_VALUE"""),"M")</f>
        <v>M</v>
      </c>
      <c r="H2" s="9" t="str">
        <f>IFERROR(__xludf.DUMMYFUNCTION("""COMPUTED_VALUE"""),"Ankit")</f>
        <v>Ankit</v>
      </c>
      <c r="I2" s="9" t="str">
        <f>IFERROR(__xludf.DUMMYFUNCTION("""COMPUTED_VALUE"""),"UI")</f>
        <v>UI</v>
      </c>
      <c r="J2" s="9" t="str">
        <f>IFERROR(__xludf.DUMMYFUNCTION("""COMPUTED_VALUE"""),"")</f>
        <v/>
      </c>
      <c r="K2" s="9" t="str">
        <f>IFERROR(__xludf.DUMMYFUNCTION("""COMPUTED_VALUE"""),"Verify, Caption, Placeholder, Control type and default value of 'Form Name' field.")</f>
        <v>Verify, Caption, Placeholder, Control type and default value of 'Form Name' field.</v>
      </c>
      <c r="L2" s="9" t="str">
        <f>IFERROR(__xludf.DUMMYFUNCTION("""COMPUTED_VALUE"""),"1. Go to manage form list.
2. Click on plus icon.
3. Click on 'Allowed Duration' field.")</f>
        <v>1. Go to manage form list.
2. Click on plus icon.
3. Click on 'Allowed Duration' field.</v>
      </c>
      <c r="M2" s="9" t="str">
        <f>IFERROR(__xludf.DUMMYFUNCTION("""COMPUTED_VALUE"""),"Caption : Form Name
Place Holder : --
Control Type : Text 
Default Value : --")</f>
        <v>Caption : Form Name
Place Holder : --
Control Type : Text 
Default Value : --</v>
      </c>
      <c r="N2" s="9" t="str">
        <f>IFERROR(__xludf.DUMMYFUNCTION("""COMPUTED_VALUE"""),"")</f>
        <v/>
      </c>
      <c r="O2" s="9" t="str">
        <f>IFERROR(__xludf.DUMMYFUNCTION("""COMPUTED_VALUE"""),"Different caption and place holder is not defined in requirement.")</f>
        <v>Different caption and place holder is not defined in requirement.</v>
      </c>
      <c r="P2" s="9" t="str">
        <f>IFERROR(__xludf.DUMMYFUNCTION("""COMPUTED_VALUE"""),"Fail")</f>
        <v>Fail</v>
      </c>
      <c r="Q2" s="9" t="str">
        <f>IFERROR(__xludf.DUMMYFUNCTION("""COMPUTED_VALUE"""),"Ankit")</f>
        <v>Ankit</v>
      </c>
      <c r="R2" s="11">
        <f>IFERROR(__xludf.DUMMYFUNCTION("""COMPUTED_VALUE"""),43783.0)</f>
        <v>43783</v>
      </c>
      <c r="S2" s="12" t="str">
        <f>IFERROR(__xludf.DUMMYFUNCTION("""COMPUTED_VALUE"""),"")</f>
        <v/>
      </c>
      <c r="T2" s="12" t="s">
        <v>5</v>
      </c>
      <c r="U2" s="9"/>
      <c r="V2" s="12" t="s">
        <v>6</v>
      </c>
      <c r="W2" s="12" t="s">
        <v>7</v>
      </c>
      <c r="X2" s="12" t="s">
        <v>8</v>
      </c>
      <c r="Y2" s="9"/>
      <c r="Z2" s="9"/>
    </row>
    <row r="3">
      <c r="A3" s="9" t="str">
        <f>IFERROR(__xludf.DUMMYFUNCTION("""COMPUTED_VALUE"""),"TCM_dKosh_General_SMF1_001_003")</f>
        <v>TCM_dKosh_General_SMF1_001_003</v>
      </c>
      <c r="B3" s="9" t="str">
        <f>IFERROR(__xludf.DUMMYFUNCTION("""COMPUTED_VALUE"""),"TP_dKosh_General_SMF1_001")</f>
        <v>TP_dKosh_General_SMF1_001</v>
      </c>
      <c r="C3" s="9">
        <f>IFERROR(__xludf.DUMMYFUNCTION("""COMPUTED_VALUE"""),3.0)</f>
        <v>3</v>
      </c>
      <c r="D3" s="9" t="str">
        <f>IFERROR(__xludf.DUMMYFUNCTION("""COMPUTED_VALUE"""),"Web, Mobile")</f>
        <v>Web, Mobile</v>
      </c>
      <c r="E3" s="9" t="str">
        <f>IFERROR(__xludf.DUMMYFUNCTION("""COMPUTED_VALUE"""),"General")</f>
        <v>General</v>
      </c>
      <c r="F3" s="9" t="str">
        <f>IFERROR(__xludf.DUMMYFUNCTION("""COMPUTED_VALUE"""),"Create Form")</f>
        <v>Create Form</v>
      </c>
      <c r="G3" s="9" t="str">
        <f>IFERROR(__xludf.DUMMYFUNCTION("""COMPUTED_VALUE"""),"M")</f>
        <v>M</v>
      </c>
      <c r="H3" s="9" t="str">
        <f>IFERROR(__xludf.DUMMYFUNCTION("""COMPUTED_VALUE"""),"Ankit")</f>
        <v>Ankit</v>
      </c>
      <c r="I3" s="9" t="str">
        <f>IFERROR(__xludf.DUMMYFUNCTION("""COMPUTED_VALUE"""),"Validation")</f>
        <v>Validation</v>
      </c>
      <c r="J3" s="9" t="str">
        <f>IFERROR(__xludf.DUMMYFUNCTION("""COMPUTED_VALUE"""),"")</f>
        <v/>
      </c>
      <c r="K3" s="9" t="str">
        <f>IFERROR(__xludf.DUMMYFUNCTION("""COMPUTED_VALUE"""),"Verify, Name field data validation (Min and Max length)")</f>
        <v>Verify, Name field data validation (Min and Max length)</v>
      </c>
      <c r="L3" s="9" t="str">
        <f>IFERROR(__xludf.DUMMYFUNCTION("""COMPUTED_VALUE"""),"1. Go to manage form list.
2. Click on plus icon.
3. Enter data in the Name field.")</f>
        <v>1. Go to manage form list.
2. Click on plus icon.
3. Enter data in the Name field.</v>
      </c>
      <c r="M3" s="9" t="str">
        <f>IFERROR(__xludf.DUMMYFUNCTION("""COMPUTED_VALUE"""),"db length should be 100.")</f>
        <v>db length should be 100.</v>
      </c>
      <c r="N3" s="9" t="str">
        <f>IFERROR(__xludf.DUMMYFUNCTION("""COMPUTED_VALUE"""),"")</f>
        <v/>
      </c>
      <c r="O3" s="9" t="str">
        <f>IFERROR(__xludf.DUMMYFUNCTION("""COMPUTED_VALUE"""),"Should accept max 100 character")</f>
        <v>Should accept max 100 character</v>
      </c>
      <c r="P3" s="9" t="str">
        <f>IFERROR(__xludf.DUMMYFUNCTION("""COMPUTED_VALUE"""),"Fail")</f>
        <v>Fail</v>
      </c>
      <c r="Q3" s="9" t="str">
        <f>IFERROR(__xludf.DUMMYFUNCTION("""COMPUTED_VALUE"""),"Ankit")</f>
        <v>Ankit</v>
      </c>
      <c r="R3" s="11">
        <f>IFERROR(__xludf.DUMMYFUNCTION("""COMPUTED_VALUE"""),43783.0)</f>
        <v>43783</v>
      </c>
      <c r="S3" s="9" t="str">
        <f>IFERROR(__xludf.DUMMYFUNCTION("""COMPUTED_VALUE"""),"")</f>
        <v/>
      </c>
      <c r="T3" s="12" t="s">
        <v>5</v>
      </c>
      <c r="U3" s="9"/>
      <c r="V3" s="12" t="s">
        <v>6</v>
      </c>
      <c r="W3" s="12" t="s">
        <v>7</v>
      </c>
      <c r="X3" s="12" t="s">
        <v>9</v>
      </c>
      <c r="Y3" s="9"/>
      <c r="Z3" s="9"/>
    </row>
    <row r="4">
      <c r="A4" s="9" t="str">
        <f>IFERROR(__xludf.DUMMYFUNCTION("""COMPUTED_VALUE"""),"TCM_dKosh_General_SMF1_001_006")</f>
        <v>TCM_dKosh_General_SMF1_001_006</v>
      </c>
      <c r="B4" s="9" t="str">
        <f>IFERROR(__xludf.DUMMYFUNCTION("""COMPUTED_VALUE"""),"TP_dKosh_General_SMF1_001")</f>
        <v>TP_dKosh_General_SMF1_001</v>
      </c>
      <c r="C4" s="9">
        <f>IFERROR(__xludf.DUMMYFUNCTION("""COMPUTED_VALUE"""),6.0)</f>
        <v>6</v>
      </c>
      <c r="D4" s="9" t="str">
        <f>IFERROR(__xludf.DUMMYFUNCTION("""COMPUTED_VALUE"""),"Web, Mobile")</f>
        <v>Web, Mobile</v>
      </c>
      <c r="E4" s="9" t="str">
        <f>IFERROR(__xludf.DUMMYFUNCTION("""COMPUTED_VALUE"""),"General")</f>
        <v>General</v>
      </c>
      <c r="F4" s="9" t="str">
        <f>IFERROR(__xludf.DUMMYFUNCTION("""COMPUTED_VALUE"""),"Create Form")</f>
        <v>Create Form</v>
      </c>
      <c r="G4" s="9" t="str">
        <f>IFERROR(__xludf.DUMMYFUNCTION("""COMPUTED_VALUE"""),"M")</f>
        <v>M</v>
      </c>
      <c r="H4" s="9" t="str">
        <f>IFERROR(__xludf.DUMMYFUNCTION("""COMPUTED_VALUE"""),"Ankit")</f>
        <v>Ankit</v>
      </c>
      <c r="I4" s="9" t="str">
        <f>IFERROR(__xludf.DUMMYFUNCTION("""COMPUTED_VALUE"""),"UI")</f>
        <v>UI</v>
      </c>
      <c r="J4" s="9" t="str">
        <f>IFERROR(__xludf.DUMMYFUNCTION("""COMPUTED_VALUE"""),"")</f>
        <v/>
      </c>
      <c r="K4" s="9" t="str">
        <f>IFERROR(__xludf.DUMMYFUNCTION("""COMPUTED_VALUE"""),"Verify, Caption, Placeholder, Control type and default value of 'Short Name' field.")</f>
        <v>Verify, Caption, Placeholder, Control type and default value of 'Short Name' field.</v>
      </c>
      <c r="L4" s="9" t="str">
        <f>IFERROR(__xludf.DUMMYFUNCTION("""COMPUTED_VALUE"""),"1. Go to manage form list.
2. Click on plus icon.
3. Click on 'Allowed Duration' field.")</f>
        <v>1. Go to manage form list.
2. Click on plus icon.
3. Click on 'Allowed Duration' field.</v>
      </c>
      <c r="M4" s="9" t="str">
        <f>IFERROR(__xludf.DUMMYFUNCTION("""COMPUTED_VALUE"""),"Caption : Short Name
Place Holder : --
Control Type : Text 
Default Value : --")</f>
        <v>Caption : Short Name
Place Holder : --
Control Type : Text 
Default Value : --</v>
      </c>
      <c r="N4" s="9" t="str">
        <f>IFERROR(__xludf.DUMMYFUNCTION("""COMPUTED_VALUE"""),"")</f>
        <v/>
      </c>
      <c r="O4" s="9" t="str">
        <f>IFERROR(__xludf.DUMMYFUNCTION("""COMPUTED_VALUE"""),"Different caption and place holder is not defined in requirement.")</f>
        <v>Different caption and place holder is not defined in requirement.</v>
      </c>
      <c r="P4" s="9" t="str">
        <f>IFERROR(__xludf.DUMMYFUNCTION("""COMPUTED_VALUE"""),"Fail")</f>
        <v>Fail</v>
      </c>
      <c r="Q4" s="9" t="str">
        <f>IFERROR(__xludf.DUMMYFUNCTION("""COMPUTED_VALUE"""),"Ankit")</f>
        <v>Ankit</v>
      </c>
      <c r="R4" s="11">
        <f>IFERROR(__xludf.DUMMYFUNCTION("""COMPUTED_VALUE"""),43783.0)</f>
        <v>43783</v>
      </c>
      <c r="S4" s="9" t="str">
        <f>IFERROR(__xludf.DUMMYFUNCTION("""COMPUTED_VALUE"""),"Caption : Short Name--Placeholder : ---")</f>
        <v>Caption : Short Name--Placeholder : ---</v>
      </c>
      <c r="T4" s="12" t="s">
        <v>5</v>
      </c>
      <c r="U4" s="9"/>
      <c r="V4" s="12" t="s">
        <v>6</v>
      </c>
      <c r="W4" s="12" t="s">
        <v>7</v>
      </c>
      <c r="X4" s="9"/>
      <c r="Y4" s="9"/>
      <c r="Z4" s="9"/>
    </row>
    <row r="5">
      <c r="A5" s="9" t="str">
        <f>IFERROR(__xludf.DUMMYFUNCTION("""COMPUTED_VALUE"""),"TCM_dKosh_General_SMF1_001_008")</f>
        <v>TCM_dKosh_General_SMF1_001_008</v>
      </c>
      <c r="B5" s="9" t="str">
        <f>IFERROR(__xludf.DUMMYFUNCTION("""COMPUTED_VALUE"""),"TP_dKosh_General_SMF1_001")</f>
        <v>TP_dKosh_General_SMF1_001</v>
      </c>
      <c r="C5" s="9">
        <f>IFERROR(__xludf.DUMMYFUNCTION("""COMPUTED_VALUE"""),8.0)</f>
        <v>8</v>
      </c>
      <c r="D5" s="9" t="str">
        <f>IFERROR(__xludf.DUMMYFUNCTION("""COMPUTED_VALUE"""),"Web, Mobile")</f>
        <v>Web, Mobile</v>
      </c>
      <c r="E5" s="9" t="str">
        <f>IFERROR(__xludf.DUMMYFUNCTION("""COMPUTED_VALUE"""),"General")</f>
        <v>General</v>
      </c>
      <c r="F5" s="9" t="str">
        <f>IFERROR(__xludf.DUMMYFUNCTION("""COMPUTED_VALUE"""),"Create Form")</f>
        <v>Create Form</v>
      </c>
      <c r="G5" s="9" t="str">
        <f>IFERROR(__xludf.DUMMYFUNCTION("""COMPUTED_VALUE"""),"M")</f>
        <v>M</v>
      </c>
      <c r="H5" s="9" t="str">
        <f>IFERROR(__xludf.DUMMYFUNCTION("""COMPUTED_VALUE"""),"Ankit")</f>
        <v>Ankit</v>
      </c>
      <c r="I5" s="9" t="str">
        <f>IFERROR(__xludf.DUMMYFUNCTION("""COMPUTED_VALUE"""),"Validation")</f>
        <v>Validation</v>
      </c>
      <c r="J5" s="9" t="str">
        <f>IFERROR(__xludf.DUMMYFUNCTION("""COMPUTED_VALUE"""),"")</f>
        <v/>
      </c>
      <c r="K5" s="9" t="str">
        <f>IFERROR(__xludf.DUMMYFUNCTION("""COMPUTED_VALUE"""),"Verify, Short Name field data validation (Min and Max length)")</f>
        <v>Verify, Short Name field data validation (Min and Max length)</v>
      </c>
      <c r="L5" s="9" t="str">
        <f>IFERROR(__xludf.DUMMYFUNCTION("""COMPUTED_VALUE"""),"1. Go to manage form list.
2. Click on plus icon.
3. Enter data in the Short Name field.")</f>
        <v>1. Go to manage form list.
2. Click on plus icon.
3. Enter data in the Short Name field.</v>
      </c>
      <c r="M5" s="9" t="str">
        <f>IFERROR(__xludf.DUMMYFUNCTION("""COMPUTED_VALUE"""),"db length should be 25.")</f>
        <v>db length should be 25.</v>
      </c>
      <c r="N5" s="9" t="str">
        <f>IFERROR(__xludf.DUMMYFUNCTION("""COMPUTED_VALUE"""),"")</f>
        <v/>
      </c>
      <c r="O5" s="9" t="str">
        <f>IFERROR(__xludf.DUMMYFUNCTION("""COMPUTED_VALUE"""),"Not validation for max length. It should accept only 25 character.")</f>
        <v>Not validation for max length. It should accept only 25 character.</v>
      </c>
      <c r="P5" s="9" t="str">
        <f>IFERROR(__xludf.DUMMYFUNCTION("""COMPUTED_VALUE"""),"Fail")</f>
        <v>Fail</v>
      </c>
      <c r="Q5" s="9" t="str">
        <f>IFERROR(__xludf.DUMMYFUNCTION("""COMPUTED_VALUE"""),"Ankit")</f>
        <v>Ankit</v>
      </c>
      <c r="R5" s="11">
        <f>IFERROR(__xludf.DUMMYFUNCTION("""COMPUTED_VALUE"""),43783.0)</f>
        <v>43783</v>
      </c>
      <c r="S5" s="9" t="str">
        <f>IFERROR(__xludf.DUMMYFUNCTION("""COMPUTED_VALUE"""),"Not defined message in requirement sheet.")</f>
        <v>Not defined message in requirement sheet.</v>
      </c>
      <c r="T5" s="12" t="s">
        <v>5</v>
      </c>
      <c r="U5" s="9"/>
      <c r="V5" s="12" t="s">
        <v>6</v>
      </c>
      <c r="W5" s="12" t="s">
        <v>7</v>
      </c>
      <c r="X5" s="9"/>
      <c r="Y5" s="9"/>
      <c r="Z5" s="9"/>
    </row>
    <row r="6">
      <c r="A6" s="9" t="str">
        <f>IFERROR(__xludf.DUMMYFUNCTION("""COMPUTED_VALUE"""),"TCM_dKosh_General_SMF1_001_011")</f>
        <v>TCM_dKosh_General_SMF1_001_011</v>
      </c>
      <c r="B6" s="9" t="str">
        <f>IFERROR(__xludf.DUMMYFUNCTION("""COMPUTED_VALUE"""),"TP_dKosh_General_SMF1_001")</f>
        <v>TP_dKosh_General_SMF1_001</v>
      </c>
      <c r="C6" s="9">
        <f>IFERROR(__xludf.DUMMYFUNCTION("""COMPUTED_VALUE"""),11.0)</f>
        <v>11</v>
      </c>
      <c r="D6" s="9" t="str">
        <f>IFERROR(__xludf.DUMMYFUNCTION("""COMPUTED_VALUE"""),"Web, Mobile")</f>
        <v>Web, Mobile</v>
      </c>
      <c r="E6" s="9" t="str">
        <f>IFERROR(__xludf.DUMMYFUNCTION("""COMPUTED_VALUE"""),"General")</f>
        <v>General</v>
      </c>
      <c r="F6" s="9" t="str">
        <f>IFERROR(__xludf.DUMMYFUNCTION("""COMPUTED_VALUE"""),"Create Form")</f>
        <v>Create Form</v>
      </c>
      <c r="G6" s="9" t="str">
        <f>IFERROR(__xludf.DUMMYFUNCTION("""COMPUTED_VALUE"""),"M")</f>
        <v>M</v>
      </c>
      <c r="H6" s="9" t="str">
        <f>IFERROR(__xludf.DUMMYFUNCTION("""COMPUTED_VALUE"""),"Ankit
")</f>
        <v>Ankit
</v>
      </c>
      <c r="I6" s="9" t="str">
        <f>IFERROR(__xludf.DUMMYFUNCTION("""COMPUTED_VALUE"""),"UI")</f>
        <v>UI</v>
      </c>
      <c r="J6" s="9" t="str">
        <f>IFERROR(__xludf.DUMMYFUNCTION("""COMPUTED_VALUE"""),"")</f>
        <v/>
      </c>
      <c r="K6" s="9" t="str">
        <f>IFERROR(__xludf.DUMMYFUNCTION("""COMPUTED_VALUE"""),"Verify, Caption, Placeholder, Control type and default value of 'Response Table Name' field.")</f>
        <v>Verify, Caption, Placeholder, Control type and default value of 'Response Table Name' field.</v>
      </c>
      <c r="L6" s="9" t="str">
        <f>IFERROR(__xludf.DUMMYFUNCTION("""COMPUTED_VALUE"""),"1. Go to manage form list.
2. Click on plus icon.
3. Check Response Table Name")</f>
        <v>1. Go to manage form list.
2. Click on plus icon.
3. Check Response Table Name</v>
      </c>
      <c r="M6" s="9" t="str">
        <f>IFERROR(__xludf.DUMMYFUNCTION("""COMPUTED_VALUE"""),"Caption : Response Table Name
Place Holder : --
Control Type : --
Default Value : --")</f>
        <v>Caption : Response Table Name
Place Holder : --
Control Type : --
Default Value : --</v>
      </c>
      <c r="N6" s="9" t="str">
        <f>IFERROR(__xludf.DUMMYFUNCTION("""COMPUTED_VALUE"""),"")</f>
        <v/>
      </c>
      <c r="O6" s="9" t="str">
        <f>IFERROR(__xludf.DUMMYFUNCTION("""COMPUTED_VALUE"""),"Not displaying a label")</f>
        <v>Not displaying a label</v>
      </c>
      <c r="P6" s="9" t="str">
        <f>IFERROR(__xludf.DUMMYFUNCTION("""COMPUTED_VALUE"""),"Fail")</f>
        <v>Fail</v>
      </c>
      <c r="Q6" s="9" t="str">
        <f>IFERROR(__xludf.DUMMYFUNCTION("""COMPUTED_VALUE"""),"Ankit")</f>
        <v>Ankit</v>
      </c>
      <c r="R6" s="11">
        <f>IFERROR(__xludf.DUMMYFUNCTION("""COMPUTED_VALUE"""),43783.0)</f>
        <v>43783</v>
      </c>
      <c r="S6" s="9" t="str">
        <f>IFERROR(__xludf.DUMMYFUNCTION("""COMPUTED_VALUE"""),"Display label.")</f>
        <v>Display label.</v>
      </c>
      <c r="T6" s="12" t="s">
        <v>5</v>
      </c>
      <c r="U6" s="9"/>
      <c r="V6" s="12" t="s">
        <v>6</v>
      </c>
      <c r="W6" s="12" t="s">
        <v>7</v>
      </c>
      <c r="X6" s="9"/>
      <c r="Y6" s="9"/>
      <c r="Z6" s="9"/>
    </row>
    <row r="7">
      <c r="A7" s="9" t="str">
        <f>IFERROR(__xludf.DUMMYFUNCTION("""COMPUTED_VALUE"""),"TCA_dKosh_General_SMF1_001_013")</f>
        <v>TCA_dKosh_General_SMF1_001_013</v>
      </c>
      <c r="B7" s="9" t="str">
        <f>IFERROR(__xludf.DUMMYFUNCTION("""COMPUTED_VALUE"""),"TP_dKosh_General_SMF1_001")</f>
        <v>TP_dKosh_General_SMF1_001</v>
      </c>
      <c r="C7" s="9">
        <f>IFERROR(__xludf.DUMMYFUNCTION("""COMPUTED_VALUE"""),13.0)</f>
        <v>13</v>
      </c>
      <c r="D7" s="9" t="str">
        <f>IFERROR(__xludf.DUMMYFUNCTION("""COMPUTED_VALUE"""),"Web, Mobile")</f>
        <v>Web, Mobile</v>
      </c>
      <c r="E7" s="9" t="str">
        <f>IFERROR(__xludf.DUMMYFUNCTION("""COMPUTED_VALUE"""),"General")</f>
        <v>General</v>
      </c>
      <c r="F7" s="9" t="str">
        <f>IFERROR(__xludf.DUMMYFUNCTION("""COMPUTED_VALUE"""),"Create Form")</f>
        <v>Create Form</v>
      </c>
      <c r="G7" s="9" t="str">
        <f>IFERROR(__xludf.DUMMYFUNCTION("""COMPUTED_VALUE"""),"A")</f>
        <v>A</v>
      </c>
      <c r="H7" s="9" t="str">
        <f>IFERROR(__xludf.DUMMYFUNCTION("""COMPUTED_VALUE"""),"Jaikishan
")</f>
        <v>Jaikishan
</v>
      </c>
      <c r="I7" s="9" t="str">
        <f>IFERROR(__xludf.DUMMYFUNCTION("""COMPUTED_VALUE"""),"Validation")</f>
        <v>Validation</v>
      </c>
      <c r="J7" s="9" t="str">
        <f>IFERROR(__xludf.DUMMYFUNCTION("""COMPUTED_VALUE"""),"")</f>
        <v/>
      </c>
      <c r="K7" s="9" t="str">
        <f>IFERROR(__xludf.DUMMYFUNCTION("""COMPUTED_VALUE"""),"Verify, 'Response Table Name' field data validation (Min &amp; Max Length)")</f>
        <v>Verify, 'Response Table Name' field data validation (Min &amp; Max Length)</v>
      </c>
      <c r="L7" s="9" t="str">
        <f>IFERROR(__xludf.DUMMYFUNCTION("""COMPUTED_VALUE"""),"1. Go to manage form list.
2. Click on plus icon.
3. Fill Short Name.")</f>
        <v>1. Go to manage form list.
2. Click on plus icon.
3. Fill Short Name.</v>
      </c>
      <c r="M7" s="9" t="str">
        <f>IFERROR(__xludf.DUMMYFUNCTION("""COMPUTED_VALUE"""),"Db length should be 50.")</f>
        <v>Db length should be 50.</v>
      </c>
      <c r="N7" s="9" t="str">
        <f>IFERROR(__xludf.DUMMYFUNCTION("""COMPUTED_VALUE"""),"
")</f>
        <v>
</v>
      </c>
      <c r="O7" s="9" t="str">
        <f>IFERROR(__xludf.DUMMYFUNCTION("""COMPUTED_VALUE"""),"There is not a functionalilty.")</f>
        <v>There is not a functionalilty.</v>
      </c>
      <c r="P7" s="9" t="str">
        <f>IFERROR(__xludf.DUMMYFUNCTION("""COMPUTED_VALUE"""),"Fail")</f>
        <v>Fail</v>
      </c>
      <c r="Q7" s="9" t="str">
        <f>IFERROR(__xludf.DUMMYFUNCTION("""COMPUTED_VALUE"""),"Ankit")</f>
        <v>Ankit</v>
      </c>
      <c r="R7" s="11">
        <f>IFERROR(__xludf.DUMMYFUNCTION("""COMPUTED_VALUE"""),43784.0)</f>
        <v>43784</v>
      </c>
      <c r="S7" s="9" t="str">
        <f>IFERROR(__xludf.DUMMYFUNCTION("""COMPUTED_VALUE"""),"Length can be 25 characters.")</f>
        <v>Length can be 25 characters.</v>
      </c>
      <c r="T7" s="12" t="s">
        <v>5</v>
      </c>
      <c r="U7" s="9"/>
      <c r="V7" s="12" t="s">
        <v>6</v>
      </c>
      <c r="W7" s="12" t="s">
        <v>7</v>
      </c>
      <c r="X7" s="9"/>
      <c r="Y7" s="9"/>
      <c r="Z7" s="9"/>
    </row>
    <row r="8">
      <c r="A8" s="9" t="str">
        <f>IFERROR(__xludf.DUMMYFUNCTION("""COMPUTED_VALUE"""),"TCM_dKosh_General_SMF1_001_014")</f>
        <v>TCM_dKosh_General_SMF1_001_014</v>
      </c>
      <c r="B8" s="9" t="str">
        <f>IFERROR(__xludf.DUMMYFUNCTION("""COMPUTED_VALUE"""),"TP_dKosh_General_SMF1_001")</f>
        <v>TP_dKosh_General_SMF1_001</v>
      </c>
      <c r="C8" s="9">
        <f>IFERROR(__xludf.DUMMYFUNCTION("""COMPUTED_VALUE"""),14.0)</f>
        <v>14</v>
      </c>
      <c r="D8" s="9" t="str">
        <f>IFERROR(__xludf.DUMMYFUNCTION("""COMPUTED_VALUE"""),"Web, Mobile")</f>
        <v>Web, Mobile</v>
      </c>
      <c r="E8" s="9" t="str">
        <f>IFERROR(__xludf.DUMMYFUNCTION("""COMPUTED_VALUE"""),"General")</f>
        <v>General</v>
      </c>
      <c r="F8" s="9" t="str">
        <f>IFERROR(__xludf.DUMMYFUNCTION("""COMPUTED_VALUE"""),"Create Form")</f>
        <v>Create Form</v>
      </c>
      <c r="G8" s="9" t="str">
        <f>IFERROR(__xludf.DUMMYFUNCTION("""COMPUTED_VALUE"""),"M")</f>
        <v>M</v>
      </c>
      <c r="H8" s="9" t="str">
        <f>IFERROR(__xludf.DUMMYFUNCTION("""COMPUTED_VALUE"""),"Aditya")</f>
        <v>Aditya</v>
      </c>
      <c r="I8" s="9" t="str">
        <f>IFERROR(__xludf.DUMMYFUNCTION("""COMPUTED_VALUE"""),"UI")</f>
        <v>UI</v>
      </c>
      <c r="J8" s="9" t="str">
        <f>IFERROR(__xludf.DUMMYFUNCTION("""COMPUTED_VALUE"""),"")</f>
        <v/>
      </c>
      <c r="K8" s="9" t="str">
        <f>IFERROR(__xludf.DUMMYFUNCTION("""COMPUTED_VALUE"""),"Verify, Caption, Place holder, Control type and default value of Available From field.")</f>
        <v>Verify, Caption, Place holder, Control type and default value of Available From field.</v>
      </c>
      <c r="L8" s="9" t="str">
        <f>IFERROR(__xludf.DUMMYFUNCTION("""COMPUTED_VALUE"""),"1. Go to manage form list.
2. Click on plus icon.
3. Click on 'Available From' field.")</f>
        <v>1. Go to manage form list.
2. Click on plus icon.
3. Click on 'Available From' field.</v>
      </c>
      <c r="M8" s="9" t="str">
        <f>IFERROR(__xludf.DUMMYFUNCTION("""COMPUTED_VALUE"""),"Caption : Available From
Place Holder : None
Control Type : Datepicker
Default Value : None")</f>
        <v>Caption : Available From
Place Holder : None
Control Type : Datepicker
Default Value : None</v>
      </c>
      <c r="N8" s="9" t="str">
        <f>IFERROR(__xludf.DUMMYFUNCTION("""COMPUTED_VALUE"""),"")</f>
        <v/>
      </c>
      <c r="O8" s="9" t="str">
        <f>IFERROR(__xludf.DUMMYFUNCTION("""COMPUTED_VALUE"""),"Previous date is not accepting")</f>
        <v>Previous date is not accepting</v>
      </c>
      <c r="P8" s="9" t="str">
        <f>IFERROR(__xludf.DUMMYFUNCTION("""COMPUTED_VALUE"""),"Fail")</f>
        <v>Fail</v>
      </c>
      <c r="Q8" s="9" t="str">
        <f>IFERROR(__xludf.DUMMYFUNCTION("""COMPUTED_VALUE"""),"Ankit")</f>
        <v>Ankit</v>
      </c>
      <c r="R8" s="11">
        <f>IFERROR(__xludf.DUMMYFUNCTION("""COMPUTED_VALUE"""),43784.0)</f>
        <v>43784</v>
      </c>
      <c r="S8" s="9" t="str">
        <f>IFERROR(__xludf.DUMMYFUNCTION("""COMPUTED_VALUE"""),"Defined new message.--Previous date is accepting.")</f>
        <v>Defined new message.--Previous date is accepting.</v>
      </c>
      <c r="T8" s="13" t="s">
        <v>5</v>
      </c>
      <c r="U8" s="9"/>
      <c r="V8" s="12" t="s">
        <v>12</v>
      </c>
      <c r="W8" s="12" t="s">
        <v>7</v>
      </c>
      <c r="X8" s="12" t="s">
        <v>13</v>
      </c>
      <c r="Y8" s="9"/>
      <c r="Z8" s="9"/>
    </row>
    <row r="9">
      <c r="A9" s="9" t="str">
        <f>IFERROR(__xludf.DUMMYFUNCTION("""COMPUTED_VALUE"""),"TCM_dKosh_General_SMF1_001_015")</f>
        <v>TCM_dKosh_General_SMF1_001_015</v>
      </c>
      <c r="B9" s="9" t="str">
        <f>IFERROR(__xludf.DUMMYFUNCTION("""COMPUTED_VALUE"""),"TP_dKosh_General_SMF1_001")</f>
        <v>TP_dKosh_General_SMF1_001</v>
      </c>
      <c r="C9" s="9">
        <f>IFERROR(__xludf.DUMMYFUNCTION("""COMPUTED_VALUE"""),15.0)</f>
        <v>15</v>
      </c>
      <c r="D9" s="9" t="str">
        <f>IFERROR(__xludf.DUMMYFUNCTION("""COMPUTED_VALUE"""),"Web, Mobile")</f>
        <v>Web, Mobile</v>
      </c>
      <c r="E9" s="9" t="str">
        <f>IFERROR(__xludf.DUMMYFUNCTION("""COMPUTED_VALUE"""),"General")</f>
        <v>General</v>
      </c>
      <c r="F9" s="9" t="str">
        <f>IFERROR(__xludf.DUMMYFUNCTION("""COMPUTED_VALUE"""),"Create Form")</f>
        <v>Create Form</v>
      </c>
      <c r="G9" s="9" t="str">
        <f>IFERROR(__xludf.DUMMYFUNCTION("""COMPUTED_VALUE"""),"M")</f>
        <v>M</v>
      </c>
      <c r="H9" s="9" t="str">
        <f>IFERROR(__xludf.DUMMYFUNCTION("""COMPUTED_VALUE"""),"Jaikishan
")</f>
        <v>Jaikishan
</v>
      </c>
      <c r="I9" s="9" t="str">
        <f>IFERROR(__xludf.DUMMYFUNCTION("""COMPUTED_VALUE"""),"Validation")</f>
        <v>Validation</v>
      </c>
      <c r="J9" s="9" t="str">
        <f>IFERROR(__xludf.DUMMYFUNCTION("""COMPUTED_VALUE"""),"")</f>
        <v/>
      </c>
      <c r="K9" s="9" t="str">
        <f>IFERROR(__xludf.DUMMYFUNCTION("""COMPUTED_VALUE"""),"Verify, 'Available From' field data validation is mandatory.")</f>
        <v>Verify, 'Available From' field data validation is mandatory.</v>
      </c>
      <c r="L9" s="9" t="str">
        <f>IFERROR(__xludf.DUMMYFUNCTION("""COMPUTED_VALUE"""),"1. Go to manage form list.
2. Click on plus icon.
3. Select Other field excluing 'Available From""")</f>
        <v>1. Go to manage form list.
2. Click on plus icon.
3. Select Other field excluing 'Available From"</v>
      </c>
      <c r="M9" s="9" t="str">
        <f>IFERROR(__xludf.DUMMYFUNCTION("""COMPUTED_VALUE"""),"""Available From"" field should be mandatory.")</f>
        <v>"Available From" field should be mandatory.</v>
      </c>
      <c r="N9" s="9" t="str">
        <f>IFERROR(__xludf.DUMMYFUNCTION("""COMPUTED_VALUE"""),"")</f>
        <v/>
      </c>
      <c r="O9" s="9" t="str">
        <f>IFERROR(__xludf.DUMMYFUNCTION("""COMPUTED_VALUE"""),"Field is optional")</f>
        <v>Field is optional</v>
      </c>
      <c r="P9" s="9" t="str">
        <f>IFERROR(__xludf.DUMMYFUNCTION("""COMPUTED_VALUE"""),"Fail")</f>
        <v>Fail</v>
      </c>
      <c r="Q9" s="9" t="str">
        <f>IFERROR(__xludf.DUMMYFUNCTION("""COMPUTED_VALUE"""),"Ankit")</f>
        <v>Ankit</v>
      </c>
      <c r="R9" s="11">
        <f>IFERROR(__xludf.DUMMYFUNCTION("""COMPUTED_VALUE"""),43784.0)</f>
        <v>43784</v>
      </c>
      <c r="S9" s="9" t="str">
        <f>IFERROR(__xludf.DUMMYFUNCTION("""COMPUTED_VALUE"""),"""Available From"" field can be mandatory.")</f>
        <v>"Available From" field can be mandatory.</v>
      </c>
      <c r="T9" s="12" t="s">
        <v>5</v>
      </c>
      <c r="U9" s="9"/>
      <c r="V9" s="12" t="s">
        <v>6</v>
      </c>
      <c r="W9" s="12" t="s">
        <v>7</v>
      </c>
      <c r="X9" s="9"/>
      <c r="Y9" s="9"/>
      <c r="Z9" s="9"/>
    </row>
    <row r="10">
      <c r="A10" s="9" t="str">
        <f>IFERROR(__xludf.DUMMYFUNCTION("""COMPUTED_VALUE"""),"TCM_dKosh_General_SMF1_001_018")</f>
        <v>TCM_dKosh_General_SMF1_001_018</v>
      </c>
      <c r="B10" s="9" t="str">
        <f>IFERROR(__xludf.DUMMYFUNCTION("""COMPUTED_VALUE"""),"TP_dKosh_General_SMF1_001")</f>
        <v>TP_dKosh_General_SMF1_001</v>
      </c>
      <c r="C10" s="9">
        <f>IFERROR(__xludf.DUMMYFUNCTION("""COMPUTED_VALUE"""),18.0)</f>
        <v>18</v>
      </c>
      <c r="D10" s="9" t="str">
        <f>IFERROR(__xludf.DUMMYFUNCTION("""COMPUTED_VALUE"""),"Web, Mobile")</f>
        <v>Web, Mobile</v>
      </c>
      <c r="E10" s="9" t="str">
        <f>IFERROR(__xludf.DUMMYFUNCTION("""COMPUTED_VALUE"""),"General")</f>
        <v>General</v>
      </c>
      <c r="F10" s="9" t="str">
        <f>IFERROR(__xludf.DUMMYFUNCTION("""COMPUTED_VALUE"""),"Create Form")</f>
        <v>Create Form</v>
      </c>
      <c r="G10" s="9" t="str">
        <f>IFERROR(__xludf.DUMMYFUNCTION("""COMPUTED_VALUE"""),"M")</f>
        <v>M</v>
      </c>
      <c r="H10" s="9" t="str">
        <f>IFERROR(__xludf.DUMMYFUNCTION("""COMPUTED_VALUE"""),"Aditya")</f>
        <v>Aditya</v>
      </c>
      <c r="I10" s="9" t="str">
        <f>IFERROR(__xludf.DUMMYFUNCTION("""COMPUTED_VALUE"""),"UI")</f>
        <v>UI</v>
      </c>
      <c r="J10" s="9" t="str">
        <f>IFERROR(__xludf.DUMMYFUNCTION("""COMPUTED_VALUE"""),"")</f>
        <v/>
      </c>
      <c r="K10" s="9" t="str">
        <f>IFERROR(__xludf.DUMMYFUNCTION("""COMPUTED_VALUE"""),"Verify, Caption, Place holder, Control type and default value of 'Available Upto' field.")</f>
        <v>Verify, Caption, Place holder, Control type and default value of 'Available Upto' field.</v>
      </c>
      <c r="L10" s="9" t="str">
        <f>IFERROR(__xludf.DUMMYFUNCTION("""COMPUTED_VALUE"""),"1. Go to manage form list.
2. Click on plus icon.
3. Click on 'Available Upto' field.")</f>
        <v>1. Go to manage form list.
2. Click on plus icon.
3. Click on 'Available Upto' field.</v>
      </c>
      <c r="M10" s="9" t="str">
        <f>IFERROR(__xludf.DUMMYFUNCTION("""COMPUTED_VALUE"""),"Caption : Availbale Upto
Place Holder : None
Control Type : Datepicker
Default Value : None")</f>
        <v>Caption : Availbale Upto
Place Holder : None
Control Type : Datepicker
Default Value : None</v>
      </c>
      <c r="N10" s="9" t="str">
        <f>IFERROR(__xludf.DUMMYFUNCTION("""COMPUTED_VALUE"""),"")</f>
        <v/>
      </c>
      <c r="O10" s="9" t="str">
        <f>IFERROR(__xludf.DUMMYFUNCTION("""COMPUTED_VALUE"""),"Different caption and place holder is not defined in requirement.")</f>
        <v>Different caption and place holder is not defined in requirement.</v>
      </c>
      <c r="P10" s="9" t="str">
        <f>IFERROR(__xludf.DUMMYFUNCTION("""COMPUTED_VALUE"""),"Fail")</f>
        <v>Fail</v>
      </c>
      <c r="Q10" s="9" t="str">
        <f>IFERROR(__xludf.DUMMYFUNCTION("""COMPUTED_VALUE"""),"Ankit")</f>
        <v>Ankit</v>
      </c>
      <c r="R10" s="11">
        <f>IFERROR(__xludf.DUMMYFUNCTION("""COMPUTED_VALUE"""),43784.0)</f>
        <v>43784</v>
      </c>
      <c r="S10" s="9" t="str">
        <f>IFERROR(__xludf.DUMMYFUNCTION("""COMPUTED_VALUE"""),"")</f>
        <v/>
      </c>
      <c r="T10" s="12" t="s">
        <v>5</v>
      </c>
      <c r="U10" s="9"/>
      <c r="V10" s="12" t="s">
        <v>6</v>
      </c>
      <c r="W10" s="12" t="s">
        <v>7</v>
      </c>
      <c r="X10" s="9"/>
      <c r="Y10" s="9"/>
      <c r="Z10" s="9"/>
    </row>
    <row r="11">
      <c r="A11" s="9" t="str">
        <f>IFERROR(__xludf.DUMMYFUNCTION("""COMPUTED_VALUE"""),"TCM_dKosh_General_SMF1_001_022")</f>
        <v>TCM_dKosh_General_SMF1_001_022</v>
      </c>
      <c r="B11" s="9" t="str">
        <f>IFERROR(__xludf.DUMMYFUNCTION("""COMPUTED_VALUE"""),"TP_dKosh_General_SMF1_001")</f>
        <v>TP_dKosh_General_SMF1_001</v>
      </c>
      <c r="C11" s="9">
        <f>IFERROR(__xludf.DUMMYFUNCTION("""COMPUTED_VALUE"""),22.0)</f>
        <v>22</v>
      </c>
      <c r="D11" s="9" t="str">
        <f>IFERROR(__xludf.DUMMYFUNCTION("""COMPUTED_VALUE"""),"Web, Mobile")</f>
        <v>Web, Mobile</v>
      </c>
      <c r="E11" s="9" t="str">
        <f>IFERROR(__xludf.DUMMYFUNCTION("""COMPUTED_VALUE"""),"General")</f>
        <v>General</v>
      </c>
      <c r="F11" s="9" t="str">
        <f>IFERROR(__xludf.DUMMYFUNCTION("""COMPUTED_VALUE"""),"Create Form")</f>
        <v>Create Form</v>
      </c>
      <c r="G11" s="9" t="str">
        <f>IFERROR(__xludf.DUMMYFUNCTION("""COMPUTED_VALUE"""),"M")</f>
        <v>M</v>
      </c>
      <c r="H11" s="9" t="str">
        <f>IFERROR(__xludf.DUMMYFUNCTION("""COMPUTED_VALUE"""),"Aditya")</f>
        <v>Aditya</v>
      </c>
      <c r="I11" s="9" t="str">
        <f>IFERROR(__xludf.DUMMYFUNCTION("""COMPUTED_VALUE"""),"UI")</f>
        <v>UI</v>
      </c>
      <c r="J11" s="9" t="str">
        <f>IFERROR(__xludf.DUMMYFUNCTION("""COMPUTED_VALUE"""),"")</f>
        <v/>
      </c>
      <c r="K11" s="9" t="str">
        <f>IFERROR(__xludf.DUMMYFUNCTION("""COMPUTED_VALUE"""),"Verify, Caption, Place holder, Control type and default value of 'Allowed Duration' field.")</f>
        <v>Verify, Caption, Place holder, Control type and default value of 'Allowed Duration' field.</v>
      </c>
      <c r="L11" s="9" t="str">
        <f>IFERROR(__xludf.DUMMYFUNCTION("""COMPUTED_VALUE"""),"1. Go to manage form list.
2. Click on plus icon.
3. Click on 'Allowed Duration' field.")</f>
        <v>1. Go to manage form list.
2. Click on plus icon.
3. Click on 'Allowed Duration' field.</v>
      </c>
      <c r="M11" s="9" t="str">
        <f>IFERROR(__xludf.DUMMYFUNCTION("""COMPUTED_VALUE"""),"Caption : Allowed Duration
Place Holder : --
Control Type : Text (Autocomplete)
Default Value : 0 (means no limit)")</f>
        <v>Caption : Allowed Duration
Place Holder : --
Control Type : Text (Autocomplete)
Default Value : 0 (means no limit)</v>
      </c>
      <c r="N11" s="9" t="str">
        <f>IFERROR(__xludf.DUMMYFUNCTION("""COMPUTED_VALUE"""),"")</f>
        <v/>
      </c>
      <c r="O11" s="9" t="str">
        <f>IFERROR(__xludf.DUMMYFUNCTION("""COMPUTED_VALUE"""),"Control type should be text or Requirement sheet.")</f>
        <v>Control type should be text or Requirement sheet.</v>
      </c>
      <c r="P11" s="9" t="str">
        <f>IFERROR(__xludf.DUMMYFUNCTION("""COMPUTED_VALUE"""),"Fail")</f>
        <v>Fail</v>
      </c>
      <c r="Q11" s="9" t="str">
        <f>IFERROR(__xludf.DUMMYFUNCTION("""COMPUTED_VALUE"""),"Ankit")</f>
        <v>Ankit</v>
      </c>
      <c r="R11" s="11">
        <f>IFERROR(__xludf.DUMMYFUNCTION("""COMPUTED_VALUE"""),43784.0)</f>
        <v>43784</v>
      </c>
      <c r="S11" s="9" t="str">
        <f>IFERROR(__xludf.DUMMYFUNCTION("""COMPUTED_VALUE"""),"")</f>
        <v/>
      </c>
      <c r="T11" s="12" t="s">
        <v>5</v>
      </c>
      <c r="U11" s="9"/>
      <c r="V11" s="12" t="s">
        <v>6</v>
      </c>
      <c r="W11" s="12" t="s">
        <v>7</v>
      </c>
      <c r="X11" s="9"/>
      <c r="Y11" s="9"/>
      <c r="Z11" s="9"/>
    </row>
    <row r="12">
      <c r="A12" s="9" t="str">
        <f>IFERROR(__xludf.DUMMYFUNCTION("""COMPUTED_VALUE"""),"TCA_dKosh_General_SMF1_001_025")</f>
        <v>TCA_dKosh_General_SMF1_001_025</v>
      </c>
      <c r="B12" s="9" t="str">
        <f>IFERROR(__xludf.DUMMYFUNCTION("""COMPUTED_VALUE"""),"TP_dKosh_General_SMF1_001")</f>
        <v>TP_dKosh_General_SMF1_001</v>
      </c>
      <c r="C12" s="9">
        <f>IFERROR(__xludf.DUMMYFUNCTION("""COMPUTED_VALUE"""),25.0)</f>
        <v>25</v>
      </c>
      <c r="D12" s="9" t="str">
        <f>IFERROR(__xludf.DUMMYFUNCTION("""COMPUTED_VALUE"""),"Web, Mobile")</f>
        <v>Web, Mobile</v>
      </c>
      <c r="E12" s="9" t="str">
        <f>IFERROR(__xludf.DUMMYFUNCTION("""COMPUTED_VALUE"""),"General")</f>
        <v>General</v>
      </c>
      <c r="F12" s="9" t="str">
        <f>IFERROR(__xludf.DUMMYFUNCTION("""COMPUTED_VALUE"""),"Create Form")</f>
        <v>Create Form</v>
      </c>
      <c r="G12" s="9" t="str">
        <f>IFERROR(__xludf.DUMMYFUNCTION("""COMPUTED_VALUE"""),"A")</f>
        <v>A</v>
      </c>
      <c r="H12" s="9" t="str">
        <f>IFERROR(__xludf.DUMMYFUNCTION("""COMPUTED_VALUE"""),"Aditya")</f>
        <v>Aditya</v>
      </c>
      <c r="I12" s="9" t="str">
        <f>IFERROR(__xludf.DUMMYFUNCTION("""COMPUTED_VALUE"""),"Validation")</f>
        <v>Validation</v>
      </c>
      <c r="J12" s="9" t="str">
        <f>IFERROR(__xludf.DUMMYFUNCTION("""COMPUTED_VALUE"""),"")</f>
        <v/>
      </c>
      <c r="K12" s="9" t="str">
        <f>IFERROR(__xludf.DUMMYFUNCTION("""COMPUTED_VALUE"""),"Verify, 'Allowed Duration' field data validation.")</f>
        <v>Verify, 'Allowed Duration' field data validation.</v>
      </c>
      <c r="L12" s="9" t="str">
        <f>IFERROR(__xludf.DUMMYFUNCTION("""COMPUTED_VALUE"""),"1. Go to manage form list.
2. Click on plus icon.
3. Click on 'Allowed Duration' field.")</f>
        <v>1. Go to manage form list.
2. Click on plus icon.
3. Click on 'Allowed Duration' field.</v>
      </c>
      <c r="M12" s="9" t="str">
        <f>IFERROR(__xludf.DUMMYFUNCTION("""COMPUTED_VALUE"""),"1. Count from 0 to 11 for HH (hours)
2. Count from 0 to 59 for MM (Minutes)")</f>
        <v>1. Count from 0 to 11 for HH (hours)
2. Count from 0 to 59 for MM (Minutes)</v>
      </c>
      <c r="N12" s="9" t="str">
        <f>IFERROR(__xludf.DUMMYFUNCTION("""COMPUTED_VALUE"""),"Requirement sheet is wrong for Hour maximum value.")</f>
        <v>Requirement sheet is wrong for Hour maximum value.</v>
      </c>
      <c r="O12" s="9" t="str">
        <f>IFERROR(__xludf.DUMMYFUNCTION("""COMPUTED_VALUE"""),"Hour accept upto 11 and minute 59.")</f>
        <v>Hour accept upto 11 and minute 59.</v>
      </c>
      <c r="P12" s="9" t="str">
        <f>IFERROR(__xludf.DUMMYFUNCTION("""COMPUTED_VALUE"""),"Fail")</f>
        <v>Fail</v>
      </c>
      <c r="Q12" s="9" t="str">
        <f>IFERROR(__xludf.DUMMYFUNCTION("""COMPUTED_VALUE"""),"Ankit")</f>
        <v>Ankit</v>
      </c>
      <c r="R12" s="11">
        <f>IFERROR(__xludf.DUMMYFUNCTION("""COMPUTED_VALUE"""),43784.0)</f>
        <v>43784</v>
      </c>
      <c r="S12" s="9" t="str">
        <f>IFERROR(__xludf.DUMMYFUNCTION("""COMPUTED_VALUE"""),"Acepting negative values")</f>
        <v>Acepting negative values</v>
      </c>
      <c r="T12" s="12" t="s">
        <v>5</v>
      </c>
      <c r="U12" s="9"/>
      <c r="V12" s="12" t="s">
        <v>6</v>
      </c>
      <c r="W12" s="12" t="s">
        <v>7</v>
      </c>
      <c r="X12" s="9"/>
      <c r="Y12" s="9"/>
      <c r="Z12" s="9"/>
    </row>
    <row r="13">
      <c r="A13" s="9" t="str">
        <f>IFERROR(__xludf.DUMMYFUNCTION("""COMPUTED_VALUE"""),"TCM_dKosh_General_SMF1_001_026")</f>
        <v>TCM_dKosh_General_SMF1_001_026</v>
      </c>
      <c r="B13" s="9" t="str">
        <f>IFERROR(__xludf.DUMMYFUNCTION("""COMPUTED_VALUE"""),"TP_dKosh_General_SMF1_001")</f>
        <v>TP_dKosh_General_SMF1_001</v>
      </c>
      <c r="C13" s="9">
        <f>IFERROR(__xludf.DUMMYFUNCTION("""COMPUTED_VALUE"""),26.0)</f>
        <v>26</v>
      </c>
      <c r="D13" s="9" t="str">
        <f>IFERROR(__xludf.DUMMYFUNCTION("""COMPUTED_VALUE"""),"Web, Mobile")</f>
        <v>Web, Mobile</v>
      </c>
      <c r="E13" s="9" t="str">
        <f>IFERROR(__xludf.DUMMYFUNCTION("""COMPUTED_VALUE"""),"General")</f>
        <v>General</v>
      </c>
      <c r="F13" s="9" t="str">
        <f>IFERROR(__xludf.DUMMYFUNCTION("""COMPUTED_VALUE"""),"Create Form")</f>
        <v>Create Form</v>
      </c>
      <c r="G13" s="9" t="str">
        <f>IFERROR(__xludf.DUMMYFUNCTION("""COMPUTED_VALUE"""),"M")</f>
        <v>M</v>
      </c>
      <c r="H13" s="9" t="str">
        <f>IFERROR(__xludf.DUMMYFUNCTION("""COMPUTED_VALUE"""),"Aditya")</f>
        <v>Aditya</v>
      </c>
      <c r="I13" s="9" t="str">
        <f>IFERROR(__xludf.DUMMYFUNCTION("""COMPUTED_VALUE"""),"UI")</f>
        <v>UI</v>
      </c>
      <c r="J13" s="9" t="str">
        <f>IFERROR(__xludf.DUMMYFUNCTION("""COMPUTED_VALUE"""),"")</f>
        <v/>
      </c>
      <c r="K13" s="9" t="str">
        <f>IFERROR(__xludf.DUMMYFUNCTION("""COMPUTED_VALUE"""),"Verify, Caption, Place holder, Control type and default value of Response Frequency field.")</f>
        <v>Verify, Caption, Place holder, Control type and default value of Response Frequency field.</v>
      </c>
      <c r="L13" s="9" t="str">
        <f>IFERROR(__xludf.DUMMYFUNCTION("""COMPUTED_VALUE"""),"1. Go to manage form list.
2. Click on plus icon.
3. Click on Response Frequency field.")</f>
        <v>1. Go to manage form list.
2. Click on plus icon.
3. Click on Response Frequency field.</v>
      </c>
      <c r="M13" s="9" t="str">
        <f>IFERROR(__xludf.DUMMYFUNCTION("""COMPUTED_VALUE"""),"Caption : Response Frequency
Place Holder : --
Control Type : Dropdown
Default Value : None")</f>
        <v>Caption : Response Frequency
Place Holder : --
Control Type : Dropdown
Default Value : None</v>
      </c>
      <c r="N13" s="9" t="str">
        <f>IFERROR(__xludf.DUMMYFUNCTION("""COMPUTED_VALUE"""),"")</f>
        <v/>
      </c>
      <c r="O13" s="9" t="str">
        <f>IFERROR(__xludf.DUMMYFUNCTION("""COMPUTED_VALUE"""),"Default value should be displayed as Once")</f>
        <v>Default value should be displayed as Once</v>
      </c>
      <c r="P13" s="9" t="str">
        <f>IFERROR(__xludf.DUMMYFUNCTION("""COMPUTED_VALUE"""),"Fail")</f>
        <v>Fail</v>
      </c>
      <c r="Q13" s="9" t="str">
        <f>IFERROR(__xludf.DUMMYFUNCTION("""COMPUTED_VALUE"""),"Ankit")</f>
        <v>Ankit</v>
      </c>
      <c r="R13" s="11">
        <f>IFERROR(__xludf.DUMMYFUNCTION("""COMPUTED_VALUE"""),43783.0)</f>
        <v>43783</v>
      </c>
      <c r="S13" s="9" t="str">
        <f>IFERROR(__xludf.DUMMYFUNCTION("""COMPUTED_VALUE"""),"There is no any default value.")</f>
        <v>There is no any default value.</v>
      </c>
      <c r="T13" s="12" t="s">
        <v>5</v>
      </c>
      <c r="U13" s="9"/>
      <c r="V13" s="12" t="s">
        <v>16</v>
      </c>
      <c r="W13" s="12" t="s">
        <v>7</v>
      </c>
      <c r="X13" s="12" t="s">
        <v>17</v>
      </c>
      <c r="Y13" s="9"/>
      <c r="Z13" s="9"/>
    </row>
    <row r="14">
      <c r="A14" s="9" t="str">
        <f>IFERROR(__xludf.DUMMYFUNCTION("""COMPUTED_VALUE"""),"TCA_dKosh_General_SMF1_001_028")</f>
        <v>TCA_dKosh_General_SMF1_001_028</v>
      </c>
      <c r="B14" s="9" t="str">
        <f>IFERROR(__xludf.DUMMYFUNCTION("""COMPUTED_VALUE"""),"TP_dKosh_General_SMF1_001")</f>
        <v>TP_dKosh_General_SMF1_001</v>
      </c>
      <c r="C14" s="9">
        <f>IFERROR(__xludf.DUMMYFUNCTION("""COMPUTED_VALUE"""),28.0)</f>
        <v>28</v>
      </c>
      <c r="D14" s="9" t="str">
        <f>IFERROR(__xludf.DUMMYFUNCTION("""COMPUTED_VALUE"""),"Web, Mobile")</f>
        <v>Web, Mobile</v>
      </c>
      <c r="E14" s="9" t="str">
        <f>IFERROR(__xludf.DUMMYFUNCTION("""COMPUTED_VALUE"""),"General")</f>
        <v>General</v>
      </c>
      <c r="F14" s="9" t="str">
        <f>IFERROR(__xludf.DUMMYFUNCTION("""COMPUTED_VALUE"""),"Create Form")</f>
        <v>Create Form</v>
      </c>
      <c r="G14" s="9" t="str">
        <f>IFERROR(__xludf.DUMMYFUNCTION("""COMPUTED_VALUE"""),"A")</f>
        <v>A</v>
      </c>
      <c r="H14" s="9" t="str">
        <f>IFERROR(__xludf.DUMMYFUNCTION("""COMPUTED_VALUE"""),"Aditya")</f>
        <v>Aditya</v>
      </c>
      <c r="I14" s="9" t="str">
        <f>IFERROR(__xludf.DUMMYFUNCTION("""COMPUTED_VALUE"""),"Validation")</f>
        <v>Validation</v>
      </c>
      <c r="J14" s="9" t="str">
        <f>IFERROR(__xludf.DUMMYFUNCTION("""COMPUTED_VALUE"""),"")</f>
        <v/>
      </c>
      <c r="K14" s="9" t="str">
        <f>IFERROR(__xludf.DUMMYFUNCTION("""COMPUTED_VALUE"""),"Verify, Value selection in Response Frequency dropdown is mandatory.")</f>
        <v>Verify, Value selection in Response Frequency dropdown is mandatory.</v>
      </c>
      <c r="L14" s="9" t="str">
        <f>IFERROR(__xludf.DUMMYFUNCTION("""COMPUTED_VALUE"""),"1. Go to manage form list.
2. Click on plus icon.
3. Fill all requied info excluding Response Frequency.")</f>
        <v>1. Go to manage form list.
2. Click on plus icon.
3. Fill all requied info excluding Response Frequency.</v>
      </c>
      <c r="M14" s="9" t="str">
        <f>IFERROR(__xludf.DUMMYFUNCTION("""COMPUTED_VALUE"""),"-Field should be mandatory.
-There should be shown error message 'Please select Response frequency'")</f>
        <v>-Field should be mandatory.
-There should be shown error message 'Please select Response frequency'</v>
      </c>
      <c r="N14" s="9" t="str">
        <f>IFERROR(__xludf.DUMMYFUNCTION("""COMPUTED_VALUE"""),"")</f>
        <v/>
      </c>
      <c r="O14" s="9" t="str">
        <f>IFERROR(__xludf.DUMMYFUNCTION("""COMPUTED_VALUE"""),"Not mandatory")</f>
        <v>Not mandatory</v>
      </c>
      <c r="P14" s="9" t="str">
        <f>IFERROR(__xludf.DUMMYFUNCTION("""COMPUTED_VALUE"""),"Fail")</f>
        <v>Fail</v>
      </c>
      <c r="Q14" s="9" t="str">
        <f>IFERROR(__xludf.DUMMYFUNCTION("""COMPUTED_VALUE"""),"Ankit")</f>
        <v>Ankit</v>
      </c>
      <c r="R14" s="11">
        <f>IFERROR(__xludf.DUMMYFUNCTION("""COMPUTED_VALUE"""),43784.0)</f>
        <v>43784</v>
      </c>
      <c r="S14" s="9" t="str">
        <f>IFERROR(__xludf.DUMMYFUNCTION("""COMPUTED_VALUE"""),"it is mandatory.")</f>
        <v>it is mandatory.</v>
      </c>
      <c r="T14" s="12" t="s">
        <v>5</v>
      </c>
      <c r="U14" s="9"/>
      <c r="V14" s="12" t="s">
        <v>6</v>
      </c>
      <c r="W14" s="12" t="s">
        <v>7</v>
      </c>
      <c r="X14" s="9"/>
      <c r="Y14" s="9"/>
      <c r="Z14" s="9"/>
    </row>
    <row r="15">
      <c r="A15" s="9" t="str">
        <f>IFERROR(__xludf.DUMMYFUNCTION("""COMPUTED_VALUE"""),"TCM_dKosh_General_SMF1_001_029")</f>
        <v>TCM_dKosh_General_SMF1_001_029</v>
      </c>
      <c r="B15" s="9" t="str">
        <f>IFERROR(__xludf.DUMMYFUNCTION("""COMPUTED_VALUE"""),"TP_dKosh_General_SMF1_001")</f>
        <v>TP_dKosh_General_SMF1_001</v>
      </c>
      <c r="C15" s="9">
        <f>IFERROR(__xludf.DUMMYFUNCTION("""COMPUTED_VALUE"""),29.0)</f>
        <v>29</v>
      </c>
      <c r="D15" s="9" t="str">
        <f>IFERROR(__xludf.DUMMYFUNCTION("""COMPUTED_VALUE"""),"Web, Mobile")</f>
        <v>Web, Mobile</v>
      </c>
      <c r="E15" s="9" t="str">
        <f>IFERROR(__xludf.DUMMYFUNCTION("""COMPUTED_VALUE"""),"General")</f>
        <v>General</v>
      </c>
      <c r="F15" s="9" t="str">
        <f>IFERROR(__xludf.DUMMYFUNCTION("""COMPUTED_VALUE"""),"Create Form")</f>
        <v>Create Form</v>
      </c>
      <c r="G15" s="9" t="str">
        <f>IFERROR(__xludf.DUMMYFUNCTION("""COMPUTED_VALUE"""),"M")</f>
        <v>M</v>
      </c>
      <c r="H15" s="9" t="str">
        <f>IFERROR(__xludf.DUMMYFUNCTION("""COMPUTED_VALUE"""),"Aditya")</f>
        <v>Aditya</v>
      </c>
      <c r="I15" s="9" t="str">
        <f>IFERROR(__xludf.DUMMYFUNCTION("""COMPUTED_VALUE"""),"UI")</f>
        <v>UI</v>
      </c>
      <c r="J15" s="9" t="str">
        <f>IFERROR(__xludf.DUMMYFUNCTION("""COMPUTED_VALUE"""),"")</f>
        <v/>
      </c>
      <c r="K15" s="9" t="str">
        <f>IFERROR(__xludf.DUMMYFUNCTION("""COMPUTED_VALUE"""),"Verify, Caption, Place holder, Control type and default value of 'Shuffle questions?' field.")</f>
        <v>Verify, Caption, Place holder, Control type and default value of 'Shuffle questions?' field.</v>
      </c>
      <c r="L15" s="9" t="str">
        <f>IFERROR(__xludf.DUMMYFUNCTION("""COMPUTED_VALUE"""),"1. Go to manage form list.
2. Click on plus icon.
3. Click on 'Shuffle questions?' field.")</f>
        <v>1. Go to manage form list.
2. Click on plus icon.
3. Click on 'Shuffle questions?' field.</v>
      </c>
      <c r="M15" s="9" t="str">
        <f>IFERROR(__xludf.DUMMYFUNCTION("""COMPUTED_VALUE"""),"Caption: Shuffle questions?
Place Holder: --
Control Type : Toggle
Default Value : 0 i.e. No")</f>
        <v>Caption: Shuffle questions?
Place Holder: --
Control Type : Toggle
Default Value : 0 i.e. No</v>
      </c>
      <c r="N15" s="9" t="str">
        <f>IFERROR(__xludf.DUMMYFUNCTION("""COMPUTED_VALUE"""),"")</f>
        <v/>
      </c>
      <c r="O15" s="9" t="str">
        <f>IFERROR(__xludf.DUMMYFUNCTION("""COMPUTED_VALUE"""),"Caption is different")</f>
        <v>Caption is different</v>
      </c>
      <c r="P15" s="9" t="str">
        <f>IFERROR(__xludf.DUMMYFUNCTION("""COMPUTED_VALUE"""),"Fail")</f>
        <v>Fail</v>
      </c>
      <c r="Q15" s="9" t="str">
        <f>IFERROR(__xludf.DUMMYFUNCTION("""COMPUTED_VALUE"""),"Ankit")</f>
        <v>Ankit</v>
      </c>
      <c r="R15" s="11">
        <f>IFERROR(__xludf.DUMMYFUNCTION("""COMPUTED_VALUE"""),43784.0)</f>
        <v>43784</v>
      </c>
      <c r="S15" s="9" t="str">
        <f>IFERROR(__xludf.DUMMYFUNCTION("""COMPUTED_VALUE"""),"Same caption.")</f>
        <v>Same caption.</v>
      </c>
      <c r="T15" s="12" t="s">
        <v>5</v>
      </c>
      <c r="U15" s="9"/>
      <c r="V15" s="12" t="s">
        <v>6</v>
      </c>
      <c r="W15" s="12" t="s">
        <v>7</v>
      </c>
      <c r="X15" s="9"/>
      <c r="Y15" s="9"/>
      <c r="Z15" s="9"/>
    </row>
    <row r="16">
      <c r="A16" s="9" t="str">
        <f>IFERROR(__xludf.DUMMYFUNCTION("""COMPUTED_VALUE"""),"TCM_dKosh_General_SMF1_001_031")</f>
        <v>TCM_dKosh_General_SMF1_001_031</v>
      </c>
      <c r="B16" s="9" t="str">
        <f>IFERROR(__xludf.DUMMYFUNCTION("""COMPUTED_VALUE"""),"TP_dKosh_General_SMF1_001")</f>
        <v>TP_dKosh_General_SMF1_001</v>
      </c>
      <c r="C16" s="9">
        <f>IFERROR(__xludf.DUMMYFUNCTION("""COMPUTED_VALUE"""),31.0)</f>
        <v>31</v>
      </c>
      <c r="D16" s="9" t="str">
        <f>IFERROR(__xludf.DUMMYFUNCTION("""COMPUTED_VALUE"""),"Web, Mobile")</f>
        <v>Web, Mobile</v>
      </c>
      <c r="E16" s="9" t="str">
        <f>IFERROR(__xludf.DUMMYFUNCTION("""COMPUTED_VALUE"""),"General")</f>
        <v>General</v>
      </c>
      <c r="F16" s="9" t="str">
        <f>IFERROR(__xludf.DUMMYFUNCTION("""COMPUTED_VALUE"""),"Create Form")</f>
        <v>Create Form</v>
      </c>
      <c r="G16" s="9" t="str">
        <f>IFERROR(__xludf.DUMMYFUNCTION("""COMPUTED_VALUE"""),"M")</f>
        <v>M</v>
      </c>
      <c r="H16" s="9" t="str">
        <f>IFERROR(__xludf.DUMMYFUNCTION("""COMPUTED_VALUE"""),"Aditya")</f>
        <v>Aditya</v>
      </c>
      <c r="I16" s="9" t="str">
        <f>IFERROR(__xludf.DUMMYFUNCTION("""COMPUTED_VALUE"""),"UI")</f>
        <v>UI</v>
      </c>
      <c r="J16" s="9" t="str">
        <f>IFERROR(__xludf.DUMMYFUNCTION("""COMPUTED_VALUE"""),"")</f>
        <v/>
      </c>
      <c r="K16" s="9" t="str">
        <f>IFERROR(__xludf.DUMMYFUNCTION("""COMPUTED_VALUE"""),"Verify, Caption, Place holder, Control type and default value of 'Link to another app?' field.")</f>
        <v>Verify, Caption, Place holder, Control type and default value of 'Link to another app?' field.</v>
      </c>
      <c r="L16" s="9" t="str">
        <f>IFERROR(__xludf.DUMMYFUNCTION("""COMPUTED_VALUE"""),"1. Go to manage form list.
2. Click on plus icon.
3. Click on 'Link to another app?' field.")</f>
        <v>1. Go to manage form list.
2. Click on plus icon.
3. Click on 'Link to another app?' field.</v>
      </c>
      <c r="M16" s="9" t="str">
        <f>IFERROR(__xludf.DUMMYFUNCTION("""COMPUTED_VALUE"""),"Caption : Link to another app?
Place Holder : --
Control Type : Switch
Default Value : 0 i.e. No")</f>
        <v>Caption : Link to another app?
Place Holder : --
Control Type : Switch
Default Value : 0 i.e. No</v>
      </c>
      <c r="N16" s="9" t="str">
        <f>IFERROR(__xludf.DUMMYFUNCTION("""COMPUTED_VALUE"""),"")</f>
        <v/>
      </c>
      <c r="O16" s="9" t="str">
        <f>IFERROR(__xludf.DUMMYFUNCTION("""COMPUTED_VALUE"""),"Caption is different")</f>
        <v>Caption is different</v>
      </c>
      <c r="P16" s="9" t="str">
        <f>IFERROR(__xludf.DUMMYFUNCTION("""COMPUTED_VALUE"""),"Fail")</f>
        <v>Fail</v>
      </c>
      <c r="Q16" s="9" t="str">
        <f>IFERROR(__xludf.DUMMYFUNCTION("""COMPUTED_VALUE"""),"Ankit")</f>
        <v>Ankit</v>
      </c>
      <c r="R16" s="11">
        <f>IFERROR(__xludf.DUMMYFUNCTION("""COMPUTED_VALUE"""),43784.0)</f>
        <v>43784</v>
      </c>
      <c r="S16" s="9" t="str">
        <f>IFERROR(__xludf.DUMMYFUNCTION("""COMPUTED_VALUE"""),"Caption is same.")</f>
        <v>Caption is same.</v>
      </c>
      <c r="T16" s="12" t="s">
        <v>5</v>
      </c>
      <c r="U16" s="9"/>
      <c r="V16" s="12" t="s">
        <v>20</v>
      </c>
      <c r="W16" s="12" t="s">
        <v>7</v>
      </c>
      <c r="X16" s="9"/>
      <c r="Y16" s="9"/>
      <c r="Z16" s="9"/>
    </row>
    <row r="17">
      <c r="A17" s="9" t="str">
        <f>IFERROR(__xludf.DUMMYFUNCTION("""COMPUTED_VALUE"""),"TCM_dKosh_General_SMF1_001_033")</f>
        <v>TCM_dKosh_General_SMF1_001_033</v>
      </c>
      <c r="B17" s="9" t="str">
        <f>IFERROR(__xludf.DUMMYFUNCTION("""COMPUTED_VALUE"""),"TP_dKosh_General_SMF1_001")</f>
        <v>TP_dKosh_General_SMF1_001</v>
      </c>
      <c r="C17" s="9">
        <f>IFERROR(__xludf.DUMMYFUNCTION("""COMPUTED_VALUE"""),33.0)</f>
        <v>33</v>
      </c>
      <c r="D17" s="9" t="str">
        <f>IFERROR(__xludf.DUMMYFUNCTION("""COMPUTED_VALUE"""),"Web, Mobile")</f>
        <v>Web, Mobile</v>
      </c>
      <c r="E17" s="9" t="str">
        <f>IFERROR(__xludf.DUMMYFUNCTION("""COMPUTED_VALUE"""),"General")</f>
        <v>General</v>
      </c>
      <c r="F17" s="9" t="str">
        <f>IFERROR(__xludf.DUMMYFUNCTION("""COMPUTED_VALUE"""),"Create Form")</f>
        <v>Create Form</v>
      </c>
      <c r="G17" s="9" t="str">
        <f>IFERROR(__xludf.DUMMYFUNCTION("""COMPUTED_VALUE"""),"M")</f>
        <v>M</v>
      </c>
      <c r="H17" s="9" t="str">
        <f>IFERROR(__xludf.DUMMYFUNCTION("""COMPUTED_VALUE"""),"Aditya")</f>
        <v>Aditya</v>
      </c>
      <c r="I17" s="9" t="str">
        <f>IFERROR(__xludf.DUMMYFUNCTION("""COMPUTED_VALUE"""),"UI")</f>
        <v>UI</v>
      </c>
      <c r="J17" s="9" t="str">
        <f>IFERROR(__xludf.DUMMYFUNCTION("""COMPUTED_VALUE"""),"")</f>
        <v/>
      </c>
      <c r="K17" s="9" t="str">
        <f>IFERROR(__xludf.DUMMYFUNCTION("""COMPUTED_VALUE"""),"Verify, Caption, Place holder, Control type and default value of 'Negative marking?' field.")</f>
        <v>Verify, Caption, Place holder, Control type and default value of 'Negative marking?' field.</v>
      </c>
      <c r="L17" s="9" t="str">
        <f>IFERROR(__xludf.DUMMYFUNCTION("""COMPUTED_VALUE"""),"1. Go to manage form list.
2. Click on plus icon.
3. Click on 'Negative marking?' field.")</f>
        <v>1. Go to manage form list.
2. Click on plus icon.
3. Click on 'Negative marking?' field.</v>
      </c>
      <c r="M17" s="9" t="str">
        <f>IFERROR(__xludf.DUMMYFUNCTION("""COMPUTED_VALUE"""),"Caption : Negative marking?
Place Holder : --
Control Type : Toggle
Default Value : No")</f>
        <v>Caption : Negative marking?
Place Holder : --
Control Type : Toggle
Default Value : No</v>
      </c>
      <c r="N17" s="9" t="str">
        <f>IFERROR(__xludf.DUMMYFUNCTION("""COMPUTED_VALUE"""),"")</f>
        <v/>
      </c>
      <c r="O17" s="9" t="str">
        <f>IFERROR(__xludf.DUMMYFUNCTION("""COMPUTED_VALUE"""),"Caption is not matching")</f>
        <v>Caption is not matching</v>
      </c>
      <c r="P17" s="9" t="str">
        <f>IFERROR(__xludf.DUMMYFUNCTION("""COMPUTED_VALUE"""),"Fail")</f>
        <v>Fail</v>
      </c>
      <c r="Q17" s="9" t="str">
        <f>IFERROR(__xludf.DUMMYFUNCTION("""COMPUTED_VALUE"""),"Ankit")</f>
        <v>Ankit</v>
      </c>
      <c r="R17" s="11">
        <f>IFERROR(__xludf.DUMMYFUNCTION("""COMPUTED_VALUE"""),43784.0)</f>
        <v>43784</v>
      </c>
      <c r="S17" s="9" t="str">
        <f>IFERROR(__xludf.DUMMYFUNCTION("""COMPUTED_VALUE"""),"Caption is match.")</f>
        <v>Caption is match.</v>
      </c>
      <c r="T17" s="12" t="s">
        <v>5</v>
      </c>
      <c r="U17" s="9"/>
      <c r="V17" s="12" t="s">
        <v>6</v>
      </c>
      <c r="W17" s="12" t="s">
        <v>7</v>
      </c>
      <c r="X17" s="9"/>
      <c r="Y17" s="9"/>
      <c r="Z17" s="9"/>
    </row>
    <row r="18">
      <c r="A18" s="9" t="str">
        <f>IFERROR(__xludf.DUMMYFUNCTION("""COMPUTED_VALUE"""),"TCM_dKosh_General_SMF1_001_033")</f>
        <v>TCM_dKosh_General_SMF1_001_033</v>
      </c>
      <c r="B18" s="9" t="str">
        <f>IFERROR(__xludf.DUMMYFUNCTION("""COMPUTED_VALUE"""),"TP_dKosh_General_SMF1_001")</f>
        <v>TP_dKosh_General_SMF1_001</v>
      </c>
      <c r="C18" s="9">
        <f>IFERROR(__xludf.DUMMYFUNCTION("""COMPUTED_VALUE"""),33.0)</f>
        <v>33</v>
      </c>
      <c r="D18" s="9" t="str">
        <f>IFERROR(__xludf.DUMMYFUNCTION("""COMPUTED_VALUE"""),"Web, Mobile")</f>
        <v>Web, Mobile</v>
      </c>
      <c r="E18" s="9" t="str">
        <f>IFERROR(__xludf.DUMMYFUNCTION("""COMPUTED_VALUE"""),"General")</f>
        <v>General</v>
      </c>
      <c r="F18" s="9" t="str">
        <f>IFERROR(__xludf.DUMMYFUNCTION("""COMPUTED_VALUE"""),"Create Form")</f>
        <v>Create Form</v>
      </c>
      <c r="G18" s="9" t="str">
        <f>IFERROR(__xludf.DUMMYFUNCTION("""COMPUTED_VALUE"""),"M")</f>
        <v>M</v>
      </c>
      <c r="H18" s="9" t="str">
        <f>IFERROR(__xludf.DUMMYFUNCTION("""COMPUTED_VALUE"""),"Aditya")</f>
        <v>Aditya</v>
      </c>
      <c r="I18" s="9" t="str">
        <f>IFERROR(__xludf.DUMMYFUNCTION("""COMPUTED_VALUE"""),"UI")</f>
        <v>UI</v>
      </c>
      <c r="J18" s="9" t="str">
        <f>IFERROR(__xludf.DUMMYFUNCTION("""COMPUTED_VALUE"""),"")</f>
        <v/>
      </c>
      <c r="K18" s="9" t="str">
        <f>IFERROR(__xludf.DUMMYFUNCTION("""COMPUTED_VALUE"""),"Verify, Caption, Place holder, Control type and default value of 'In Percent? ' and 'In Number?' field.")</f>
        <v>Verify, Caption, Place holder, Control type and default value of 'In Percent? ' and 'In Number?' field.</v>
      </c>
      <c r="L18" s="9" t="str">
        <f>IFERROR(__xludf.DUMMYFUNCTION("""COMPUTED_VALUE"""),"1. Go to manage form list.
2. Click on plus icon.")</f>
        <v>1. Go to manage form list.
2. Click on plus icon.</v>
      </c>
      <c r="M18" s="9" t="str">
        <f>IFERROR(__xludf.DUMMYFUNCTION("""COMPUTED_VALUE"""),"Caption : In Percent? and In Number?
Place Holder : --
Control Type : Radio button
Default Value : No")</f>
        <v>Caption : In Percent? and In Number?
Place Holder : --
Control Type : Radio button
Default Value : No</v>
      </c>
      <c r="N18" s="9" t="str">
        <f>IFERROR(__xludf.DUMMYFUNCTION("""COMPUTED_VALUE"""),"")</f>
        <v/>
      </c>
      <c r="O18" s="9" t="str">
        <f>IFERROR(__xludf.DUMMYFUNCTION("""COMPUTED_VALUE"""),"Radio Button caption is not matching.")</f>
        <v>Radio Button caption is not matching.</v>
      </c>
      <c r="P18" s="9" t="str">
        <f>IFERROR(__xludf.DUMMYFUNCTION("""COMPUTED_VALUE"""),"Fail")</f>
        <v>Fail</v>
      </c>
      <c r="Q18" s="9" t="str">
        <f>IFERROR(__xludf.DUMMYFUNCTION("""COMPUTED_VALUE"""),"Ankit")</f>
        <v>Ankit</v>
      </c>
      <c r="R18" s="11">
        <f>IFERROR(__xludf.DUMMYFUNCTION("""COMPUTED_VALUE"""),43784.0)</f>
        <v>43784</v>
      </c>
      <c r="S18" s="9" t="str">
        <f>IFERROR(__xludf.DUMMYFUNCTION("""COMPUTED_VALUE"""),"Caption is not matching'.")</f>
        <v>Caption is not matching'.</v>
      </c>
      <c r="T18" s="12" t="s">
        <v>5</v>
      </c>
      <c r="U18" s="9"/>
      <c r="V18" s="12" t="s">
        <v>6</v>
      </c>
      <c r="W18" s="12" t="s">
        <v>7</v>
      </c>
      <c r="X18" s="9"/>
      <c r="Y18" s="9"/>
      <c r="Z18" s="9"/>
    </row>
    <row r="19">
      <c r="A19" s="9" t="str">
        <f>IFERROR(__xludf.DUMMYFUNCTION("""COMPUTED_VALUE"""),"TCA_dKosh_General_SMF1_001_039")</f>
        <v>TCA_dKosh_General_SMF1_001_039</v>
      </c>
      <c r="B19" s="9" t="str">
        <f>IFERROR(__xludf.DUMMYFUNCTION("""COMPUTED_VALUE"""),"TP_dKosh_General_SMF1_001")</f>
        <v>TP_dKosh_General_SMF1_001</v>
      </c>
      <c r="C19" s="9">
        <f>IFERROR(__xludf.DUMMYFUNCTION("""COMPUTED_VALUE"""),39.0)</f>
        <v>39</v>
      </c>
      <c r="D19" s="9" t="str">
        <f>IFERROR(__xludf.DUMMYFUNCTION("""COMPUTED_VALUE"""),"Web, Mobile")</f>
        <v>Web, Mobile</v>
      </c>
      <c r="E19" s="9" t="str">
        <f>IFERROR(__xludf.DUMMYFUNCTION("""COMPUTED_VALUE"""),"General")</f>
        <v>General</v>
      </c>
      <c r="F19" s="9" t="str">
        <f>IFERROR(__xludf.DUMMYFUNCTION("""COMPUTED_VALUE"""),"Create Form")</f>
        <v>Create Form</v>
      </c>
      <c r="G19" s="9" t="str">
        <f>IFERROR(__xludf.DUMMYFUNCTION("""COMPUTED_VALUE"""),"A")</f>
        <v>A</v>
      </c>
      <c r="H19" s="9" t="str">
        <f>IFERROR(__xludf.DUMMYFUNCTION("""COMPUTED_VALUE"""),"Aditya")</f>
        <v>Aditya</v>
      </c>
      <c r="I19" s="9" t="str">
        <f>IFERROR(__xludf.DUMMYFUNCTION("""COMPUTED_VALUE"""),"UI")</f>
        <v>UI</v>
      </c>
      <c r="J19" s="9" t="str">
        <f>IFERROR(__xludf.DUMMYFUNCTION("""COMPUTED_VALUE"""),"")</f>
        <v/>
      </c>
      <c r="K19" s="9" t="str">
        <f>IFERROR(__xludf.DUMMYFUNCTION("""COMPUTED_VALUE"""),"Verify, Caption, Place holder, Control type and default value of 'Can responses be modified?' field.")</f>
        <v>Verify, Caption, Place holder, Control type and default value of 'Can responses be modified?' field.</v>
      </c>
      <c r="L19" s="9" t="str">
        <f>IFERROR(__xludf.DUMMYFUNCTION("""COMPUTED_VALUE"""),"1. Go to manage form list.
2. Click on plus icon.
3. Click on 'Can responses be modified?' field.")</f>
        <v>1. Go to manage form list.
2. Click on plus icon.
3. Click on 'Can responses be modified?' field.</v>
      </c>
      <c r="M19" s="9" t="str">
        <f>IFERROR(__xludf.DUMMYFUNCTION("""COMPUTED_VALUE"""),"Caption: Can responses be modified?
Place Holder: --
Control Type : Toggle
Default Value : 0 i.e. No")</f>
        <v>Caption: Can responses be modified?
Place Holder: --
Control Type : Toggle
Default Value : 0 i.e. No</v>
      </c>
      <c r="N19" s="9" t="str">
        <f>IFERROR(__xludf.DUMMYFUNCTION("""COMPUTED_VALUE"""),"")</f>
        <v/>
      </c>
      <c r="O19" s="9" t="str">
        <f>IFERROR(__xludf.DUMMYFUNCTION("""COMPUTED_VALUE"""),"Caption is different (Space before question mark)")</f>
        <v>Caption is different (Space before question mark)</v>
      </c>
      <c r="P19" s="9" t="str">
        <f>IFERROR(__xludf.DUMMYFUNCTION("""COMPUTED_VALUE"""),"Fail")</f>
        <v>Fail</v>
      </c>
      <c r="Q19" s="9" t="str">
        <f>IFERROR(__xludf.DUMMYFUNCTION("""COMPUTED_VALUE"""),"Ankit")</f>
        <v>Ankit</v>
      </c>
      <c r="R19" s="11">
        <f>IFERROR(__xludf.DUMMYFUNCTION("""COMPUTED_VALUE"""),43784.0)</f>
        <v>43784</v>
      </c>
      <c r="S19" s="9" t="str">
        <f>IFERROR(__xludf.DUMMYFUNCTION("""COMPUTED_VALUE"""),"Caption is same.")</f>
        <v>Caption is same.</v>
      </c>
      <c r="T19" s="12" t="s">
        <v>5</v>
      </c>
      <c r="U19" s="9"/>
      <c r="V19" s="12" t="s">
        <v>6</v>
      </c>
      <c r="W19" s="12" t="s">
        <v>7</v>
      </c>
      <c r="X19" s="12" t="s">
        <v>21</v>
      </c>
      <c r="Y19" s="9"/>
      <c r="Z19" s="9"/>
    </row>
    <row r="20">
      <c r="A20" s="9" t="str">
        <f>IFERROR(__xludf.DUMMYFUNCTION("""COMPUTED_VALUE"""),"TCM_dKosh_General_SMF1_001_041")</f>
        <v>TCM_dKosh_General_SMF1_001_041</v>
      </c>
      <c r="B20" s="9" t="str">
        <f>IFERROR(__xludf.DUMMYFUNCTION("""COMPUTED_VALUE"""),"TP_dKosh_General_SMF1_001")</f>
        <v>TP_dKosh_General_SMF1_001</v>
      </c>
      <c r="C20" s="9">
        <f>IFERROR(__xludf.DUMMYFUNCTION("""COMPUTED_VALUE"""),41.0)</f>
        <v>41</v>
      </c>
      <c r="D20" s="9" t="str">
        <f>IFERROR(__xludf.DUMMYFUNCTION("""COMPUTED_VALUE"""),"Web, Mobile")</f>
        <v>Web, Mobile</v>
      </c>
      <c r="E20" s="9" t="str">
        <f>IFERROR(__xludf.DUMMYFUNCTION("""COMPUTED_VALUE"""),"General")</f>
        <v>General</v>
      </c>
      <c r="F20" s="9" t="str">
        <f>IFERROR(__xludf.DUMMYFUNCTION("""COMPUTED_VALUE"""),"Create Form")</f>
        <v>Create Form</v>
      </c>
      <c r="G20" s="9" t="str">
        <f>IFERROR(__xludf.DUMMYFUNCTION("""COMPUTED_VALUE"""),"M")</f>
        <v>M</v>
      </c>
      <c r="H20" s="9" t="str">
        <f>IFERROR(__xludf.DUMMYFUNCTION("""COMPUTED_VALUE"""),"Aditya")</f>
        <v>Aditya</v>
      </c>
      <c r="I20" s="9" t="str">
        <f>IFERROR(__xludf.DUMMYFUNCTION("""COMPUTED_VALUE"""),"UI")</f>
        <v>UI</v>
      </c>
      <c r="J20" s="9" t="str">
        <f>IFERROR(__xludf.DUMMYFUNCTION("""COMPUTED_VALUE"""),"")</f>
        <v/>
      </c>
      <c r="K20" s="9" t="str">
        <f>IFERROR(__xludf.DUMMYFUNCTION("""COMPUTED_VALUE"""),"Verify, Caption, Place holder, Control type and default value of 'Is response verification required ?' field.")</f>
        <v>Verify, Caption, Place holder, Control type and default value of 'Is response verification required ?' field.</v>
      </c>
      <c r="L20" s="9" t="str">
        <f>IFERROR(__xludf.DUMMYFUNCTION("""COMPUTED_VALUE"""),"1. Go to manage form list.
2. Click on plus icon.
3. Click on 'Is response verification required ?' field.")</f>
        <v>1. Go to manage form list.
2. Click on plus icon.
3. Click on 'Is response verification required ?' field.</v>
      </c>
      <c r="M20" s="9" t="str">
        <f>IFERROR(__xludf.DUMMYFUNCTION("""COMPUTED_VALUE"""),"Control Type : Switch
Default Value : 0 i.e. No")</f>
        <v>Control Type : Switch
Default Value : 0 i.e. No</v>
      </c>
      <c r="N20" s="9" t="str">
        <f>IFERROR(__xludf.DUMMYFUNCTION("""COMPUTED_VALUE"""),"")</f>
        <v/>
      </c>
      <c r="O20" s="9" t="str">
        <f>IFERROR(__xludf.DUMMYFUNCTION("""COMPUTED_VALUE"""),"Caption is different (Space before question mark)")</f>
        <v>Caption is different (Space before question mark)</v>
      </c>
      <c r="P20" s="9" t="str">
        <f>IFERROR(__xludf.DUMMYFUNCTION("""COMPUTED_VALUE"""),"Fail")</f>
        <v>Fail</v>
      </c>
      <c r="Q20" s="9" t="str">
        <f>IFERROR(__xludf.DUMMYFUNCTION("""COMPUTED_VALUE"""),"Ankit")</f>
        <v>Ankit</v>
      </c>
      <c r="R20" s="11">
        <f>IFERROR(__xludf.DUMMYFUNCTION("""COMPUTED_VALUE"""),43784.0)</f>
        <v>43784</v>
      </c>
      <c r="S20" s="9" t="str">
        <f>IFERROR(__xludf.DUMMYFUNCTION("""COMPUTED_VALUE"""),"Caption is same.")</f>
        <v>Caption is same.</v>
      </c>
      <c r="T20" s="12" t="s">
        <v>5</v>
      </c>
      <c r="U20" s="9"/>
      <c r="V20" s="12" t="s">
        <v>6</v>
      </c>
      <c r="W20" s="12" t="s">
        <v>7</v>
      </c>
      <c r="X20" s="12" t="s">
        <v>21</v>
      </c>
      <c r="Y20" s="9"/>
      <c r="Z20" s="9"/>
    </row>
    <row r="21">
      <c r="A21" s="9" t="str">
        <f>IFERROR(__xludf.DUMMYFUNCTION("""COMPUTED_VALUE"""),"TCM_dKosh_General_SMF1_001_043")</f>
        <v>TCM_dKosh_General_SMF1_001_043</v>
      </c>
      <c r="B21" s="9" t="str">
        <f>IFERROR(__xludf.DUMMYFUNCTION("""COMPUTED_VALUE"""),"TP_dKosh_General_SMF1_001")</f>
        <v>TP_dKosh_General_SMF1_001</v>
      </c>
      <c r="C21" s="9">
        <f>IFERROR(__xludf.DUMMYFUNCTION("""COMPUTED_VALUE"""),43.0)</f>
        <v>43</v>
      </c>
      <c r="D21" s="9" t="str">
        <f>IFERROR(__xludf.DUMMYFUNCTION("""COMPUTED_VALUE"""),"Web, Mobile")</f>
        <v>Web, Mobile</v>
      </c>
      <c r="E21" s="9" t="str">
        <f>IFERROR(__xludf.DUMMYFUNCTION("""COMPUTED_VALUE"""),"General")</f>
        <v>General</v>
      </c>
      <c r="F21" s="9" t="str">
        <f>IFERROR(__xludf.DUMMYFUNCTION("""COMPUTED_VALUE"""),"Create Form")</f>
        <v>Create Form</v>
      </c>
      <c r="G21" s="9" t="str">
        <f>IFERROR(__xludf.DUMMYFUNCTION("""COMPUTED_VALUE"""),"M")</f>
        <v>M</v>
      </c>
      <c r="H21" s="9" t="str">
        <f>IFERROR(__xludf.DUMMYFUNCTION("""COMPUTED_VALUE"""),"Aditya")</f>
        <v>Aditya</v>
      </c>
      <c r="I21" s="9" t="str">
        <f>IFERROR(__xludf.DUMMYFUNCTION("""COMPUTED_VALUE"""),"UI")</f>
        <v>UI</v>
      </c>
      <c r="J21" s="9" t="str">
        <f>IFERROR(__xludf.DUMMYFUNCTION("""COMPUTED_VALUE"""),"")</f>
        <v/>
      </c>
      <c r="K21" s="9" t="str">
        <f>IFERROR(__xludf.DUMMYFUNCTION("""COMPUTED_VALUE"""),"Verify, Caption, Place holder, Control type and default value of 'Is response approval required ?' field.")</f>
        <v>Verify, Caption, Place holder, Control type and default value of 'Is response approval required ?' field.</v>
      </c>
      <c r="L21" s="9" t="str">
        <f>IFERROR(__xludf.DUMMYFUNCTION("""COMPUTED_VALUE"""),"1. Go to manage form list.
2. Click on plus icon.
3. Click on 'Is response approval required ?' field.")</f>
        <v>1. Go to manage form list.
2. Click on plus icon.
3. Click on 'Is response approval required ?' field.</v>
      </c>
      <c r="M21" s="9" t="str">
        <f>IFERROR(__xludf.DUMMYFUNCTION("""COMPUTED_VALUE"""),"Control Type : Switch
Default Value : 0 i.e. No")</f>
        <v>Control Type : Switch
Default Value : 0 i.e. No</v>
      </c>
      <c r="N21" s="9" t="str">
        <f>IFERROR(__xludf.DUMMYFUNCTION("""COMPUTED_VALUE"""),"")</f>
        <v/>
      </c>
      <c r="O21" s="9" t="str">
        <f>IFERROR(__xludf.DUMMYFUNCTION("""COMPUTED_VALUE"""),"Caption is different (Space before question mark)")</f>
        <v>Caption is different (Space before question mark)</v>
      </c>
      <c r="P21" s="9" t="str">
        <f>IFERROR(__xludf.DUMMYFUNCTION("""COMPUTED_VALUE"""),"Fail")</f>
        <v>Fail</v>
      </c>
      <c r="Q21" s="9" t="str">
        <f>IFERROR(__xludf.DUMMYFUNCTION("""COMPUTED_VALUE"""),"Ankit")</f>
        <v>Ankit</v>
      </c>
      <c r="R21" s="11">
        <f>IFERROR(__xludf.DUMMYFUNCTION("""COMPUTED_VALUE"""),43784.0)</f>
        <v>43784</v>
      </c>
      <c r="S21" s="9" t="str">
        <f>IFERROR(__xludf.DUMMYFUNCTION("""COMPUTED_VALUE"""),"Caption is same.")</f>
        <v>Caption is same.</v>
      </c>
      <c r="T21" s="12" t="s">
        <v>5</v>
      </c>
      <c r="U21" s="9"/>
      <c r="V21" s="12" t="s">
        <v>6</v>
      </c>
      <c r="W21" s="12" t="s">
        <v>7</v>
      </c>
      <c r="X21" s="12" t="s">
        <v>21</v>
      </c>
      <c r="Y21" s="9"/>
      <c r="Z21" s="9"/>
    </row>
    <row r="22">
      <c r="A22" s="9" t="str">
        <f>IFERROR(__xludf.DUMMYFUNCTION("""COMPUTED_VALUE"""),"TCM_dKosh_General_SMF1_001_045")</f>
        <v>TCM_dKosh_General_SMF1_001_045</v>
      </c>
      <c r="B22" s="9" t="str">
        <f>IFERROR(__xludf.DUMMYFUNCTION("""COMPUTED_VALUE"""),"TP_dKosh_General_SMF1_001")</f>
        <v>TP_dKosh_General_SMF1_001</v>
      </c>
      <c r="C22" s="9">
        <f>IFERROR(__xludf.DUMMYFUNCTION("""COMPUTED_VALUE"""),45.0)</f>
        <v>45</v>
      </c>
      <c r="D22" s="9" t="str">
        <f>IFERROR(__xludf.DUMMYFUNCTION("""COMPUTED_VALUE"""),"Web, Mobile")</f>
        <v>Web, Mobile</v>
      </c>
      <c r="E22" s="9" t="str">
        <f>IFERROR(__xludf.DUMMYFUNCTION("""COMPUTED_VALUE"""),"General")</f>
        <v>General</v>
      </c>
      <c r="F22" s="9" t="str">
        <f>IFERROR(__xludf.DUMMYFUNCTION("""COMPUTED_VALUE"""),"Create Form")</f>
        <v>Create Form</v>
      </c>
      <c r="G22" s="9" t="str">
        <f>IFERROR(__xludf.DUMMYFUNCTION("""COMPUTED_VALUE"""),"M")</f>
        <v>M</v>
      </c>
      <c r="H22" s="9" t="str">
        <f>IFERROR(__xludf.DUMMYFUNCTION("""COMPUTED_VALUE"""),"Aditya")</f>
        <v>Aditya</v>
      </c>
      <c r="I22" s="9" t="str">
        <f>IFERROR(__xludf.DUMMYFUNCTION("""COMPUTED_VALUE"""),"UI")</f>
        <v>UI</v>
      </c>
      <c r="J22" s="9" t="str">
        <f>IFERROR(__xludf.DUMMYFUNCTION("""COMPUTED_VALUE"""),"")</f>
        <v/>
      </c>
      <c r="K22" s="9" t="str">
        <f>IFERROR(__xludf.DUMMYFUNCTION("""COMPUTED_VALUE"""),"Verify, Caption, Place holder, Control type and default value of 'Notify owner on response submission?' field.")</f>
        <v>Verify, Caption, Place holder, Control type and default value of 'Notify owner on response submission?' field.</v>
      </c>
      <c r="L22" s="9" t="str">
        <f>IFERROR(__xludf.DUMMYFUNCTION("""COMPUTED_VALUE"""),"1. Go to manage form list.
2. Click on plus icon.
3. Click on ''Notify owner on response submission? field.")</f>
        <v>1. Go to manage form list.
2. Click on plus icon.
3. Click on ''Notify owner on response submission? field.</v>
      </c>
      <c r="M22" s="9" t="str">
        <f>IFERROR(__xludf.DUMMYFUNCTION("""COMPUTED_VALUE"""),"Control Type : Switch
Default Value : 0 i.e. No")</f>
        <v>Control Type : Switch
Default Value : 0 i.e. No</v>
      </c>
      <c r="N22" s="9" t="str">
        <f>IFERROR(__xludf.DUMMYFUNCTION("""COMPUTED_VALUE"""),"")</f>
        <v/>
      </c>
      <c r="O22" s="9" t="str">
        <f>IFERROR(__xludf.DUMMYFUNCTION("""COMPUTED_VALUE"""),"Caption is different (Space before question mark)")</f>
        <v>Caption is different (Space before question mark)</v>
      </c>
      <c r="P22" s="9" t="str">
        <f>IFERROR(__xludf.DUMMYFUNCTION("""COMPUTED_VALUE"""),"Fail")</f>
        <v>Fail</v>
      </c>
      <c r="Q22" s="9" t="str">
        <f>IFERROR(__xludf.DUMMYFUNCTION("""COMPUTED_VALUE"""),"Ankit")</f>
        <v>Ankit</v>
      </c>
      <c r="R22" s="11">
        <f>IFERROR(__xludf.DUMMYFUNCTION("""COMPUTED_VALUE"""),43784.0)</f>
        <v>43784</v>
      </c>
      <c r="S22" s="9" t="str">
        <f>IFERROR(__xludf.DUMMYFUNCTION("""COMPUTED_VALUE"""),"Caption is same.")</f>
        <v>Caption is same.</v>
      </c>
      <c r="T22" s="12" t="s">
        <v>5</v>
      </c>
      <c r="U22" s="9"/>
      <c r="V22" s="12" t="s">
        <v>6</v>
      </c>
      <c r="W22" s="12" t="s">
        <v>7</v>
      </c>
      <c r="X22" s="12" t="s">
        <v>21</v>
      </c>
      <c r="Y22" s="9"/>
      <c r="Z22" s="9"/>
    </row>
    <row r="23">
      <c r="A23" s="9" t="str">
        <f>IFERROR(__xludf.DUMMYFUNCTION("""COMPUTED_VALUE"""),"TCM_dKosh_General_SMF1_001_047")</f>
        <v>TCM_dKosh_General_SMF1_001_047</v>
      </c>
      <c r="B23" s="9" t="str">
        <f>IFERROR(__xludf.DUMMYFUNCTION("""COMPUTED_VALUE"""),"TP_dKosh_General_SMF1_001")</f>
        <v>TP_dKosh_General_SMF1_001</v>
      </c>
      <c r="C23" s="9">
        <f>IFERROR(__xludf.DUMMYFUNCTION("""COMPUTED_VALUE"""),47.0)</f>
        <v>47</v>
      </c>
      <c r="D23" s="9" t="str">
        <f>IFERROR(__xludf.DUMMYFUNCTION("""COMPUTED_VALUE"""),"Web, Mobile")</f>
        <v>Web, Mobile</v>
      </c>
      <c r="E23" s="9" t="str">
        <f>IFERROR(__xludf.DUMMYFUNCTION("""COMPUTED_VALUE"""),"General")</f>
        <v>General</v>
      </c>
      <c r="F23" s="9" t="str">
        <f>IFERROR(__xludf.DUMMYFUNCTION("""COMPUTED_VALUE"""),"Create Form")</f>
        <v>Create Form</v>
      </c>
      <c r="G23" s="9" t="str">
        <f>IFERROR(__xludf.DUMMYFUNCTION("""COMPUTED_VALUE"""),"M")</f>
        <v>M</v>
      </c>
      <c r="H23" s="9" t="str">
        <f>IFERROR(__xludf.DUMMYFUNCTION("""COMPUTED_VALUE"""),"Aditya")</f>
        <v>Aditya</v>
      </c>
      <c r="I23" s="9" t="str">
        <f>IFERROR(__xludf.DUMMYFUNCTION("""COMPUTED_VALUE"""),"UI")</f>
        <v>UI</v>
      </c>
      <c r="J23" s="9" t="str">
        <f>IFERROR(__xludf.DUMMYFUNCTION("""COMPUTED_VALUE"""),"")</f>
        <v/>
      </c>
      <c r="K23" s="9" t="str">
        <f>IFERROR(__xludf.DUMMYFUNCTION("""COMPUTED_VALUE"""),"Verify, Caption, Place holder, Control type and default value of 'Notify approver on response submission?' field.")</f>
        <v>Verify, Caption, Place holder, Control type and default value of 'Notify approver on response submission?' field.</v>
      </c>
      <c r="L23" s="9" t="str">
        <f>IFERROR(__xludf.DUMMYFUNCTION("""COMPUTED_VALUE"""),"1. Go to manage form list.
2. Click on plus icon.
3. Click on 'Notify approver on response submission?' field.")</f>
        <v>1. Go to manage form list.
2. Click on plus icon.
3. Click on 'Notify approver on response submission?' field.</v>
      </c>
      <c r="M23" s="9" t="str">
        <f>IFERROR(__xludf.DUMMYFUNCTION("""COMPUTED_VALUE"""),"Caption : Notify approver on response submission?
Place Holder : --
Control Type : Toggle
Default Value : 0 i.e. No")</f>
        <v>Caption : Notify approver on response submission?
Place Holder : --
Control Type : Toggle
Default Value : 0 i.e. No</v>
      </c>
      <c r="N23" s="9" t="str">
        <f>IFERROR(__xludf.DUMMYFUNCTION("""COMPUTED_VALUE"""),"")</f>
        <v/>
      </c>
      <c r="O23" s="9" t="str">
        <f>IFERROR(__xludf.DUMMYFUNCTION("""COMPUTED_VALUE"""),"Caption is different (Space before question mark)")</f>
        <v>Caption is different (Space before question mark)</v>
      </c>
      <c r="P23" s="9" t="str">
        <f>IFERROR(__xludf.DUMMYFUNCTION("""COMPUTED_VALUE"""),"Fail")</f>
        <v>Fail</v>
      </c>
      <c r="Q23" s="9" t="str">
        <f>IFERROR(__xludf.DUMMYFUNCTION("""COMPUTED_VALUE"""),"Ankit")</f>
        <v>Ankit</v>
      </c>
      <c r="R23" s="11">
        <f>IFERROR(__xludf.DUMMYFUNCTION("""COMPUTED_VALUE"""),43784.0)</f>
        <v>43784</v>
      </c>
      <c r="S23" s="9" t="str">
        <f>IFERROR(__xludf.DUMMYFUNCTION("""COMPUTED_VALUE"""),"")</f>
        <v/>
      </c>
      <c r="T23" s="12" t="s">
        <v>5</v>
      </c>
      <c r="U23" s="9"/>
      <c r="V23" s="12" t="s">
        <v>6</v>
      </c>
      <c r="W23" s="12" t="s">
        <v>7</v>
      </c>
      <c r="X23" s="12" t="s">
        <v>21</v>
      </c>
      <c r="Y23" s="9"/>
      <c r="Z23" s="9"/>
    </row>
    <row r="24">
      <c r="A24" s="9" t="str">
        <f>IFERROR(__xludf.DUMMYFUNCTION("""COMPUTED_VALUE"""),"TCM_dKosh_General_SMF1_001_049")</f>
        <v>TCM_dKosh_General_SMF1_001_049</v>
      </c>
      <c r="B24" s="9" t="str">
        <f>IFERROR(__xludf.DUMMYFUNCTION("""COMPUTED_VALUE"""),"TP_dKosh_General_SMF1_001")</f>
        <v>TP_dKosh_General_SMF1_001</v>
      </c>
      <c r="C24" s="9">
        <f>IFERROR(__xludf.DUMMYFUNCTION("""COMPUTED_VALUE"""),49.0)</f>
        <v>49</v>
      </c>
      <c r="D24" s="9" t="str">
        <f>IFERROR(__xludf.DUMMYFUNCTION("""COMPUTED_VALUE"""),"Web, Mobile")</f>
        <v>Web, Mobile</v>
      </c>
      <c r="E24" s="9" t="str">
        <f>IFERROR(__xludf.DUMMYFUNCTION("""COMPUTED_VALUE"""),"General")</f>
        <v>General</v>
      </c>
      <c r="F24" s="9" t="str">
        <f>IFERROR(__xludf.DUMMYFUNCTION("""COMPUTED_VALUE"""),"Create Form")</f>
        <v>Create Form</v>
      </c>
      <c r="G24" s="9" t="str">
        <f>IFERROR(__xludf.DUMMYFUNCTION("""COMPUTED_VALUE"""),"M")</f>
        <v>M</v>
      </c>
      <c r="H24" s="9" t="str">
        <f>IFERROR(__xludf.DUMMYFUNCTION("""COMPUTED_VALUE"""),"Aditya")</f>
        <v>Aditya</v>
      </c>
      <c r="I24" s="9" t="str">
        <f>IFERROR(__xludf.DUMMYFUNCTION("""COMPUTED_VALUE"""),"UI")</f>
        <v>UI</v>
      </c>
      <c r="J24" s="9" t="str">
        <f>IFERROR(__xludf.DUMMYFUNCTION("""COMPUTED_VALUE"""),"")</f>
        <v/>
      </c>
      <c r="K24" s="9" t="str">
        <f>IFERROR(__xludf.DUMMYFUNCTION("""COMPUTED_VALUE"""),"Verify, Caption, Place holder, Control type and default value of 'Notify respondent on response submission?' field.")</f>
        <v>Verify, Caption, Place holder, Control type and default value of 'Notify respondent on response submission?' field.</v>
      </c>
      <c r="L24" s="9" t="str">
        <f>IFERROR(__xludf.DUMMYFUNCTION("""COMPUTED_VALUE"""),"1. Go to manage form list.
2. Click on plus icon.
3. Click on 'Notify respondent on response submission? field.")</f>
        <v>1. Go to manage form list.
2. Click on plus icon.
3. Click on 'Notify respondent on response submission? field.</v>
      </c>
      <c r="M24" s="9" t="str">
        <f>IFERROR(__xludf.DUMMYFUNCTION("""COMPUTED_VALUE"""),"Control Type : Switch
Default Value : 0 i.e. No")</f>
        <v>Control Type : Switch
Default Value : 0 i.e. No</v>
      </c>
      <c r="N24" s="9" t="str">
        <f>IFERROR(__xludf.DUMMYFUNCTION("""COMPUTED_VALUE"""),"")</f>
        <v/>
      </c>
      <c r="O24" s="9" t="str">
        <f>IFERROR(__xludf.DUMMYFUNCTION("""COMPUTED_VALUE"""),"Caption is different (Space before question mark)")</f>
        <v>Caption is different (Space before question mark)</v>
      </c>
      <c r="P24" s="9" t="str">
        <f>IFERROR(__xludf.DUMMYFUNCTION("""COMPUTED_VALUE"""),"Fail")</f>
        <v>Fail</v>
      </c>
      <c r="Q24" s="9" t="str">
        <f>IFERROR(__xludf.DUMMYFUNCTION("""COMPUTED_VALUE"""),"Ankit")</f>
        <v>Ankit</v>
      </c>
      <c r="R24" s="11">
        <f>IFERROR(__xludf.DUMMYFUNCTION("""COMPUTED_VALUE"""),43784.0)</f>
        <v>43784</v>
      </c>
      <c r="S24" s="9" t="str">
        <f>IFERROR(__xludf.DUMMYFUNCTION("""COMPUTED_VALUE"""),"")</f>
        <v/>
      </c>
      <c r="T24" s="12" t="s">
        <v>5</v>
      </c>
      <c r="U24" s="9"/>
      <c r="V24" s="12" t="s">
        <v>6</v>
      </c>
      <c r="W24" s="12" t="s">
        <v>7</v>
      </c>
      <c r="X24" s="12" t="s">
        <v>21</v>
      </c>
      <c r="Y24" s="9"/>
      <c r="Z24" s="9"/>
    </row>
    <row r="25">
      <c r="A25" s="9" t="str">
        <f>IFERROR(__xludf.DUMMYFUNCTION("""COMPUTED_VALUE"""),"TCM_dKosh_General_SMF1_001_051")</f>
        <v>TCM_dKosh_General_SMF1_001_051</v>
      </c>
      <c r="B25" s="9" t="str">
        <f>IFERROR(__xludf.DUMMYFUNCTION("""COMPUTED_VALUE"""),"TP_dKosh_General_SMF1_001")</f>
        <v>TP_dKosh_General_SMF1_001</v>
      </c>
      <c r="C25" s="9">
        <f>IFERROR(__xludf.DUMMYFUNCTION("""COMPUTED_VALUE"""),51.0)</f>
        <v>51</v>
      </c>
      <c r="D25" s="9" t="str">
        <f>IFERROR(__xludf.DUMMYFUNCTION("""COMPUTED_VALUE"""),"Web, Mobile")</f>
        <v>Web, Mobile</v>
      </c>
      <c r="E25" s="9" t="str">
        <f>IFERROR(__xludf.DUMMYFUNCTION("""COMPUTED_VALUE"""),"General")</f>
        <v>General</v>
      </c>
      <c r="F25" s="9" t="str">
        <f>IFERROR(__xludf.DUMMYFUNCTION("""COMPUTED_VALUE"""),"Create Form")</f>
        <v>Create Form</v>
      </c>
      <c r="G25" s="9" t="str">
        <f>IFERROR(__xludf.DUMMYFUNCTION("""COMPUTED_VALUE"""),"M")</f>
        <v>M</v>
      </c>
      <c r="H25" s="9" t="str">
        <f>IFERROR(__xludf.DUMMYFUNCTION("""COMPUTED_VALUE"""),"Aditya")</f>
        <v>Aditya</v>
      </c>
      <c r="I25" s="9" t="str">
        <f>IFERROR(__xludf.DUMMYFUNCTION("""COMPUTED_VALUE"""),"UI")</f>
        <v>UI</v>
      </c>
      <c r="J25" s="9" t="str">
        <f>IFERROR(__xludf.DUMMYFUNCTION("""COMPUTED_VALUE"""),"")</f>
        <v/>
      </c>
      <c r="K25" s="9" t="str">
        <f>IFERROR(__xludf.DUMMYFUNCTION("""COMPUTED_VALUE"""),"Verify, Caption, Place holder, Control type and default value of 'Notify respondent on response approval?' field.")</f>
        <v>Verify, Caption, Place holder, Control type and default value of 'Notify respondent on response approval?' field.</v>
      </c>
      <c r="L25" s="9" t="str">
        <f>IFERROR(__xludf.DUMMYFUNCTION("""COMPUTED_VALUE"""),"1. Go to manage form list.
2. Click on plus icon.
3. Click on 'Notify respondent on response approval?' field.")</f>
        <v>1. Go to manage form list.
2. Click on plus icon.
3. Click on 'Notify respondent on response approval?' field.</v>
      </c>
      <c r="M25" s="9" t="str">
        <f>IFERROR(__xludf.DUMMYFUNCTION("""COMPUTED_VALUE"""),"Control Type : Switch
Default Value : 0 i.e. No")</f>
        <v>Control Type : Switch
Default Value : 0 i.e. No</v>
      </c>
      <c r="N25" s="9" t="str">
        <f>IFERROR(__xludf.DUMMYFUNCTION("""COMPUTED_VALUE"""),"")</f>
        <v/>
      </c>
      <c r="O25" s="9" t="str">
        <f>IFERROR(__xludf.DUMMYFUNCTION("""COMPUTED_VALUE"""),"Caption is different (Space before question mark)")</f>
        <v>Caption is different (Space before question mark)</v>
      </c>
      <c r="P25" s="9" t="str">
        <f>IFERROR(__xludf.DUMMYFUNCTION("""COMPUTED_VALUE"""),"Fail")</f>
        <v>Fail</v>
      </c>
      <c r="Q25" s="9" t="str">
        <f>IFERROR(__xludf.DUMMYFUNCTION("""COMPUTED_VALUE"""),"Ankit")</f>
        <v>Ankit</v>
      </c>
      <c r="R25" s="11">
        <f>IFERROR(__xludf.DUMMYFUNCTION("""COMPUTED_VALUE"""),43784.0)</f>
        <v>43784</v>
      </c>
      <c r="S25" s="9" t="str">
        <f>IFERROR(__xludf.DUMMYFUNCTION("""COMPUTED_VALUE"""),"Caption is different.")</f>
        <v>Caption is different.</v>
      </c>
      <c r="T25" s="12" t="s">
        <v>5</v>
      </c>
      <c r="U25" s="9"/>
      <c r="V25" s="12" t="s">
        <v>6</v>
      </c>
      <c r="W25" s="12" t="s">
        <v>7</v>
      </c>
      <c r="X25" s="12" t="s">
        <v>21</v>
      </c>
      <c r="Y25" s="9"/>
      <c r="Z25" s="9"/>
    </row>
    <row r="26">
      <c r="A26" s="9" t="str">
        <f>IFERROR(__xludf.DUMMYFUNCTION("""COMPUTED_VALUE"""),"TCM_dKosh_General_SMF1_001_053")</f>
        <v>TCM_dKosh_General_SMF1_001_053</v>
      </c>
      <c r="B26" s="9" t="str">
        <f>IFERROR(__xludf.DUMMYFUNCTION("""COMPUTED_VALUE"""),"TP_dKosh_General_SMF1_001")</f>
        <v>TP_dKosh_General_SMF1_001</v>
      </c>
      <c r="C26" s="9">
        <f>IFERROR(__xludf.DUMMYFUNCTION("""COMPUTED_VALUE"""),53.0)</f>
        <v>53</v>
      </c>
      <c r="D26" s="9" t="str">
        <f>IFERROR(__xludf.DUMMYFUNCTION("""COMPUTED_VALUE"""),"Web, Mobile")</f>
        <v>Web, Mobile</v>
      </c>
      <c r="E26" s="9" t="str">
        <f>IFERROR(__xludf.DUMMYFUNCTION("""COMPUTED_VALUE"""),"General")</f>
        <v>General</v>
      </c>
      <c r="F26" s="9" t="str">
        <f>IFERROR(__xludf.DUMMYFUNCTION("""COMPUTED_VALUE"""),"Create Form")</f>
        <v>Create Form</v>
      </c>
      <c r="G26" s="9" t="str">
        <f>IFERROR(__xludf.DUMMYFUNCTION("""COMPUTED_VALUE"""),"M")</f>
        <v>M</v>
      </c>
      <c r="H26" s="9" t="str">
        <f>IFERROR(__xludf.DUMMYFUNCTION("""COMPUTED_VALUE"""),"Aditya")</f>
        <v>Aditya</v>
      </c>
      <c r="I26" s="9" t="str">
        <f>IFERROR(__xludf.DUMMYFUNCTION("""COMPUTED_VALUE"""),"UI")</f>
        <v>UI</v>
      </c>
      <c r="J26" s="9" t="str">
        <f>IFERROR(__xludf.DUMMYFUNCTION("""COMPUTED_VALUE"""),"")</f>
        <v/>
      </c>
      <c r="K26" s="9" t="str">
        <f>IFERROR(__xludf.DUMMYFUNCTION("""COMPUTED_VALUE"""),"Verify, Caption, Place holder, Control type and default value of 'Instruction' field.")</f>
        <v>Verify, Caption, Place holder, Control type and default value of 'Instruction' field.</v>
      </c>
      <c r="L26" s="9" t="str">
        <f>IFERROR(__xludf.DUMMYFUNCTION("""COMPUTED_VALUE"""),"1. Go to manage form list.
2. Click on plus icon.
3. Fill required info and save.
4. Go to setting page.")</f>
        <v>1. Go to manage form list.
2. Click on plus icon.
3. Fill required info and save.
4. Go to setting page.</v>
      </c>
      <c r="M26" s="9" t="str">
        <f>IFERROR(__xludf.DUMMYFUNCTION("""COMPUTED_VALUE"""),"Control Type : Textarea
Default Value : --")</f>
        <v>Control Type : Textarea
Default Value : --</v>
      </c>
      <c r="N26" s="9" t="str">
        <f>IFERROR(__xludf.DUMMYFUNCTION("""COMPUTED_VALUE"""),"")</f>
        <v/>
      </c>
      <c r="O26" s="9" t="str">
        <f>IFERROR(__xludf.DUMMYFUNCTION("""COMPUTED_VALUE"""),"")</f>
        <v/>
      </c>
      <c r="P26" s="9" t="str">
        <f>IFERROR(__xludf.DUMMYFUNCTION("""COMPUTED_VALUE"""),"Fail")</f>
        <v>Fail</v>
      </c>
      <c r="Q26" s="9" t="str">
        <f>IFERROR(__xludf.DUMMYFUNCTION("""COMPUTED_VALUE"""),"Ankit")</f>
        <v>Ankit</v>
      </c>
      <c r="R26" s="11">
        <f>IFERROR(__xludf.DUMMYFUNCTION("""COMPUTED_VALUE"""),43784.0)</f>
        <v>43784</v>
      </c>
      <c r="S26" s="9" t="str">
        <f>IFERROR(__xludf.DUMMYFUNCTION("""COMPUTED_VALUE"""),"")</f>
        <v/>
      </c>
      <c r="T26" s="9"/>
      <c r="U26" s="12" t="s">
        <v>5</v>
      </c>
      <c r="V26" s="12" t="s">
        <v>6</v>
      </c>
      <c r="W26" s="12" t="s">
        <v>7</v>
      </c>
      <c r="X26" s="9"/>
      <c r="Y26" s="9"/>
      <c r="Z26" s="9"/>
    </row>
    <row r="27">
      <c r="A27" s="9" t="str">
        <f>IFERROR(__xludf.DUMMYFUNCTION("""COMPUTED_VALUE"""),"TCA_dKosh_General_SMF1_001_054")</f>
        <v>TCA_dKosh_General_SMF1_001_054</v>
      </c>
      <c r="B27" s="9" t="str">
        <f>IFERROR(__xludf.DUMMYFUNCTION("""COMPUTED_VALUE"""),"TP_dKosh_General_SMF1_001")</f>
        <v>TP_dKosh_General_SMF1_001</v>
      </c>
      <c r="C27" s="9">
        <f>IFERROR(__xludf.DUMMYFUNCTION("""COMPUTED_VALUE"""),54.0)</f>
        <v>54</v>
      </c>
      <c r="D27" s="9" t="str">
        <f>IFERROR(__xludf.DUMMYFUNCTION("""COMPUTED_VALUE"""),"Web, Mobile")</f>
        <v>Web, Mobile</v>
      </c>
      <c r="E27" s="9" t="str">
        <f>IFERROR(__xludf.DUMMYFUNCTION("""COMPUTED_VALUE"""),"General")</f>
        <v>General</v>
      </c>
      <c r="F27" s="9" t="str">
        <f>IFERROR(__xludf.DUMMYFUNCTION("""COMPUTED_VALUE"""),"Create Form")</f>
        <v>Create Form</v>
      </c>
      <c r="G27" s="9" t="str">
        <f>IFERROR(__xludf.DUMMYFUNCTION("""COMPUTED_VALUE"""),"A")</f>
        <v>A</v>
      </c>
      <c r="H27" s="9" t="str">
        <f>IFERROR(__xludf.DUMMYFUNCTION("""COMPUTED_VALUE"""),"Aditya")</f>
        <v>Aditya</v>
      </c>
      <c r="I27" s="9" t="str">
        <f>IFERROR(__xludf.DUMMYFUNCTION("""COMPUTED_VALUE"""),"Validation")</f>
        <v>Validation</v>
      </c>
      <c r="J27" s="9" t="str">
        <f>IFERROR(__xludf.DUMMYFUNCTION("""COMPUTED_VALUE"""),"")</f>
        <v/>
      </c>
      <c r="K27" s="9" t="str">
        <f>IFERROR(__xludf.DUMMYFUNCTION("""COMPUTED_VALUE"""),"Verify, 'Instruction' field data validation.")</f>
        <v>Verify, 'Instruction' field data validation.</v>
      </c>
      <c r="L27" s="9" t="str">
        <f>IFERROR(__xludf.DUMMYFUNCTION("""COMPUTED_VALUE"""),"1. Go to manage form list.
2. Click on plus icon.
3. Fill required info and save.
4. Go to setting page.
5. Verify, 'Status' field data validation.")</f>
        <v>1. Go to manage form list.
2. Click on plus icon.
3. Fill required info and save.
4. Go to setting page.
5. Verify, 'Status' field data validation.</v>
      </c>
      <c r="M27" s="9" t="str">
        <f>IFERROR(__xludf.DUMMYFUNCTION("""COMPUTED_VALUE"""),"Max length(db) is 1000 (varchar).
")</f>
        <v>Max length(db) is 1000 (varchar).
</v>
      </c>
      <c r="N27" s="9" t="str">
        <f>IFERROR(__xludf.DUMMYFUNCTION("""COMPUTED_VALUE"""),"Lorem Ipsum is simply dummy text of the printing and typesetting industry. Lorem Ipsum has been the industry's standard dummy text ever since the 1500s, when an unknown printer took a galley of type and scrambled it to make a type specimen book. It has su"&amp;"rvived not only five centuries, but also the leap into electronic typesetting, remaining essentially unchanged. It was popularised in the 1960s with the release of Letraset sheets containing Lorem Ipsum passages, and more recently with desktop publishing "&amp;"softwa
There are many variations of passages of Lorem Ipsum available, but the majority have suffered alteration in some form, by injected humour, or randomised words which don't look even slightly believable. If you are going to use a passage of Lorem Ip"&amp;"sum, you need to be sure there isn't anything embarrassing hidden in the middle of text. All the Lorem Ipsum generators on the Internet tend to repeat predefined chunks as necessary, making this the first true generator on the Internet.")</f>
        <v>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v>
      </c>
      <c r="O27" s="9" t="str">
        <f>IFERROR(__xludf.DUMMYFUNCTION("""COMPUTED_VALUE"""),"- Accepting more than 1000 character.
- On save, message is displaying insertion fail.
")</f>
        <v>- Accepting more than 1000 character.
- On save, message is displaying insertion fail.
</v>
      </c>
      <c r="P27" s="9" t="str">
        <f>IFERROR(__xludf.DUMMYFUNCTION("""COMPUTED_VALUE"""),"Fail")</f>
        <v>Fail</v>
      </c>
      <c r="Q27" s="9" t="str">
        <f>IFERROR(__xludf.DUMMYFUNCTION("""COMPUTED_VALUE"""),"Ankit")</f>
        <v>Ankit</v>
      </c>
      <c r="R27" s="11">
        <f>IFERROR(__xludf.DUMMYFUNCTION("""COMPUTED_VALUE"""),43787.0)</f>
        <v>43787</v>
      </c>
      <c r="S27" s="9" t="str">
        <f>IFERROR(__xludf.DUMMYFUNCTION("""COMPUTED_VALUE"""),"")</f>
        <v/>
      </c>
      <c r="T27" s="9"/>
      <c r="U27" s="9"/>
      <c r="V27" s="9"/>
      <c r="W27" s="9"/>
      <c r="X27" s="9"/>
      <c r="Y27" s="9"/>
      <c r="Z27" s="9"/>
    </row>
    <row r="28">
      <c r="A28" s="9" t="str">
        <f>IFERROR(__xludf.DUMMYFUNCTION("""COMPUTED_VALUE"""),"TCM_dKosh_General_SMF1_002_058")</f>
        <v>TCM_dKosh_General_SMF1_002_058</v>
      </c>
      <c r="B28" s="9" t="str">
        <f>IFERROR(__xludf.DUMMYFUNCTION("""COMPUTED_VALUE"""),"TP_dKosh_General_SMF1_002")</f>
        <v>TP_dKosh_General_SMF1_002</v>
      </c>
      <c r="C28" s="9">
        <f>IFERROR(__xludf.DUMMYFUNCTION("""COMPUTED_VALUE"""),58.0)</f>
        <v>58</v>
      </c>
      <c r="D28" s="9" t="str">
        <f>IFERROR(__xludf.DUMMYFUNCTION("""COMPUTED_VALUE"""),"Web, Mobile")</f>
        <v>Web, Mobile</v>
      </c>
      <c r="E28" s="9" t="str">
        <f>IFERROR(__xludf.DUMMYFUNCTION("""COMPUTED_VALUE"""),"General")</f>
        <v>General</v>
      </c>
      <c r="F28" s="9" t="str">
        <f>IFERROR(__xludf.DUMMYFUNCTION("""COMPUTED_VALUE"""),"Create Form")</f>
        <v>Create Form</v>
      </c>
      <c r="G28" s="9" t="str">
        <f>IFERROR(__xludf.DUMMYFUNCTION("""COMPUTED_VALUE"""),"M")</f>
        <v>M</v>
      </c>
      <c r="H28" s="9" t="str">
        <f>IFERROR(__xludf.DUMMYFUNCTION("""COMPUTED_VALUE"""),"Aditya")</f>
        <v>Aditya</v>
      </c>
      <c r="I28" s="9" t="str">
        <f>IFERROR(__xludf.DUMMYFUNCTION("""COMPUTED_VALUE"""),"Functional")</f>
        <v>Functional</v>
      </c>
      <c r="J28" s="9" t="str">
        <f>IFERROR(__xludf.DUMMYFUNCTION("""COMPUTED_VALUE"""),"")</f>
        <v/>
      </c>
      <c r="K28" s="9" t="str">
        <f>IFERROR(__xludf.DUMMYFUNCTION("""COMPUTED_VALUE"""),"Verify, post action after switch on of  'Link to another app'.")</f>
        <v>Verify, post action after switch on of  'Link to another app'.</v>
      </c>
      <c r="L28" s="9" t="str">
        <f>IFERROR(__xludf.DUMMYFUNCTION("""COMPUTED_VALUE"""),"1. Go to manage form list.
2. Click on plus icon.
3. Switch on of 'Link to another app'.")</f>
        <v>1. Go to manage form list.
2. Click on plus icon.
3. Switch on of 'Link to another app'.</v>
      </c>
      <c r="M28" s="9" t="str">
        <f>IFERROR(__xludf.DUMMYFUNCTION("""COMPUTED_VALUE"""),"Respondent can not directly open this form from dKOSH, it will be open through dependent app(Linked app).")</f>
        <v>Respondent can not directly open this form from dKOSH, it will be open through dependent app(Linked app).</v>
      </c>
      <c r="N28" s="9" t="str">
        <f>IFERROR(__xludf.DUMMYFUNCTION("""COMPUTED_VALUE"""),"")</f>
        <v/>
      </c>
      <c r="O28" s="9" t="str">
        <f>IFERROR(__xludf.DUMMYFUNCTION("""COMPUTED_VALUE"""),"With Same name it is accepting.")</f>
        <v>With Same name it is accepting.</v>
      </c>
      <c r="P28" s="9" t="str">
        <f>IFERROR(__xludf.DUMMYFUNCTION("""COMPUTED_VALUE"""),"Fail")</f>
        <v>Fail</v>
      </c>
      <c r="Q28" s="9" t="str">
        <f>IFERROR(__xludf.DUMMYFUNCTION("""COMPUTED_VALUE"""),"")</f>
        <v/>
      </c>
      <c r="R28" s="11">
        <f>IFERROR(__xludf.DUMMYFUNCTION("""COMPUTED_VALUE"""),43796.0)</f>
        <v>43796</v>
      </c>
      <c r="S28" s="9" t="str">
        <f>IFERROR(__xludf.DUMMYFUNCTION("""COMPUTED_VALUE"""),"It can acept with same name and date of created form is also show wrong on manage form page.")</f>
        <v>It can acept with same name and date of created form is also show wrong on manage form page.</v>
      </c>
      <c r="T28" s="12" t="s">
        <v>5</v>
      </c>
      <c r="U28" s="9"/>
      <c r="V28" s="12" t="s">
        <v>6</v>
      </c>
      <c r="W28" s="12" t="s">
        <v>7</v>
      </c>
      <c r="X28" s="9"/>
      <c r="Y28" s="9"/>
      <c r="Z28" s="9"/>
    </row>
    <row r="29">
      <c r="A29" s="9" t="str">
        <f>IFERROR(__xludf.DUMMYFUNCTION("""COMPUTED_VALUE"""),"")</f>
        <v/>
      </c>
      <c r="B29" s="9" t="str">
        <f>IFERROR(__xludf.DUMMYFUNCTION("""COMPUTED_VALUE"""),"")</f>
        <v/>
      </c>
      <c r="C29" s="9" t="str">
        <f>IFERROR(__xludf.DUMMYFUNCTION("""COMPUTED_VALUE"""),"")</f>
        <v/>
      </c>
      <c r="D29" s="9" t="str">
        <f>IFERROR(__xludf.DUMMYFUNCTION("""COMPUTED_VALUE"""),"")</f>
        <v/>
      </c>
      <c r="E29" s="9" t="str">
        <f>IFERROR(__xludf.DUMMYFUNCTION("""COMPUTED_VALUE"""),"")</f>
        <v/>
      </c>
      <c r="F29" s="9" t="str">
        <f>IFERROR(__xludf.DUMMYFUNCTION("""COMPUTED_VALUE"""),"")</f>
        <v/>
      </c>
      <c r="G29" s="9" t="str">
        <f>IFERROR(__xludf.DUMMYFUNCTION("""COMPUTED_VALUE"""),"")</f>
        <v/>
      </c>
      <c r="H29" s="9" t="str">
        <f>IFERROR(__xludf.DUMMYFUNCTION("""COMPUTED_VALUE"""),"")</f>
        <v/>
      </c>
      <c r="I29" s="9" t="str">
        <f>IFERROR(__xludf.DUMMYFUNCTION("""COMPUTED_VALUE"""),"")</f>
        <v/>
      </c>
      <c r="J29" s="9" t="str">
        <f>IFERROR(__xludf.DUMMYFUNCTION("""COMPUTED_VALUE"""),"")</f>
        <v/>
      </c>
      <c r="K29" s="9" t="str">
        <f>IFERROR(__xludf.DUMMYFUNCTION("""COMPUTED_VALUE"""),"")</f>
        <v/>
      </c>
      <c r="L29" s="9" t="str">
        <f>IFERROR(__xludf.DUMMYFUNCTION("""COMPUTED_VALUE"""),"")</f>
        <v/>
      </c>
      <c r="M29" s="9" t="str">
        <f>IFERROR(__xludf.DUMMYFUNCTION("""COMPUTED_VALUE"""),"")</f>
        <v/>
      </c>
      <c r="N29" s="9" t="str">
        <f>IFERROR(__xludf.DUMMYFUNCTION("""COMPUTED_VALUE"""),"")</f>
        <v/>
      </c>
      <c r="O29" s="9" t="str">
        <f>IFERROR(__xludf.DUMMYFUNCTION("""COMPUTED_VALUE"""),"- Available from and Upto data is saving wrong.
Time is saving 12:00:00
- In tbl_sf_form_log - empty string is saving in dat_available_upto column. If there is no data then default value (null) should be saved.")</f>
        <v>- Available from and Upto data is saving wrong.
Time is saving 12:00:00
- In tbl_sf_form_log - empty string is saving in dat_available_upto column. If there is no data then default value (null) should be saved.</v>
      </c>
      <c r="P29" s="9" t="str">
        <f>IFERROR(__xludf.DUMMYFUNCTION("""COMPUTED_VALUE"""),"Fail")</f>
        <v>Fail</v>
      </c>
      <c r="Q29" s="9" t="str">
        <f>IFERROR(__xludf.DUMMYFUNCTION("""COMPUTED_VALUE"""),"")</f>
        <v/>
      </c>
      <c r="R29" s="11" t="str">
        <f>IFERROR(__xludf.DUMMYFUNCTION("""COMPUTED_VALUE"""),"")</f>
        <v/>
      </c>
      <c r="S29" s="9" t="str">
        <f>IFERROR(__xludf.DUMMYFUNCTION("""COMPUTED_VALUE"""),"")</f>
        <v/>
      </c>
      <c r="T29" s="9"/>
      <c r="U29" s="9"/>
      <c r="V29" s="9"/>
      <c r="W29" s="9"/>
      <c r="X29" s="9"/>
      <c r="Y29" s="9"/>
      <c r="Z29" s="9"/>
    </row>
    <row r="30">
      <c r="A30" s="9" t="str">
        <f>IFERROR(__xludf.DUMMYFUNCTION("""COMPUTED_VALUE"""),"")</f>
        <v/>
      </c>
      <c r="B30" s="9" t="str">
        <f>IFERROR(__xludf.DUMMYFUNCTION("""COMPUTED_VALUE"""),"")</f>
        <v/>
      </c>
      <c r="C30" s="9" t="str">
        <f>IFERROR(__xludf.DUMMYFUNCTION("""COMPUTED_VALUE"""),"")</f>
        <v/>
      </c>
      <c r="D30" s="9" t="str">
        <f>IFERROR(__xludf.DUMMYFUNCTION("""COMPUTED_VALUE"""),"")</f>
        <v/>
      </c>
      <c r="E30" s="9" t="str">
        <f>IFERROR(__xludf.DUMMYFUNCTION("""COMPUTED_VALUE"""),"")</f>
        <v/>
      </c>
      <c r="F30" s="9" t="str">
        <f>IFERROR(__xludf.DUMMYFUNCTION("""COMPUTED_VALUE"""),"")</f>
        <v/>
      </c>
      <c r="G30" s="9" t="str">
        <f>IFERROR(__xludf.DUMMYFUNCTION("""COMPUTED_VALUE"""),"")</f>
        <v/>
      </c>
      <c r="H30" s="9" t="str">
        <f>IFERROR(__xludf.DUMMYFUNCTION("""COMPUTED_VALUE"""),"")</f>
        <v/>
      </c>
      <c r="I30" s="9" t="str">
        <f>IFERROR(__xludf.DUMMYFUNCTION("""COMPUTED_VALUE"""),"")</f>
        <v/>
      </c>
      <c r="J30" s="9" t="str">
        <f>IFERROR(__xludf.DUMMYFUNCTION("""COMPUTED_VALUE"""),"")</f>
        <v/>
      </c>
      <c r="K30" s="9" t="str">
        <f>IFERROR(__xludf.DUMMYFUNCTION("""COMPUTED_VALUE"""),"")</f>
        <v/>
      </c>
      <c r="L30" s="9" t="str">
        <f>IFERROR(__xludf.DUMMYFUNCTION("""COMPUTED_VALUE"""),"")</f>
        <v/>
      </c>
      <c r="M30" s="9" t="str">
        <f>IFERROR(__xludf.DUMMYFUNCTION("""COMPUTED_VALUE"""),"")</f>
        <v/>
      </c>
      <c r="N30" s="9" t="str">
        <f>IFERROR(__xludf.DUMMYFUNCTION("""COMPUTED_VALUE"""),"")</f>
        <v/>
      </c>
      <c r="O30" s="9" t="str">
        <f>IFERROR(__xludf.DUMMYFUNCTION("""COMPUTED_VALUE"""),"Not checking this validation")</f>
        <v>Not checking this validation</v>
      </c>
      <c r="P30" s="9" t="str">
        <f>IFERROR(__xludf.DUMMYFUNCTION("""COMPUTED_VALUE"""),"Fail")</f>
        <v>Fail</v>
      </c>
      <c r="Q30" s="9" t="str">
        <f>IFERROR(__xludf.DUMMYFUNCTION("""COMPUTED_VALUE"""),"Ankit")</f>
        <v>Ankit</v>
      </c>
      <c r="R30" s="11">
        <f>IFERROR(__xludf.DUMMYFUNCTION("""COMPUTED_VALUE"""),43783.0)</f>
        <v>43783</v>
      </c>
      <c r="S30" s="9" t="str">
        <f>IFERROR(__xludf.DUMMYFUNCTION("""COMPUTED_VALUE"""),"Ankit")</f>
        <v>Ankit</v>
      </c>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tr">
        <f>IFERROR(__xludf.DUMMYFUNCTION("Query(IMPORTRANGE(""https://docs.google.com/spreadsheets/d/1yk-tOcrDFugpjgqSOkfsaGw84R-IUuEm6VwD6n4rc3w/edit#gid=1723398349"", ""Test Case - Response View(M)!A:S""), ""select* where Col16= 'Fail' OR Col16= '?'"")"),"Test Case ID")</f>
        <v>Test Case ID</v>
      </c>
      <c r="B1" s="1" t="str">
        <f>IFERROR(__xludf.DUMMYFUNCTION("""COMPUTED_VALUE"""),"Test Plan ID")</f>
        <v>Test Plan ID</v>
      </c>
      <c r="C1" s="1" t="str">
        <f>IFERROR(__xludf.DUMMYFUNCTION("""COMPUTED_VALUE"""),"TC #")</f>
        <v>TC #</v>
      </c>
      <c r="D1" s="1" t="str">
        <f>IFERROR(__xludf.DUMMYFUNCTION("""COMPUTED_VALUE"""),"Platform")</f>
        <v>Platform</v>
      </c>
      <c r="E1" s="1" t="str">
        <f>IFERROR(__xludf.DUMMYFUNCTION("""COMPUTED_VALUE"""),"Sub Module Features")</f>
        <v>Sub Module Features</v>
      </c>
      <c r="F1" s="1" t="str">
        <f>IFERROR(__xludf.DUMMYFUNCTION("""COMPUTED_VALUE"""),"Action")</f>
        <v>Action</v>
      </c>
      <c r="G1" s="1" t="str">
        <f>IFERROR(__xludf.DUMMYFUNCTION("""COMPUTED_VALUE"""),"Test Mode")</f>
        <v>Test Mode</v>
      </c>
      <c r="H1" s="1" t="str">
        <f>IFERROR(__xludf.DUMMYFUNCTION("""COMPUTED_VALUE"""),"Created By")</f>
        <v>Created By</v>
      </c>
      <c r="I1" s="1" t="str">
        <f>IFERROR(__xludf.DUMMYFUNCTION("""COMPUTED_VALUE"""),"Test Case Type")</f>
        <v>Test Case Type</v>
      </c>
      <c r="J1" s="1" t="str">
        <f>IFERROR(__xludf.DUMMYFUNCTION("""COMPUTED_VALUE"""),"Pre Condition")</f>
        <v>Pre Condition</v>
      </c>
      <c r="K1" s="1" t="str">
        <f>IFERROR(__xludf.DUMMYFUNCTION("""COMPUTED_VALUE"""),"Test Case Description")</f>
        <v>Test Case Description</v>
      </c>
      <c r="L1" s="1" t="str">
        <f>IFERROR(__xludf.DUMMYFUNCTION("""COMPUTED_VALUE"""),"Steps")</f>
        <v>Steps</v>
      </c>
      <c r="M1" s="1" t="str">
        <f>IFERROR(__xludf.DUMMYFUNCTION("""COMPUTED_VALUE"""),"Expected Result")</f>
        <v>Expected Result</v>
      </c>
      <c r="N1" s="1" t="str">
        <f>IFERROR(__xludf.DUMMYFUNCTION("""COMPUTED_VALUE"""),"Conditions / Formula / Query")</f>
        <v>Conditions / Formula / Query</v>
      </c>
      <c r="O1" s="1" t="str">
        <f>IFERROR(__xludf.DUMMYFUNCTION("""COMPUTED_VALUE"""),"Actual Result")</f>
        <v>Actual Result</v>
      </c>
      <c r="P1" s="1" t="str">
        <f>IFERROR(__xludf.DUMMYFUNCTION("""COMPUTED_VALUE"""),"Pass/Fail")</f>
        <v>Pass/Fail</v>
      </c>
      <c r="Q1" s="1" t="str">
        <f>IFERROR(__xludf.DUMMYFUNCTION("""COMPUTED_VALUE"""),"Executed By")</f>
        <v>Executed By</v>
      </c>
      <c r="R1" s="1" t="str">
        <f>IFERROR(__xludf.DUMMYFUNCTION("""COMPUTED_VALUE"""),"Date Execution")</f>
        <v>Date Execution</v>
      </c>
      <c r="S1" s="1" t="str">
        <f>IFERROR(__xludf.DUMMYFUNCTION("""COMPUTED_VALUE"""),"Remarks")</f>
        <v>Remarks</v>
      </c>
      <c r="T1" s="1"/>
      <c r="U1" s="1"/>
      <c r="V1" s="1"/>
      <c r="W1" s="1"/>
      <c r="X1" s="1"/>
      <c r="Y1" s="1"/>
      <c r="Z1" s="1"/>
    </row>
    <row r="2">
      <c r="A2" s="4" t="str">
        <f>IFERROR(__xludf.DUMMYFUNCTION("""COMPUTED_VALUE"""),"TCM_dKosh_General_SMF1_034_076")</f>
        <v>TCM_dKosh_General_SMF1_034_076</v>
      </c>
      <c r="B2" s="4" t="str">
        <f>IFERROR(__xludf.DUMMYFUNCTION("""COMPUTED_VALUE"""),"TP_dKosh_General_SMF1_034")</f>
        <v>TP_dKosh_General_SMF1_034</v>
      </c>
      <c r="C2" s="4">
        <f>IFERROR(__xludf.DUMMYFUNCTION("""COMPUTED_VALUE"""),76.0)</f>
        <v>76</v>
      </c>
      <c r="D2" s="4" t="str">
        <f>IFERROR(__xludf.DUMMYFUNCTION("""COMPUTED_VALUE"""),"")</f>
        <v/>
      </c>
      <c r="E2" s="4" t="str">
        <f>IFERROR(__xludf.DUMMYFUNCTION("""COMPUTED_VALUE"""),"Form View")</f>
        <v>Form View</v>
      </c>
      <c r="F2" s="4" t="str">
        <f>IFERROR(__xludf.DUMMYFUNCTION("""COMPUTED_VALUE"""),"")</f>
        <v/>
      </c>
      <c r="G2" s="4" t="str">
        <f>IFERROR(__xludf.DUMMYFUNCTION("""COMPUTED_VALUE"""),"M")</f>
        <v>M</v>
      </c>
      <c r="H2" s="4" t="str">
        <f>IFERROR(__xludf.DUMMYFUNCTION("""COMPUTED_VALUE"""),"Ankit")</f>
        <v>Ankit</v>
      </c>
      <c r="I2" s="4" t="str">
        <f>IFERROR(__xludf.DUMMYFUNCTION("""COMPUTED_VALUE"""),"UI")</f>
        <v>UI</v>
      </c>
      <c r="J2" s="4" t="str">
        <f>IFERROR(__xludf.DUMMYFUNCTION("""COMPUTED_VALUE"""),"Form is created for Responses")</f>
        <v>Form is created for Responses</v>
      </c>
      <c r="K2" s="4" t="str">
        <f>IFERROR(__xludf.DUMMYFUNCTION("""COMPUTED_VALUE"""),"Verify the type of question is displaying same as if question type is File.")</f>
        <v>Verify the type of question is displaying same as if question type is File.</v>
      </c>
      <c r="L2" s="4" t="str">
        <f>IFERROR(__xludf.DUMMYFUNCTION("""COMPUTED_VALUE"""),"")</f>
        <v/>
      </c>
      <c r="M2" s="4" t="str">
        <f>IFERROR(__xludf.DUMMYFUNCTION("""COMPUTED_VALUE"""),"Same type of question should be display")</f>
        <v>Same type of question should be display</v>
      </c>
      <c r="N2" s="4" t="str">
        <f>IFERROR(__xludf.DUMMYFUNCTION("""COMPUTED_VALUE"""),"")</f>
        <v/>
      </c>
      <c r="O2" s="4" t="str">
        <f>IFERROR(__xludf.DUMMYFUNCTION("""COMPUTED_VALUE"""),"")</f>
        <v/>
      </c>
      <c r="P2" s="4" t="str">
        <f>IFERROR(__xludf.DUMMYFUNCTION("""COMPUTED_VALUE"""),"Fail")</f>
        <v>Fail</v>
      </c>
      <c r="Q2" s="4" t="str">
        <f>IFERROR(__xludf.DUMMYFUNCTION("""COMPUTED_VALUE"""),"")</f>
        <v/>
      </c>
      <c r="R2" s="4" t="str">
        <f>IFERROR(__xludf.DUMMYFUNCTION("""COMPUTED_VALUE"""),"")</f>
        <v/>
      </c>
      <c r="S2" s="4" t="str">
        <f>IFERROR(__xludf.DUMMYFUNCTION("""COMPUTED_VALUE"""),"")</f>
        <v/>
      </c>
      <c r="T2" s="4"/>
      <c r="U2" s="4"/>
      <c r="V2" s="4"/>
      <c r="W2" s="4"/>
      <c r="X2" s="4"/>
      <c r="Y2" s="4"/>
      <c r="Z2" s="4"/>
    </row>
    <row r="3">
      <c r="A3" s="4" t="str">
        <f>IFERROR(__xludf.DUMMYFUNCTION("""COMPUTED_VALUE"""),"TCM_dKosh_General_SMF1_034_077")</f>
        <v>TCM_dKosh_General_SMF1_034_077</v>
      </c>
      <c r="B3" s="4" t="str">
        <f>IFERROR(__xludf.DUMMYFUNCTION("""COMPUTED_VALUE"""),"TP_dKosh_General_SMF1_034")</f>
        <v>TP_dKosh_General_SMF1_034</v>
      </c>
      <c r="C3" s="4">
        <f>IFERROR(__xludf.DUMMYFUNCTION("""COMPUTED_VALUE"""),77.0)</f>
        <v>77</v>
      </c>
      <c r="D3" s="4" t="str">
        <f>IFERROR(__xludf.DUMMYFUNCTION("""COMPUTED_VALUE"""),"")</f>
        <v/>
      </c>
      <c r="E3" s="4" t="str">
        <f>IFERROR(__xludf.DUMMYFUNCTION("""COMPUTED_VALUE"""),"Form View")</f>
        <v>Form View</v>
      </c>
      <c r="F3" s="4" t="str">
        <f>IFERROR(__xludf.DUMMYFUNCTION("""COMPUTED_VALUE"""),"")</f>
        <v/>
      </c>
      <c r="G3" s="4" t="str">
        <f>IFERROR(__xludf.DUMMYFUNCTION("""COMPUTED_VALUE"""),"M")</f>
        <v>M</v>
      </c>
      <c r="H3" s="4" t="str">
        <f>IFERROR(__xludf.DUMMYFUNCTION("""COMPUTED_VALUE"""),"Ankit")</f>
        <v>Ankit</v>
      </c>
      <c r="I3" s="4" t="str">
        <f>IFERROR(__xludf.DUMMYFUNCTION("""COMPUTED_VALUE"""),"UI")</f>
        <v>UI</v>
      </c>
      <c r="J3" s="4" t="str">
        <f>IFERROR(__xludf.DUMMYFUNCTION("""COMPUTED_VALUE"""),"Form is created for Responses")</f>
        <v>Form is created for Responses</v>
      </c>
      <c r="K3" s="4" t="str">
        <f>IFERROR(__xludf.DUMMYFUNCTION("""COMPUTED_VALUE"""),"Verify the type of question is displaying same as if question type is Scale.")</f>
        <v>Verify the type of question is displaying same as if question type is Scale.</v>
      </c>
      <c r="L3" s="4" t="str">
        <f>IFERROR(__xludf.DUMMYFUNCTION("""COMPUTED_VALUE"""),"")</f>
        <v/>
      </c>
      <c r="M3" s="4" t="str">
        <f>IFERROR(__xludf.DUMMYFUNCTION("""COMPUTED_VALUE"""),"Same type of question should be display")</f>
        <v>Same type of question should be display</v>
      </c>
      <c r="N3" s="4" t="str">
        <f>IFERROR(__xludf.DUMMYFUNCTION("""COMPUTED_VALUE"""),"")</f>
        <v/>
      </c>
      <c r="O3" s="4" t="str">
        <f>IFERROR(__xludf.DUMMYFUNCTION("""COMPUTED_VALUE"""),"")</f>
        <v/>
      </c>
      <c r="P3" s="4" t="str">
        <f>IFERROR(__xludf.DUMMYFUNCTION("""COMPUTED_VALUE"""),"Fail")</f>
        <v>Fail</v>
      </c>
      <c r="Q3" s="4" t="str">
        <f>IFERROR(__xludf.DUMMYFUNCTION("""COMPUTED_VALUE"""),"")</f>
        <v/>
      </c>
      <c r="R3" s="4" t="str">
        <f>IFERROR(__xludf.DUMMYFUNCTION("""COMPUTED_VALUE"""),"")</f>
        <v/>
      </c>
      <c r="S3" s="4" t="str">
        <f>IFERROR(__xludf.DUMMYFUNCTION("""COMPUTED_VALUE"""),"")</f>
        <v/>
      </c>
      <c r="T3" s="4"/>
      <c r="U3" s="4"/>
      <c r="V3" s="4"/>
      <c r="W3" s="4"/>
      <c r="X3" s="4"/>
      <c r="Y3" s="4"/>
      <c r="Z3" s="4"/>
    </row>
    <row r="4">
      <c r="A4" s="4" t="str">
        <f>IFERROR(__xludf.DUMMYFUNCTION("""COMPUTED_VALUE"""),"TCM_dKosh_General_SMF1_034_079")</f>
        <v>TCM_dKosh_General_SMF1_034_079</v>
      </c>
      <c r="B4" s="4" t="str">
        <f>IFERROR(__xludf.DUMMYFUNCTION("""COMPUTED_VALUE"""),"TP_dKosh_General_SMF1_034")</f>
        <v>TP_dKosh_General_SMF1_034</v>
      </c>
      <c r="C4" s="4">
        <f>IFERROR(__xludf.DUMMYFUNCTION("""COMPUTED_VALUE"""),79.0)</f>
        <v>79</v>
      </c>
      <c r="D4" s="4" t="str">
        <f>IFERROR(__xludf.DUMMYFUNCTION("""COMPUTED_VALUE"""),"")</f>
        <v/>
      </c>
      <c r="E4" s="4" t="str">
        <f>IFERROR(__xludf.DUMMYFUNCTION("""COMPUTED_VALUE"""),"Form View")</f>
        <v>Form View</v>
      </c>
      <c r="F4" s="4" t="str">
        <f>IFERROR(__xludf.DUMMYFUNCTION("""COMPUTED_VALUE"""),"")</f>
        <v/>
      </c>
      <c r="G4" s="4" t="str">
        <f>IFERROR(__xludf.DUMMYFUNCTION("""COMPUTED_VALUE"""),"M")</f>
        <v>M</v>
      </c>
      <c r="H4" s="4" t="str">
        <f>IFERROR(__xludf.DUMMYFUNCTION("""COMPUTED_VALUE"""),"Ankit")</f>
        <v>Ankit</v>
      </c>
      <c r="I4" s="4" t="str">
        <f>IFERROR(__xludf.DUMMYFUNCTION("""COMPUTED_VALUE"""),"UI")</f>
        <v>UI</v>
      </c>
      <c r="J4" s="4" t="str">
        <f>IFERROR(__xludf.DUMMYFUNCTION("""COMPUTED_VALUE"""),"Form is created for Responses")</f>
        <v>Form is created for Responses</v>
      </c>
      <c r="K4" s="4" t="str">
        <f>IFERROR(__xludf.DUMMYFUNCTION("""COMPUTED_VALUE"""),"Verify the type of question is displaying same as if question type is Time.")</f>
        <v>Verify the type of question is displaying same as if question type is Time.</v>
      </c>
      <c r="L4" s="4" t="str">
        <f>IFERROR(__xludf.DUMMYFUNCTION("""COMPUTED_VALUE"""),"")</f>
        <v/>
      </c>
      <c r="M4" s="4" t="str">
        <f>IFERROR(__xludf.DUMMYFUNCTION("""COMPUTED_VALUE"""),"Same type of question should be display")</f>
        <v>Same type of question should be display</v>
      </c>
      <c r="N4" s="4" t="str">
        <f>IFERROR(__xludf.DUMMYFUNCTION("""COMPUTED_VALUE"""),"")</f>
        <v/>
      </c>
      <c r="O4" s="4" t="str">
        <f>IFERROR(__xludf.DUMMYFUNCTION("""COMPUTED_VALUE"""),"Short text is displaying")</f>
        <v>Short text is displaying</v>
      </c>
      <c r="P4" s="4" t="str">
        <f>IFERROR(__xludf.DUMMYFUNCTION("""COMPUTED_VALUE"""),"Fail")</f>
        <v>Fail</v>
      </c>
      <c r="Q4" s="4" t="str">
        <f>IFERROR(__xludf.DUMMYFUNCTION("""COMPUTED_VALUE"""),"")</f>
        <v/>
      </c>
      <c r="R4" s="4" t="str">
        <f>IFERROR(__xludf.DUMMYFUNCTION("""COMPUTED_VALUE"""),"")</f>
        <v/>
      </c>
      <c r="S4" s="4" t="str">
        <f>IFERROR(__xludf.DUMMYFUNCTION("""COMPUTED_VALUE"""),"")</f>
        <v/>
      </c>
      <c r="T4" s="4"/>
      <c r="U4" s="4"/>
      <c r="V4" s="4"/>
      <c r="W4" s="4"/>
      <c r="X4" s="4"/>
      <c r="Y4" s="4"/>
      <c r="Z4" s="4"/>
    </row>
    <row r="5">
      <c r="A5" s="4" t="str">
        <f>IFERROR(__xludf.DUMMYFUNCTION("""COMPUTED_VALUE"""),"TCM_dKosh_General_SMF1_034_093")</f>
        <v>TCM_dKosh_General_SMF1_034_093</v>
      </c>
      <c r="B5" s="4" t="str">
        <f>IFERROR(__xludf.DUMMYFUNCTION("""COMPUTED_VALUE"""),"TP_dKosh_General_SMF1_034")</f>
        <v>TP_dKosh_General_SMF1_034</v>
      </c>
      <c r="C5" s="4">
        <f>IFERROR(__xludf.DUMMYFUNCTION("""COMPUTED_VALUE"""),93.0)</f>
        <v>93</v>
      </c>
      <c r="D5" s="4" t="str">
        <f>IFERROR(__xludf.DUMMYFUNCTION("""COMPUTED_VALUE"""),"")</f>
        <v/>
      </c>
      <c r="E5" s="4" t="str">
        <f>IFERROR(__xludf.DUMMYFUNCTION("""COMPUTED_VALUE"""),"Form View")</f>
        <v>Form View</v>
      </c>
      <c r="F5" s="4" t="str">
        <f>IFERROR(__xludf.DUMMYFUNCTION("""COMPUTED_VALUE"""),"")</f>
        <v/>
      </c>
      <c r="G5" s="4" t="str">
        <f>IFERROR(__xludf.DUMMYFUNCTION("""COMPUTED_VALUE"""),"M")</f>
        <v>M</v>
      </c>
      <c r="H5" s="4" t="str">
        <f>IFERROR(__xludf.DUMMYFUNCTION("""COMPUTED_VALUE"""),"Ankit")</f>
        <v>Ankit</v>
      </c>
      <c r="I5" s="4" t="str">
        <f>IFERROR(__xludf.DUMMYFUNCTION("""COMPUTED_VALUE"""),"Validation")</f>
        <v>Validation</v>
      </c>
      <c r="J5" s="4" t="str">
        <f>IFERROR(__xludf.DUMMYFUNCTION("""COMPUTED_VALUE"""),"Form is created for Responses")</f>
        <v>Form is created for Responses</v>
      </c>
      <c r="K5" s="4" t="str">
        <f>IFERROR(__xludf.DUMMYFUNCTION("""COMPUTED_VALUE"""),"Verify the prefill value is displaying same as if question type is Email.")</f>
        <v>Verify the prefill value is displaying same as if question type is Email.</v>
      </c>
      <c r="L5" s="4" t="str">
        <f>IFERROR(__xludf.DUMMYFUNCTION("""COMPUTED_VALUE"""),"")</f>
        <v/>
      </c>
      <c r="M5" s="4" t="str">
        <f>IFERROR(__xludf.DUMMYFUNCTION("""COMPUTED_VALUE"""),"Prefill value should be show in that field")</f>
        <v>Prefill value should be show in that field</v>
      </c>
      <c r="N5" s="4" t="str">
        <f>IFERROR(__xludf.DUMMYFUNCTION("""COMPUTED_VALUE"""),"")</f>
        <v/>
      </c>
      <c r="O5" s="4" t="str">
        <f>IFERROR(__xludf.DUMMYFUNCTION("""COMPUTED_VALUE"""),"Value is not displaying")</f>
        <v>Value is not displaying</v>
      </c>
      <c r="P5" s="4" t="str">
        <f>IFERROR(__xludf.DUMMYFUNCTION("""COMPUTED_VALUE"""),"Fail")</f>
        <v>Fail</v>
      </c>
      <c r="Q5" s="4" t="str">
        <f>IFERROR(__xludf.DUMMYFUNCTION("""COMPUTED_VALUE"""),"")</f>
        <v/>
      </c>
      <c r="R5" s="4" t="str">
        <f>IFERROR(__xludf.DUMMYFUNCTION("""COMPUTED_VALUE"""),"")</f>
        <v/>
      </c>
      <c r="S5" s="4" t="str">
        <f>IFERROR(__xludf.DUMMYFUNCTION("""COMPUTED_VALUE"""),"")</f>
        <v/>
      </c>
      <c r="T5" s="4"/>
      <c r="U5" s="4"/>
      <c r="V5" s="4"/>
      <c r="W5" s="4"/>
      <c r="X5" s="4"/>
      <c r="Y5" s="4"/>
      <c r="Z5" s="4"/>
    </row>
    <row r="6">
      <c r="A6" s="4" t="str">
        <f>IFERROR(__xludf.DUMMYFUNCTION("""COMPUTED_VALUE"""),"TCM_dKosh_General_SMF1_034_094")</f>
        <v>TCM_dKosh_General_SMF1_034_094</v>
      </c>
      <c r="B6" s="4" t="str">
        <f>IFERROR(__xludf.DUMMYFUNCTION("""COMPUTED_VALUE"""),"TP_dKosh_General_SMF1_034")</f>
        <v>TP_dKosh_General_SMF1_034</v>
      </c>
      <c r="C6" s="4">
        <f>IFERROR(__xludf.DUMMYFUNCTION("""COMPUTED_VALUE"""),94.0)</f>
        <v>94</v>
      </c>
      <c r="D6" s="4" t="str">
        <f>IFERROR(__xludf.DUMMYFUNCTION("""COMPUTED_VALUE"""),"")</f>
        <v/>
      </c>
      <c r="E6" s="4" t="str">
        <f>IFERROR(__xludf.DUMMYFUNCTION("""COMPUTED_VALUE"""),"Form View")</f>
        <v>Form View</v>
      </c>
      <c r="F6" s="4" t="str">
        <f>IFERROR(__xludf.DUMMYFUNCTION("""COMPUTED_VALUE"""),"")</f>
        <v/>
      </c>
      <c r="G6" s="4" t="str">
        <f>IFERROR(__xludf.DUMMYFUNCTION("""COMPUTED_VALUE"""),"M")</f>
        <v>M</v>
      </c>
      <c r="H6" s="4" t="str">
        <f>IFERROR(__xludf.DUMMYFUNCTION("""COMPUTED_VALUE"""),"Ankit")</f>
        <v>Ankit</v>
      </c>
      <c r="I6" s="4" t="str">
        <f>IFERROR(__xludf.DUMMYFUNCTION("""COMPUTED_VALUE"""),"Validation")</f>
        <v>Validation</v>
      </c>
      <c r="J6" s="4" t="str">
        <f>IFERROR(__xludf.DUMMYFUNCTION("""COMPUTED_VALUE"""),"Form is created for Responses")</f>
        <v>Form is created for Responses</v>
      </c>
      <c r="K6" s="4" t="str">
        <f>IFERROR(__xludf.DUMMYFUNCTION("""COMPUTED_VALUE"""),"Verify the prefill value is displaying same as if question type is Number.")</f>
        <v>Verify the prefill value is displaying same as if question type is Number.</v>
      </c>
      <c r="L6" s="4" t="str">
        <f>IFERROR(__xludf.DUMMYFUNCTION("""COMPUTED_VALUE"""),"")</f>
        <v/>
      </c>
      <c r="M6" s="4" t="str">
        <f>IFERROR(__xludf.DUMMYFUNCTION("""COMPUTED_VALUE"""),"Prefill value should be show in that field")</f>
        <v>Prefill value should be show in that field</v>
      </c>
      <c r="N6" s="4" t="str">
        <f>IFERROR(__xludf.DUMMYFUNCTION("""COMPUTED_VALUE"""),"")</f>
        <v/>
      </c>
      <c r="O6" s="4" t="str">
        <f>IFERROR(__xludf.DUMMYFUNCTION("""COMPUTED_VALUE"""),"Value is not displaying")</f>
        <v>Value is not displaying</v>
      </c>
      <c r="P6" s="4" t="str">
        <f>IFERROR(__xludf.DUMMYFUNCTION("""COMPUTED_VALUE"""),"Fail")</f>
        <v>Fail</v>
      </c>
      <c r="Q6" s="4" t="str">
        <f>IFERROR(__xludf.DUMMYFUNCTION("""COMPUTED_VALUE"""),"")</f>
        <v/>
      </c>
      <c r="R6" s="4" t="str">
        <f>IFERROR(__xludf.DUMMYFUNCTION("""COMPUTED_VALUE"""),"")</f>
        <v/>
      </c>
      <c r="S6" s="4" t="str">
        <f>IFERROR(__xludf.DUMMYFUNCTION("""COMPUTED_VALUE"""),"")</f>
        <v/>
      </c>
      <c r="T6" s="4"/>
      <c r="U6" s="4"/>
      <c r="V6" s="4"/>
      <c r="W6" s="4"/>
      <c r="X6" s="4"/>
      <c r="Y6" s="4"/>
      <c r="Z6" s="4"/>
    </row>
    <row r="7">
      <c r="A7" s="4" t="str">
        <f>IFERROR(__xludf.DUMMYFUNCTION("""COMPUTED_VALUE"""),"TCM_dKosh_General_SMF1_034_095")</f>
        <v>TCM_dKosh_General_SMF1_034_095</v>
      </c>
      <c r="B7" s="4" t="str">
        <f>IFERROR(__xludf.DUMMYFUNCTION("""COMPUTED_VALUE"""),"TP_dKosh_General_SMF1_034")</f>
        <v>TP_dKosh_General_SMF1_034</v>
      </c>
      <c r="C7" s="4">
        <f>IFERROR(__xludf.DUMMYFUNCTION("""COMPUTED_VALUE"""),95.0)</f>
        <v>95</v>
      </c>
      <c r="D7" s="4" t="str">
        <f>IFERROR(__xludf.DUMMYFUNCTION("""COMPUTED_VALUE"""),"")</f>
        <v/>
      </c>
      <c r="E7" s="4" t="str">
        <f>IFERROR(__xludf.DUMMYFUNCTION("""COMPUTED_VALUE"""),"Form View")</f>
        <v>Form View</v>
      </c>
      <c r="F7" s="4" t="str">
        <f>IFERROR(__xludf.DUMMYFUNCTION("""COMPUTED_VALUE"""),"")</f>
        <v/>
      </c>
      <c r="G7" s="4" t="str">
        <f>IFERROR(__xludf.DUMMYFUNCTION("""COMPUTED_VALUE"""),"M")</f>
        <v>M</v>
      </c>
      <c r="H7" s="4" t="str">
        <f>IFERROR(__xludf.DUMMYFUNCTION("""COMPUTED_VALUE"""),"Ankit")</f>
        <v>Ankit</v>
      </c>
      <c r="I7" s="4" t="str">
        <f>IFERROR(__xludf.DUMMYFUNCTION("""COMPUTED_VALUE"""),"Validation")</f>
        <v>Validation</v>
      </c>
      <c r="J7" s="4" t="str">
        <f>IFERROR(__xludf.DUMMYFUNCTION("""COMPUTED_VALUE"""),"Form is created for Responses")</f>
        <v>Form is created for Responses</v>
      </c>
      <c r="K7" s="4" t="str">
        <f>IFERROR(__xludf.DUMMYFUNCTION("""COMPUTED_VALUE"""),"Verify the prefill value is displaying same as if question type is URL.")</f>
        <v>Verify the prefill value is displaying same as if question type is URL.</v>
      </c>
      <c r="L7" s="4" t="str">
        <f>IFERROR(__xludf.DUMMYFUNCTION("""COMPUTED_VALUE"""),"")</f>
        <v/>
      </c>
      <c r="M7" s="4" t="str">
        <f>IFERROR(__xludf.DUMMYFUNCTION("""COMPUTED_VALUE"""),"Prefill value should be show in that field")</f>
        <v>Prefill value should be show in that field</v>
      </c>
      <c r="N7" s="4" t="str">
        <f>IFERROR(__xludf.DUMMYFUNCTION("""COMPUTED_VALUE"""),"")</f>
        <v/>
      </c>
      <c r="O7" s="4" t="str">
        <f>IFERROR(__xludf.DUMMYFUNCTION("""COMPUTED_VALUE"""),"Value is not displaying")</f>
        <v>Value is not displaying</v>
      </c>
      <c r="P7" s="4" t="str">
        <f>IFERROR(__xludf.DUMMYFUNCTION("""COMPUTED_VALUE"""),"Fail")</f>
        <v>Fail</v>
      </c>
      <c r="Q7" s="4" t="str">
        <f>IFERROR(__xludf.DUMMYFUNCTION("""COMPUTED_VALUE"""),"")</f>
        <v/>
      </c>
      <c r="R7" s="4" t="str">
        <f>IFERROR(__xludf.DUMMYFUNCTION("""COMPUTED_VALUE"""),"")</f>
        <v/>
      </c>
      <c r="S7" s="4" t="str">
        <f>IFERROR(__xludf.DUMMYFUNCTION("""COMPUTED_VALUE"""),"")</f>
        <v/>
      </c>
      <c r="T7" s="4"/>
      <c r="U7" s="4"/>
      <c r="V7" s="4"/>
      <c r="W7" s="4"/>
      <c r="X7" s="4"/>
      <c r="Y7" s="4"/>
      <c r="Z7" s="4"/>
    </row>
    <row r="8">
      <c r="A8" s="4" t="str">
        <f>IFERROR(__xludf.DUMMYFUNCTION("""COMPUTED_VALUE"""),"TCM_dKosh_General_SMF1_034_096")</f>
        <v>TCM_dKosh_General_SMF1_034_096</v>
      </c>
      <c r="B8" s="4" t="str">
        <f>IFERROR(__xludf.DUMMYFUNCTION("""COMPUTED_VALUE"""),"TP_dKosh_General_SMF1_034")</f>
        <v>TP_dKosh_General_SMF1_034</v>
      </c>
      <c r="C8" s="4">
        <f>IFERROR(__xludf.DUMMYFUNCTION("""COMPUTED_VALUE"""),96.0)</f>
        <v>96</v>
      </c>
      <c r="D8" s="4" t="str">
        <f>IFERROR(__xludf.DUMMYFUNCTION("""COMPUTED_VALUE"""),"")</f>
        <v/>
      </c>
      <c r="E8" s="4" t="str">
        <f>IFERROR(__xludf.DUMMYFUNCTION("""COMPUTED_VALUE"""),"Form View")</f>
        <v>Form View</v>
      </c>
      <c r="F8" s="4" t="str">
        <f>IFERROR(__xludf.DUMMYFUNCTION("""COMPUTED_VALUE"""),"")</f>
        <v/>
      </c>
      <c r="G8" s="4" t="str">
        <f>IFERROR(__xludf.DUMMYFUNCTION("""COMPUTED_VALUE"""),"M")</f>
        <v>M</v>
      </c>
      <c r="H8" s="4" t="str">
        <f>IFERROR(__xludf.DUMMYFUNCTION("""COMPUTED_VALUE"""),"Ankit")</f>
        <v>Ankit</v>
      </c>
      <c r="I8" s="4" t="str">
        <f>IFERROR(__xludf.DUMMYFUNCTION("""COMPUTED_VALUE"""),"Validation")</f>
        <v>Validation</v>
      </c>
      <c r="J8" s="4" t="str">
        <f>IFERROR(__xludf.DUMMYFUNCTION("""COMPUTED_VALUE"""),"Form is created for Responses")</f>
        <v>Form is created for Responses</v>
      </c>
      <c r="K8" s="4" t="str">
        <f>IFERROR(__xludf.DUMMYFUNCTION("""COMPUTED_VALUE"""),"Verify the prefill value is displaying same as if question type is AutoComplete.")</f>
        <v>Verify the prefill value is displaying same as if question type is AutoComplete.</v>
      </c>
      <c r="L8" s="4" t="str">
        <f>IFERROR(__xludf.DUMMYFUNCTION("""COMPUTED_VALUE"""),"")</f>
        <v/>
      </c>
      <c r="M8" s="4" t="str">
        <f>IFERROR(__xludf.DUMMYFUNCTION("""COMPUTED_VALUE"""),"Prefill value should be show in that field")</f>
        <v>Prefill value should be show in that field</v>
      </c>
      <c r="N8" s="4" t="str">
        <f>IFERROR(__xludf.DUMMYFUNCTION("""COMPUTED_VALUE"""),"")</f>
        <v/>
      </c>
      <c r="O8" s="4" t="str">
        <f>IFERROR(__xludf.DUMMYFUNCTION("""COMPUTED_VALUE"""),"Value is not displaying")</f>
        <v>Value is not displaying</v>
      </c>
      <c r="P8" s="4" t="str">
        <f>IFERROR(__xludf.DUMMYFUNCTION("""COMPUTED_VALUE"""),"Fail")</f>
        <v>Fail</v>
      </c>
      <c r="Q8" s="4" t="str">
        <f>IFERROR(__xludf.DUMMYFUNCTION("""COMPUTED_VALUE"""),"")</f>
        <v/>
      </c>
      <c r="R8" s="4" t="str">
        <f>IFERROR(__xludf.DUMMYFUNCTION("""COMPUTED_VALUE"""),"")</f>
        <v/>
      </c>
      <c r="S8" s="4" t="str">
        <f>IFERROR(__xludf.DUMMYFUNCTION("""COMPUTED_VALUE"""),"")</f>
        <v/>
      </c>
      <c r="T8" s="4"/>
      <c r="U8" s="4"/>
      <c r="V8" s="4"/>
      <c r="W8" s="4"/>
      <c r="X8" s="4"/>
      <c r="Y8" s="4"/>
      <c r="Z8" s="4"/>
    </row>
    <row r="9">
      <c r="A9" s="4" t="str">
        <f>IFERROR(__xludf.DUMMYFUNCTION("""COMPUTED_VALUE"""),"TCM_dKosh_General_SMF1_034_097")</f>
        <v>TCM_dKosh_General_SMF1_034_097</v>
      </c>
      <c r="B9" s="4" t="str">
        <f>IFERROR(__xludf.DUMMYFUNCTION("""COMPUTED_VALUE"""),"TP_dKosh_General_SMF1_034")</f>
        <v>TP_dKosh_General_SMF1_034</v>
      </c>
      <c r="C9" s="4">
        <f>IFERROR(__xludf.DUMMYFUNCTION("""COMPUTED_VALUE"""),97.0)</f>
        <v>97</v>
      </c>
      <c r="D9" s="4" t="str">
        <f>IFERROR(__xludf.DUMMYFUNCTION("""COMPUTED_VALUE"""),"")</f>
        <v/>
      </c>
      <c r="E9" s="4" t="str">
        <f>IFERROR(__xludf.DUMMYFUNCTION("""COMPUTED_VALUE"""),"Form View")</f>
        <v>Form View</v>
      </c>
      <c r="F9" s="4" t="str">
        <f>IFERROR(__xludf.DUMMYFUNCTION("""COMPUTED_VALUE"""),"")</f>
        <v/>
      </c>
      <c r="G9" s="4" t="str">
        <f>IFERROR(__xludf.DUMMYFUNCTION("""COMPUTED_VALUE"""),"M")</f>
        <v>M</v>
      </c>
      <c r="H9" s="4" t="str">
        <f>IFERROR(__xludf.DUMMYFUNCTION("""COMPUTED_VALUE"""),"Ankit")</f>
        <v>Ankit</v>
      </c>
      <c r="I9" s="4" t="str">
        <f>IFERROR(__xludf.DUMMYFUNCTION("""COMPUTED_VALUE"""),"UI")</f>
        <v>UI</v>
      </c>
      <c r="J9" s="4" t="str">
        <f>IFERROR(__xludf.DUMMYFUNCTION("""COMPUTED_VALUE"""),"")</f>
        <v/>
      </c>
      <c r="K9" s="4" t="str">
        <f>IFERROR(__xludf.DUMMYFUNCTION("""COMPUTED_VALUE"""),"Verify the Question is displaying correctly for question type.")</f>
        <v>Verify the Question is displaying correctly for question type.</v>
      </c>
      <c r="L9" s="4" t="str">
        <f>IFERROR(__xludf.DUMMYFUNCTION("""COMPUTED_VALUE"""),"")</f>
        <v/>
      </c>
      <c r="M9" s="4" t="str">
        <f>IFERROR(__xludf.DUMMYFUNCTION("""COMPUTED_VALUE"""),"")</f>
        <v/>
      </c>
      <c r="N9" s="4" t="str">
        <f>IFERROR(__xludf.DUMMYFUNCTION("""COMPUTED_VALUE"""),"")</f>
        <v/>
      </c>
      <c r="O9" s="4" t="str">
        <f>IFERROR(__xludf.DUMMYFUNCTION("""COMPUTED_VALUE"""),"Value is not displaying")</f>
        <v>Value is not displaying</v>
      </c>
      <c r="P9" s="4" t="str">
        <f>IFERROR(__xludf.DUMMYFUNCTION("""COMPUTED_VALUE"""),"Fail")</f>
        <v>Fail</v>
      </c>
      <c r="Q9" s="4" t="str">
        <f>IFERROR(__xludf.DUMMYFUNCTION("""COMPUTED_VALUE"""),"")</f>
        <v/>
      </c>
      <c r="R9" s="4" t="str">
        <f>IFERROR(__xludf.DUMMYFUNCTION("""COMPUTED_VALUE"""),"")</f>
        <v/>
      </c>
      <c r="S9" s="4" t="str">
        <f>IFERROR(__xludf.DUMMYFUNCTION("""COMPUTED_VALUE"""),"")</f>
        <v/>
      </c>
      <c r="T9" s="4"/>
      <c r="U9" s="4"/>
      <c r="V9" s="4"/>
      <c r="W9" s="4"/>
      <c r="X9" s="4"/>
      <c r="Y9" s="4"/>
      <c r="Z9" s="4"/>
    </row>
    <row r="10">
      <c r="A10" s="4" t="str">
        <f>IFERROR(__xludf.DUMMYFUNCTION("""COMPUTED_VALUE"""),"TCM_dKosh_General_SMF1_034_098")</f>
        <v>TCM_dKosh_General_SMF1_034_098</v>
      </c>
      <c r="B10" s="4" t="str">
        <f>IFERROR(__xludf.DUMMYFUNCTION("""COMPUTED_VALUE"""),"TP_dKosh_General_SMF1_034")</f>
        <v>TP_dKosh_General_SMF1_034</v>
      </c>
      <c r="C10" s="4">
        <f>IFERROR(__xludf.DUMMYFUNCTION("""COMPUTED_VALUE"""),98.0)</f>
        <v>98</v>
      </c>
      <c r="D10" s="4" t="str">
        <f>IFERROR(__xludf.DUMMYFUNCTION("""COMPUTED_VALUE"""),"")</f>
        <v/>
      </c>
      <c r="E10" s="4" t="str">
        <f>IFERROR(__xludf.DUMMYFUNCTION("""COMPUTED_VALUE"""),"Form View")</f>
        <v>Form View</v>
      </c>
      <c r="F10" s="4" t="str">
        <f>IFERROR(__xludf.DUMMYFUNCTION("""COMPUTED_VALUE"""),"")</f>
        <v/>
      </c>
      <c r="G10" s="4" t="str">
        <f>IFERROR(__xludf.DUMMYFUNCTION("""COMPUTED_VALUE"""),"M")</f>
        <v>M</v>
      </c>
      <c r="H10" s="4" t="str">
        <f>IFERROR(__xludf.DUMMYFUNCTION("""COMPUTED_VALUE"""),"Ankit")</f>
        <v>Ankit</v>
      </c>
      <c r="I10" s="4" t="str">
        <f>IFERROR(__xludf.DUMMYFUNCTION("""COMPUTED_VALUE"""),"UI")</f>
        <v>UI</v>
      </c>
      <c r="J10" s="4" t="str">
        <f>IFERROR(__xludf.DUMMYFUNCTION("""COMPUTED_VALUE"""),"")</f>
        <v/>
      </c>
      <c r="K10" s="4" t="str">
        <f>IFERROR(__xludf.DUMMYFUNCTION("""COMPUTED_VALUE"""),"Verify the Options are displaying correctly if question type is Multiple Choice and choice source type is User Defined List.")</f>
        <v>Verify the Options are displaying correctly if question type is Multiple Choice and choice source type is User Defined List.</v>
      </c>
      <c r="L10" s="4" t="str">
        <f>IFERROR(__xludf.DUMMYFUNCTION("""COMPUTED_VALUE"""),"")</f>
        <v/>
      </c>
      <c r="M10" s="4" t="str">
        <f>IFERROR(__xludf.DUMMYFUNCTION("""COMPUTED_VALUE"""),"Options should be displayed as given in question")</f>
        <v>Options should be displayed as given in question</v>
      </c>
      <c r="N10" s="4" t="str">
        <f>IFERROR(__xludf.DUMMYFUNCTION("""COMPUTED_VALUE"""),"")</f>
        <v/>
      </c>
      <c r="O10" s="4" t="str">
        <f>IFERROR(__xludf.DUMMYFUNCTION("""COMPUTED_VALUE"""),"Value is not displaying")</f>
        <v>Value is not displaying</v>
      </c>
      <c r="P10" s="4" t="str">
        <f>IFERROR(__xludf.DUMMYFUNCTION("""COMPUTED_VALUE"""),"Fail")</f>
        <v>Fail</v>
      </c>
      <c r="Q10" s="4" t="str">
        <f>IFERROR(__xludf.DUMMYFUNCTION("""COMPUTED_VALUE"""),"")</f>
        <v/>
      </c>
      <c r="R10" s="4" t="str">
        <f>IFERROR(__xludf.DUMMYFUNCTION("""COMPUTED_VALUE"""),"")</f>
        <v/>
      </c>
      <c r="S10" s="4" t="str">
        <f>IFERROR(__xludf.DUMMYFUNCTION("""COMPUTED_VALUE"""),"")</f>
        <v/>
      </c>
      <c r="T10" s="4"/>
      <c r="U10" s="4"/>
      <c r="V10" s="4"/>
      <c r="W10" s="4"/>
      <c r="X10" s="4"/>
      <c r="Y10" s="4"/>
      <c r="Z10" s="4"/>
    </row>
    <row r="11">
      <c r="A11" s="4" t="str">
        <f>IFERROR(__xludf.DUMMYFUNCTION("""COMPUTED_VALUE"""),"TCM_dKosh_General_SMF1_034_103")</f>
        <v>TCM_dKosh_General_SMF1_034_103</v>
      </c>
      <c r="B11" s="4" t="str">
        <f>IFERROR(__xludf.DUMMYFUNCTION("""COMPUTED_VALUE"""),"TP_dKosh_General_SMF1_034")</f>
        <v>TP_dKosh_General_SMF1_034</v>
      </c>
      <c r="C11" s="4">
        <f>IFERROR(__xludf.DUMMYFUNCTION("""COMPUTED_VALUE"""),103.0)</f>
        <v>103</v>
      </c>
      <c r="D11" s="4" t="str">
        <f>IFERROR(__xludf.DUMMYFUNCTION("""COMPUTED_VALUE"""),"")</f>
        <v/>
      </c>
      <c r="E11" s="4" t="str">
        <f>IFERROR(__xludf.DUMMYFUNCTION("""COMPUTED_VALUE"""),"Form View")</f>
        <v>Form View</v>
      </c>
      <c r="F11" s="4" t="str">
        <f>IFERROR(__xludf.DUMMYFUNCTION("""COMPUTED_VALUE"""),"")</f>
        <v/>
      </c>
      <c r="G11" s="4" t="str">
        <f>IFERROR(__xludf.DUMMYFUNCTION("""COMPUTED_VALUE"""),"M")</f>
        <v>M</v>
      </c>
      <c r="H11" s="4" t="str">
        <f>IFERROR(__xludf.DUMMYFUNCTION("""COMPUTED_VALUE"""),"Ankit")</f>
        <v>Ankit</v>
      </c>
      <c r="I11" s="4" t="str">
        <f>IFERROR(__xludf.DUMMYFUNCTION("""COMPUTED_VALUE"""),"UI")</f>
        <v>UI</v>
      </c>
      <c r="J11" s="4" t="str">
        <f>IFERROR(__xludf.DUMMYFUNCTION("""COMPUTED_VALUE"""),"")</f>
        <v/>
      </c>
      <c r="K11" s="4" t="str">
        <f>IFERROR(__xludf.DUMMYFUNCTION("""COMPUTED_VALUE"""),"Verify the Options are shuffling if Suffle Choice is Yes if question type is Checkbox and choice source type is User Defined List. ")</f>
        <v>Verify the Options are shuffling if Suffle Choice is Yes if question type is Checkbox and choice source type is User Defined List. </v>
      </c>
      <c r="L11" s="4" t="str">
        <f>IFERROR(__xludf.DUMMYFUNCTION("""COMPUTED_VALUE"""),"")</f>
        <v/>
      </c>
      <c r="M11" s="4" t="str">
        <f>IFERROR(__xludf.DUMMYFUNCTION("""COMPUTED_VALUE"""),"")</f>
        <v/>
      </c>
      <c r="N11" s="4" t="str">
        <f>IFERROR(__xludf.DUMMYFUNCTION("""COMPUTED_VALUE"""),"")</f>
        <v/>
      </c>
      <c r="O11" s="4" t="str">
        <f>IFERROR(__xludf.DUMMYFUNCTION("""COMPUTED_VALUE"""),"Value is not displaying")</f>
        <v>Value is not displaying</v>
      </c>
      <c r="P11" s="4" t="str">
        <f>IFERROR(__xludf.DUMMYFUNCTION("""COMPUTED_VALUE"""),"Fail")</f>
        <v>Fail</v>
      </c>
      <c r="Q11" s="4" t="str">
        <f>IFERROR(__xludf.DUMMYFUNCTION("""COMPUTED_VALUE"""),"")</f>
        <v/>
      </c>
      <c r="R11" s="4" t="str">
        <f>IFERROR(__xludf.DUMMYFUNCTION("""COMPUTED_VALUE"""),"")</f>
        <v/>
      </c>
      <c r="S11" s="4" t="str">
        <f>IFERROR(__xludf.DUMMYFUNCTION("""COMPUTED_VALUE"""),"")</f>
        <v/>
      </c>
      <c r="T11" s="4"/>
      <c r="U11" s="4"/>
      <c r="V11" s="4"/>
      <c r="W11" s="4"/>
      <c r="X11" s="4"/>
      <c r="Y11" s="4"/>
      <c r="Z11" s="4"/>
    </row>
    <row r="12">
      <c r="A12" s="4" t="str">
        <f>IFERROR(__xludf.DUMMYFUNCTION("""COMPUTED_VALUE"""),"TCM_dKosh_General_SMF1_034_109")</f>
        <v>TCM_dKosh_General_SMF1_034_109</v>
      </c>
      <c r="B12" s="4" t="str">
        <f>IFERROR(__xludf.DUMMYFUNCTION("""COMPUTED_VALUE"""),"TP_dKosh_General_SMF1_034")</f>
        <v>TP_dKosh_General_SMF1_034</v>
      </c>
      <c r="C12" s="4">
        <f>IFERROR(__xludf.DUMMYFUNCTION("""COMPUTED_VALUE"""),109.0)</f>
        <v>109</v>
      </c>
      <c r="D12" s="4" t="str">
        <f>IFERROR(__xludf.DUMMYFUNCTION("""COMPUTED_VALUE"""),"")</f>
        <v/>
      </c>
      <c r="E12" s="4" t="str">
        <f>IFERROR(__xludf.DUMMYFUNCTION("""COMPUTED_VALUE"""),"Form View")</f>
        <v>Form View</v>
      </c>
      <c r="F12" s="4" t="str">
        <f>IFERROR(__xludf.DUMMYFUNCTION("""COMPUTED_VALUE"""),"")</f>
        <v/>
      </c>
      <c r="G12" s="4" t="str">
        <f>IFERROR(__xludf.DUMMYFUNCTION("""COMPUTED_VALUE"""),"M")</f>
        <v>M</v>
      </c>
      <c r="H12" s="4" t="str">
        <f>IFERROR(__xludf.DUMMYFUNCTION("""COMPUTED_VALUE"""),"Ankit")</f>
        <v>Ankit</v>
      </c>
      <c r="I12" s="4" t="str">
        <f>IFERROR(__xludf.DUMMYFUNCTION("""COMPUTED_VALUE"""),"UI")</f>
        <v>UI</v>
      </c>
      <c r="J12" s="4" t="str">
        <f>IFERROR(__xludf.DUMMYFUNCTION("""COMPUTED_VALUE"""),"")</f>
        <v/>
      </c>
      <c r="K12" s="4" t="str">
        <f>IFERROR(__xludf.DUMMYFUNCTION("""COMPUTED_VALUE"""),"Verify the Option is not displaying if option is deleted in question if question type is Autocomplete and choice source type is User Defined List. ")</f>
        <v>Verify the Option is not displaying if option is deleted in question if question type is Autocomplete and choice source type is User Defined List. </v>
      </c>
      <c r="L12" s="4" t="str">
        <f>IFERROR(__xludf.DUMMYFUNCTION("""COMPUTED_VALUE"""),"")</f>
        <v/>
      </c>
      <c r="M12" s="4" t="str">
        <f>IFERROR(__xludf.DUMMYFUNCTION("""COMPUTED_VALUE"""),"Deleted Option should not be show in Response/Preview Form")</f>
        <v>Deleted Option should not be show in Response/Preview Form</v>
      </c>
      <c r="N12" s="4" t="str">
        <f>IFERROR(__xludf.DUMMYFUNCTION("""COMPUTED_VALUE"""),"")</f>
        <v/>
      </c>
      <c r="O12" s="4" t="str">
        <f>IFERROR(__xludf.DUMMYFUNCTION("""COMPUTED_VALUE"""),"Not shuffle the choices")</f>
        <v>Not shuffle the choices</v>
      </c>
      <c r="P12" s="4" t="str">
        <f>IFERROR(__xludf.DUMMYFUNCTION("""COMPUTED_VALUE"""),"Fail")</f>
        <v>Fail</v>
      </c>
      <c r="Q12" s="4" t="str">
        <f>IFERROR(__xludf.DUMMYFUNCTION("""COMPUTED_VALUE"""),"")</f>
        <v/>
      </c>
      <c r="R12" s="4" t="str">
        <f>IFERROR(__xludf.DUMMYFUNCTION("""COMPUTED_VALUE"""),"")</f>
        <v/>
      </c>
      <c r="S12" s="4" t="str">
        <f>IFERROR(__xludf.DUMMYFUNCTION("""COMPUTED_VALUE"""),"")</f>
        <v/>
      </c>
      <c r="T12" s="4"/>
      <c r="U12" s="4"/>
      <c r="V12" s="4"/>
      <c r="W12" s="4"/>
      <c r="X12" s="4"/>
      <c r="Y12" s="4"/>
      <c r="Z12" s="4"/>
    </row>
    <row r="13">
      <c r="A13" s="4" t="str">
        <f>IFERROR(__xludf.DUMMYFUNCTION("""COMPUTED_VALUE"""),"TCM_dKosh_General_SMF1_034_110")</f>
        <v>TCM_dKosh_General_SMF1_034_110</v>
      </c>
      <c r="B13" s="4" t="str">
        <f>IFERROR(__xludf.DUMMYFUNCTION("""COMPUTED_VALUE"""),"TP_dKosh_General_SMF1_034")</f>
        <v>TP_dKosh_General_SMF1_034</v>
      </c>
      <c r="C13" s="4">
        <f>IFERROR(__xludf.DUMMYFUNCTION("""COMPUTED_VALUE"""),110.0)</f>
        <v>110</v>
      </c>
      <c r="D13" s="4" t="str">
        <f>IFERROR(__xludf.DUMMYFUNCTION("""COMPUTED_VALUE"""),"")</f>
        <v/>
      </c>
      <c r="E13" s="4" t="str">
        <f>IFERROR(__xludf.DUMMYFUNCTION("""COMPUTED_VALUE"""),"Form View")</f>
        <v>Form View</v>
      </c>
      <c r="F13" s="4" t="str">
        <f>IFERROR(__xludf.DUMMYFUNCTION("""COMPUTED_VALUE"""),"")</f>
        <v/>
      </c>
      <c r="G13" s="4" t="str">
        <f>IFERROR(__xludf.DUMMYFUNCTION("""COMPUTED_VALUE"""),"M")</f>
        <v>M</v>
      </c>
      <c r="H13" s="4" t="str">
        <f>IFERROR(__xludf.DUMMYFUNCTION("""COMPUTED_VALUE"""),"Ankit")</f>
        <v>Ankit</v>
      </c>
      <c r="I13" s="4" t="str">
        <f>IFERROR(__xludf.DUMMYFUNCTION("""COMPUTED_VALUE"""),"UI")</f>
        <v>UI</v>
      </c>
      <c r="J13" s="4" t="str">
        <f>IFERROR(__xludf.DUMMYFUNCTION("""COMPUTED_VALUE"""),"")</f>
        <v/>
      </c>
      <c r="K13" s="4" t="str">
        <f>IFERROR(__xludf.DUMMYFUNCTION("""COMPUTED_VALUE"""),"Verify the displaying order of Option in form View if Shuffe Choice is NO and question type is Multiple Choice and choice source type is User Defined List.")</f>
        <v>Verify the displaying order of Option in form View if Shuffe Choice is NO and question type is Multiple Choice and choice source type is User Defined List.</v>
      </c>
      <c r="L13" s="4" t="str">
        <f>IFERROR(__xludf.DUMMYFUNCTION("""COMPUTED_VALUE"""),"")</f>
        <v/>
      </c>
      <c r="M13" s="4" t="str">
        <f>IFERROR(__xludf.DUMMYFUNCTION("""COMPUTED_VALUE"""),"Option should be displayed according to Question's ordering.")</f>
        <v>Option should be displayed according to Question's ordering.</v>
      </c>
      <c r="N13" s="4" t="str">
        <f>IFERROR(__xludf.DUMMYFUNCTION("""COMPUTED_VALUE"""),"")</f>
        <v/>
      </c>
      <c r="O13" s="4" t="str">
        <f>IFERROR(__xludf.DUMMYFUNCTION("""COMPUTED_VALUE"""),"Not shuffle the choices")</f>
        <v>Not shuffle the choices</v>
      </c>
      <c r="P13" s="4" t="str">
        <f>IFERROR(__xludf.DUMMYFUNCTION("""COMPUTED_VALUE"""),"Fail")</f>
        <v>Fail</v>
      </c>
      <c r="Q13" s="4" t="str">
        <f>IFERROR(__xludf.DUMMYFUNCTION("""COMPUTED_VALUE"""),"")</f>
        <v/>
      </c>
      <c r="R13" s="4" t="str">
        <f>IFERROR(__xludf.DUMMYFUNCTION("""COMPUTED_VALUE"""),"")</f>
        <v/>
      </c>
      <c r="S13" s="4" t="str">
        <f>IFERROR(__xludf.DUMMYFUNCTION("""COMPUTED_VALUE"""),"")</f>
        <v/>
      </c>
      <c r="T13" s="4"/>
      <c r="U13" s="4"/>
      <c r="V13" s="4"/>
      <c r="W13" s="4"/>
      <c r="X13" s="4"/>
      <c r="Y13" s="4"/>
      <c r="Z13" s="4"/>
    </row>
    <row r="14">
      <c r="A14" s="4" t="str">
        <f>IFERROR(__xludf.DUMMYFUNCTION("""COMPUTED_VALUE"""),"TCM_dKosh_General_SMF1_034_111")</f>
        <v>TCM_dKosh_General_SMF1_034_111</v>
      </c>
      <c r="B14" s="4" t="str">
        <f>IFERROR(__xludf.DUMMYFUNCTION("""COMPUTED_VALUE"""),"TP_dKosh_General_SMF1_034")</f>
        <v>TP_dKosh_General_SMF1_034</v>
      </c>
      <c r="C14" s="4">
        <f>IFERROR(__xludf.DUMMYFUNCTION("""COMPUTED_VALUE"""),111.0)</f>
        <v>111</v>
      </c>
      <c r="D14" s="4" t="str">
        <f>IFERROR(__xludf.DUMMYFUNCTION("""COMPUTED_VALUE"""),"")</f>
        <v/>
      </c>
      <c r="E14" s="4" t="str">
        <f>IFERROR(__xludf.DUMMYFUNCTION("""COMPUTED_VALUE"""),"Form View")</f>
        <v>Form View</v>
      </c>
      <c r="F14" s="4" t="str">
        <f>IFERROR(__xludf.DUMMYFUNCTION("""COMPUTED_VALUE"""),"")</f>
        <v/>
      </c>
      <c r="G14" s="4" t="str">
        <f>IFERROR(__xludf.DUMMYFUNCTION("""COMPUTED_VALUE"""),"M")</f>
        <v>M</v>
      </c>
      <c r="H14" s="4" t="str">
        <f>IFERROR(__xludf.DUMMYFUNCTION("""COMPUTED_VALUE"""),"Ankit")</f>
        <v>Ankit</v>
      </c>
      <c r="I14" s="4" t="str">
        <f>IFERROR(__xludf.DUMMYFUNCTION("""COMPUTED_VALUE"""),"UI")</f>
        <v>UI</v>
      </c>
      <c r="J14" s="4" t="str">
        <f>IFERROR(__xludf.DUMMYFUNCTION("""COMPUTED_VALUE"""),"")</f>
        <v/>
      </c>
      <c r="K14" s="4" t="str">
        <f>IFERROR(__xludf.DUMMYFUNCTION("""COMPUTED_VALUE"""),"Verify the displaying order of Option in form View if Shuffe Choice is NO and question type is Checkbox and choice source type is User Defined List.")</f>
        <v>Verify the displaying order of Option in form View if Shuffe Choice is NO and question type is Checkbox and choice source type is User Defined List.</v>
      </c>
      <c r="L14" s="4" t="str">
        <f>IFERROR(__xludf.DUMMYFUNCTION("""COMPUTED_VALUE"""),"")</f>
        <v/>
      </c>
      <c r="M14" s="4" t="str">
        <f>IFERROR(__xludf.DUMMYFUNCTION("""COMPUTED_VALUE"""),"Option should be displayed according to Question's ordering.")</f>
        <v>Option should be displayed according to Question's ordering.</v>
      </c>
      <c r="N14" s="4" t="str">
        <f>IFERROR(__xludf.DUMMYFUNCTION("""COMPUTED_VALUE"""),"")</f>
        <v/>
      </c>
      <c r="O14" s="4" t="str">
        <f>IFERROR(__xludf.DUMMYFUNCTION("""COMPUTED_VALUE"""),"Not shuffle the choices")</f>
        <v>Not shuffle the choices</v>
      </c>
      <c r="P14" s="4" t="str">
        <f>IFERROR(__xludf.DUMMYFUNCTION("""COMPUTED_VALUE"""),"Fail")</f>
        <v>Fail</v>
      </c>
      <c r="Q14" s="4" t="str">
        <f>IFERROR(__xludf.DUMMYFUNCTION("""COMPUTED_VALUE"""),"")</f>
        <v/>
      </c>
      <c r="R14" s="4" t="str">
        <f>IFERROR(__xludf.DUMMYFUNCTION("""COMPUTED_VALUE"""),"")</f>
        <v/>
      </c>
      <c r="S14" s="4" t="str">
        <f>IFERROR(__xludf.DUMMYFUNCTION("""COMPUTED_VALUE"""),"")</f>
        <v/>
      </c>
      <c r="T14" s="4"/>
      <c r="U14" s="4"/>
      <c r="V14" s="4"/>
      <c r="W14" s="4"/>
      <c r="X14" s="4"/>
      <c r="Y14" s="4"/>
      <c r="Z14" s="4"/>
    </row>
    <row r="15">
      <c r="A15" s="4" t="str">
        <f>IFERROR(__xludf.DUMMYFUNCTION("""COMPUTED_VALUE"""),"TCM_dKosh_General_SMF1_034_112")</f>
        <v>TCM_dKosh_General_SMF1_034_112</v>
      </c>
      <c r="B15" s="4" t="str">
        <f>IFERROR(__xludf.DUMMYFUNCTION("""COMPUTED_VALUE"""),"TP_dKosh_General_SMF1_034")</f>
        <v>TP_dKosh_General_SMF1_034</v>
      </c>
      <c r="C15" s="4">
        <f>IFERROR(__xludf.DUMMYFUNCTION("""COMPUTED_VALUE"""),112.0)</f>
        <v>112</v>
      </c>
      <c r="D15" s="4" t="str">
        <f>IFERROR(__xludf.DUMMYFUNCTION("""COMPUTED_VALUE"""),"")</f>
        <v/>
      </c>
      <c r="E15" s="4" t="str">
        <f>IFERROR(__xludf.DUMMYFUNCTION("""COMPUTED_VALUE"""),"Form View")</f>
        <v>Form View</v>
      </c>
      <c r="F15" s="4" t="str">
        <f>IFERROR(__xludf.DUMMYFUNCTION("""COMPUTED_VALUE"""),"")</f>
        <v/>
      </c>
      <c r="G15" s="4" t="str">
        <f>IFERROR(__xludf.DUMMYFUNCTION("""COMPUTED_VALUE"""),"M")</f>
        <v>M</v>
      </c>
      <c r="H15" s="4" t="str">
        <f>IFERROR(__xludf.DUMMYFUNCTION("""COMPUTED_VALUE"""),"Ankit")</f>
        <v>Ankit</v>
      </c>
      <c r="I15" s="4" t="str">
        <f>IFERROR(__xludf.DUMMYFUNCTION("""COMPUTED_VALUE"""),"UI")</f>
        <v>UI</v>
      </c>
      <c r="J15" s="4" t="str">
        <f>IFERROR(__xludf.DUMMYFUNCTION("""COMPUTED_VALUE"""),"")</f>
        <v/>
      </c>
      <c r="K15" s="4" t="str">
        <f>IFERROR(__xludf.DUMMYFUNCTION("""COMPUTED_VALUE"""),"Verify the displaying order of Option in form View if Shuffe Choice is NO and question type is Dropdown and choice source type is User Defined List.")</f>
        <v>Verify the displaying order of Option in form View if Shuffe Choice is NO and question type is Dropdown and choice source type is User Defined List.</v>
      </c>
      <c r="L15" s="4" t="str">
        <f>IFERROR(__xludf.DUMMYFUNCTION("""COMPUTED_VALUE"""),"")</f>
        <v/>
      </c>
      <c r="M15" s="4" t="str">
        <f>IFERROR(__xludf.DUMMYFUNCTION("""COMPUTED_VALUE"""),"Option should be displayed according to Question's ordering.")</f>
        <v>Option should be displayed according to Question's ordering.</v>
      </c>
      <c r="N15" s="4" t="str">
        <f>IFERROR(__xludf.DUMMYFUNCTION("""COMPUTED_VALUE"""),"")</f>
        <v/>
      </c>
      <c r="O15" s="4" t="str">
        <f>IFERROR(__xludf.DUMMYFUNCTION("""COMPUTED_VALUE"""),"Not shuffle the choices")</f>
        <v>Not shuffle the choices</v>
      </c>
      <c r="P15" s="4" t="str">
        <f>IFERROR(__xludf.DUMMYFUNCTION("""COMPUTED_VALUE"""),"Fail")</f>
        <v>Fail</v>
      </c>
      <c r="Q15" s="4" t="str">
        <f>IFERROR(__xludf.DUMMYFUNCTION("""COMPUTED_VALUE"""),"")</f>
        <v/>
      </c>
      <c r="R15" s="4" t="str">
        <f>IFERROR(__xludf.DUMMYFUNCTION("""COMPUTED_VALUE"""),"")</f>
        <v/>
      </c>
      <c r="S15" s="4" t="str">
        <f>IFERROR(__xludf.DUMMYFUNCTION("""COMPUTED_VALUE"""),"")</f>
        <v/>
      </c>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hidden="1" min="1" max="1" width="22.29"/>
    <col hidden="1" min="2" max="9" width="14.43"/>
    <col customWidth="1" min="10" max="10" width="28.29"/>
    <col customWidth="1" min="11" max="11" width="31.14"/>
    <col customWidth="1" hidden="1" min="12" max="12" width="30.0"/>
    <col customWidth="1" min="13" max="13" width="31.43"/>
    <col hidden="1" min="14" max="14" width="14.43"/>
    <col customWidth="1" min="15" max="15" width="29.71"/>
    <col customWidth="1" min="16" max="16" width="13.29"/>
    <col hidden="1" min="17" max="19" width="14.43"/>
  </cols>
  <sheetData>
    <row r="1">
      <c r="A1" s="2" t="str">
        <f>IFERROR(__xludf.DUMMYFUNCTION("Query(IMPORTRANGE(""https://docs.google.com/spreadsheets/d/1yk-tOcrDFugpjgqSOkfsaGw84R-IUuEm6VwD6n4rc3w/edit?ts=5ddd0819#gid=795278576"", ""TC- Section Mgmt!A:S""), ""select* where Col16= 'Fail' OR Col16= '?'"")"),"Test Case ID")</f>
        <v>Test Case ID</v>
      </c>
      <c r="B1" s="3" t="str">
        <f>IFERROR(__xludf.DUMMYFUNCTION("""COMPUTED_VALUE"""),"Test Plan ID")</f>
        <v>Test Plan ID</v>
      </c>
      <c r="C1" s="3" t="str">
        <f>IFERROR(__xludf.DUMMYFUNCTION("""COMPUTED_VALUE"""),"TC #")</f>
        <v>TC #</v>
      </c>
      <c r="D1" s="3" t="str">
        <f>IFERROR(__xludf.DUMMYFUNCTION("""COMPUTED_VALUE"""),"Platform")</f>
        <v>Platform</v>
      </c>
      <c r="E1" s="3" t="str">
        <f>IFERROR(__xludf.DUMMYFUNCTION("""COMPUTED_VALUE"""),"Sub Module Features")</f>
        <v>Sub Module Features</v>
      </c>
      <c r="F1" s="3" t="str">
        <f>IFERROR(__xludf.DUMMYFUNCTION("""COMPUTED_VALUE"""),"Action")</f>
        <v>Action</v>
      </c>
      <c r="G1" s="3" t="str">
        <f>IFERROR(__xludf.DUMMYFUNCTION("""COMPUTED_VALUE"""),"Test Mode")</f>
        <v>Test Mode</v>
      </c>
      <c r="H1" s="3" t="str">
        <f>IFERROR(__xludf.DUMMYFUNCTION("""COMPUTED_VALUE"""),"Created By")</f>
        <v>Created By</v>
      </c>
      <c r="I1" s="3" t="str">
        <f>IFERROR(__xludf.DUMMYFUNCTION("""COMPUTED_VALUE"""),"Test Case Type")</f>
        <v>Test Case Type</v>
      </c>
      <c r="J1" s="3" t="str">
        <f>IFERROR(__xludf.DUMMYFUNCTION("""COMPUTED_VALUE"""),"Pre Condition")</f>
        <v>Pre Condition</v>
      </c>
      <c r="K1" s="3" t="str">
        <f>IFERROR(__xludf.DUMMYFUNCTION("""COMPUTED_VALUE"""),"Test Case Description")</f>
        <v>Test Case Description</v>
      </c>
      <c r="L1" s="3" t="str">
        <f>IFERROR(__xludf.DUMMYFUNCTION("""COMPUTED_VALUE"""),"Steps")</f>
        <v>Steps</v>
      </c>
      <c r="M1" s="3" t="str">
        <f>IFERROR(__xludf.DUMMYFUNCTION("""COMPUTED_VALUE"""),"Expected Result")</f>
        <v>Expected Result</v>
      </c>
      <c r="N1" s="3" t="str">
        <f>IFERROR(__xludf.DUMMYFUNCTION("""COMPUTED_VALUE"""),"Conditions / Formula / Query")</f>
        <v>Conditions / Formula / Query</v>
      </c>
      <c r="O1" s="5" t="str">
        <f>IFERROR(__xludf.DUMMYFUNCTION("""COMPUTED_VALUE"""),"Actual Result")</f>
        <v>Actual Result</v>
      </c>
      <c r="P1" s="5" t="str">
        <f>IFERROR(__xludf.DUMMYFUNCTION("""COMPUTED_VALUE"""),"Pass/Fail")</f>
        <v>Pass/Fail</v>
      </c>
      <c r="Q1" s="5" t="str">
        <f>IFERROR(__xludf.DUMMYFUNCTION("""COMPUTED_VALUE"""),"Executed By")</f>
        <v>Executed By</v>
      </c>
      <c r="R1" s="5" t="str">
        <f>IFERROR(__xludf.DUMMYFUNCTION("""COMPUTED_VALUE"""),"Date Execution")</f>
        <v>Date Execution</v>
      </c>
      <c r="S1" s="5" t="str">
        <f>IFERROR(__xludf.DUMMYFUNCTION("""COMPUTED_VALUE"""),"Remarks")</f>
        <v>Remarks</v>
      </c>
      <c r="T1" s="6" t="s">
        <v>0</v>
      </c>
      <c r="U1" s="6" t="s">
        <v>1</v>
      </c>
      <c r="V1" s="7"/>
      <c r="W1" s="7"/>
      <c r="X1" s="7"/>
      <c r="Y1" s="7"/>
      <c r="Z1" s="7"/>
    </row>
    <row r="2">
      <c r="A2" s="9" t="str">
        <f>IFERROR(__xludf.DUMMYFUNCTION("""COMPUTED_VALUE"""),"TCM_dKosh_General_SMF1_009_002")</f>
        <v>TCM_dKosh_General_SMF1_009_002</v>
      </c>
      <c r="B2" s="9" t="str">
        <f>IFERROR(__xludf.DUMMYFUNCTION("""COMPUTED_VALUE"""),"TP_dKosh_General_SMF1_009")</f>
        <v>TP_dKosh_General_SMF1_009</v>
      </c>
      <c r="C2" s="9">
        <f>IFERROR(__xludf.DUMMYFUNCTION("""COMPUTED_VALUE"""),2.0)</f>
        <v>2</v>
      </c>
      <c r="D2" s="9" t="str">
        <f>IFERROR(__xludf.DUMMYFUNCTION("""COMPUTED_VALUE"""),"Web, Mobile")</f>
        <v>Web, Mobile</v>
      </c>
      <c r="E2" s="9" t="str">
        <f>IFERROR(__xludf.DUMMYFUNCTION("""COMPUTED_VALUE"""),"General")</f>
        <v>General</v>
      </c>
      <c r="F2" s="9" t="str">
        <f>IFERROR(__xludf.DUMMYFUNCTION("""COMPUTED_VALUE"""),"Add Section")</f>
        <v>Add Section</v>
      </c>
      <c r="G2" s="9" t="str">
        <f>IFERROR(__xludf.DUMMYFUNCTION("""COMPUTED_VALUE"""),"M")</f>
        <v>M</v>
      </c>
      <c r="H2" s="9" t="str">
        <f>IFERROR(__xludf.DUMMYFUNCTION("""COMPUTED_VALUE"""),"Jaikishan")</f>
        <v>Jaikishan</v>
      </c>
      <c r="I2" s="9" t="str">
        <f>IFERROR(__xludf.DUMMYFUNCTION("""COMPUTED_VALUE"""),"UI")</f>
        <v>UI</v>
      </c>
      <c r="J2" s="9" t="str">
        <f>IFERROR(__xludf.DUMMYFUNCTION("""COMPUTED_VALUE"""),"1. Form must be created.
2. User has permission of 'Create section'.")</f>
        <v>1. Form must be created.
2. User has permission of 'Create section'.</v>
      </c>
      <c r="K2" s="9" t="str">
        <f>IFERROR(__xludf.DUMMYFUNCTION("""COMPUTED_VALUE"""),"Verify, By default 1 section is to displayed when go to ""Modify Form"".")</f>
        <v>Verify, By default 1 section is to displayed when go to "Modify Form".</v>
      </c>
      <c r="L2" s="9" t="str">
        <f>IFERROR(__xludf.DUMMYFUNCTION("""COMPUTED_VALUE"""),"1. Go to manage form list.
2. Click on List Action.
3. Click on ""Modify Form""
4. Check By default section")</f>
        <v>1. Go to manage form list.
2. Click on List Action.
3. Click on "Modify Form"
4. Check By default section</v>
      </c>
      <c r="M2" s="9" t="str">
        <f>IFERROR(__xludf.DUMMYFUNCTION("""COMPUTED_VALUE"""),"1 Section is to be created by default with Name as ""Section 1""
")</f>
        <v>1 Section is to be created by default with Name as "Section 1"
</v>
      </c>
      <c r="N2" s="9" t="str">
        <f>IFERROR(__xludf.DUMMYFUNCTION("""COMPUTED_VALUE"""),"")</f>
        <v/>
      </c>
      <c r="O2" s="9" t="str">
        <f>IFERROR(__xludf.DUMMYFUNCTION("""COMPUTED_VALUE"""),"Section is created but with default name ""Default""
Should display Untitled Section")</f>
        <v>Section is created but with default name "Default"
Should display Untitled Section</v>
      </c>
      <c r="P2" s="9" t="str">
        <f>IFERROR(__xludf.DUMMYFUNCTION("""COMPUTED_VALUE"""),"Fail")</f>
        <v>Fail</v>
      </c>
      <c r="Q2" s="9" t="str">
        <f>IFERROR(__xludf.DUMMYFUNCTION("""COMPUTED_VALUE"""),"Sanjay")</f>
        <v>Sanjay</v>
      </c>
      <c r="R2" s="11" t="str">
        <f>IFERROR(__xludf.DUMMYFUNCTION("""COMPUTED_VALUE"""),"")</f>
        <v/>
      </c>
      <c r="S2" s="9" t="str">
        <f>IFERROR(__xludf.DUMMYFUNCTION("""COMPUTED_VALUE"""),"")</f>
        <v/>
      </c>
      <c r="T2" s="12" t="s">
        <v>5</v>
      </c>
      <c r="U2" s="9"/>
      <c r="V2" s="9"/>
      <c r="W2" s="9"/>
      <c r="X2" s="9"/>
      <c r="Y2" s="9"/>
      <c r="Z2" s="9"/>
    </row>
    <row r="3">
      <c r="A3" s="9" t="str">
        <f>IFERROR(__xludf.DUMMYFUNCTION("""COMPUTED_VALUE"""),"TCM_dKosh_General_SMF1_009_004")</f>
        <v>TCM_dKosh_General_SMF1_009_004</v>
      </c>
      <c r="B3" s="9" t="str">
        <f>IFERROR(__xludf.DUMMYFUNCTION("""COMPUTED_VALUE"""),"TP_dKosh_General_SMF1_009")</f>
        <v>TP_dKosh_General_SMF1_009</v>
      </c>
      <c r="C3" s="9">
        <f>IFERROR(__xludf.DUMMYFUNCTION("""COMPUTED_VALUE"""),4.0)</f>
        <v>4</v>
      </c>
      <c r="D3" s="9" t="str">
        <f>IFERROR(__xludf.DUMMYFUNCTION("""COMPUTED_VALUE"""),"Web, Mobile")</f>
        <v>Web, Mobile</v>
      </c>
      <c r="E3" s="9" t="str">
        <f>IFERROR(__xludf.DUMMYFUNCTION("""COMPUTED_VALUE"""),"General")</f>
        <v>General</v>
      </c>
      <c r="F3" s="9" t="str">
        <f>IFERROR(__xludf.DUMMYFUNCTION("""COMPUTED_VALUE"""),"Add Section")</f>
        <v>Add Section</v>
      </c>
      <c r="G3" s="9" t="str">
        <f>IFERROR(__xludf.DUMMYFUNCTION("""COMPUTED_VALUE"""),"M")</f>
        <v>M</v>
      </c>
      <c r="H3" s="9" t="str">
        <f>IFERROR(__xludf.DUMMYFUNCTION("""COMPUTED_VALUE"""),"Jaikishan")</f>
        <v>Jaikishan</v>
      </c>
      <c r="I3" s="9" t="str">
        <f>IFERROR(__xludf.DUMMYFUNCTION("""COMPUTED_VALUE"""),"Validation")</f>
        <v>Validation</v>
      </c>
      <c r="J3" s="9" t="str">
        <f>IFERROR(__xludf.DUMMYFUNCTION("""COMPUTED_VALUE"""),"1. Form must be created.
2. User has permission of 'Create section'.")</f>
        <v>1. Form must be created.
2. User has permission of 'Create section'.</v>
      </c>
      <c r="K3" s="9" t="str">
        <f>IFERROR(__xludf.DUMMYFUNCTION("""COMPUTED_VALUE"""),"Verify, 'Section Name' field data validation (Integer, String, Alpanumeric)")</f>
        <v>Verify, 'Section Name' field data validation (Integer, String, Alpanumeric)</v>
      </c>
      <c r="L3" s="9" t="str">
        <f>IFERROR(__xludf.DUMMYFUNCTION("""COMPUTED_VALUE"""),"1. Go to manage form list.
2. Click on List Action.
3. Click on ""Modify Form""
4. Click on ""Add Another Section""
5. Enter data in Section name field")</f>
        <v>1. Go to manage form list.
2. Click on List Action.
3. Click on "Modify Form"
4. Click on "Add Another Section"
5. Enter data in Section name field</v>
      </c>
      <c r="M3" s="9" t="str">
        <f>IFERROR(__xludf.DUMMYFUNCTION("""COMPUTED_VALUE"""),"Section name accept all characters.")</f>
        <v>Section name accept all characters.</v>
      </c>
      <c r="N3" s="9" t="str">
        <f>IFERROR(__xludf.DUMMYFUNCTION("""COMPUTED_VALUE"""),"DataType - Varchar")</f>
        <v>DataType - Varchar</v>
      </c>
      <c r="O3" s="9" t="str">
        <f>IFERROR(__xludf.DUMMYFUNCTION("""COMPUTED_VALUE"""),"")</f>
        <v/>
      </c>
      <c r="P3" s="9" t="str">
        <f>IFERROR(__xludf.DUMMYFUNCTION("""COMPUTED_VALUE"""),"Fail")</f>
        <v>Fail</v>
      </c>
      <c r="Q3" s="9" t="str">
        <f>IFERROR(__xludf.DUMMYFUNCTION("""COMPUTED_VALUE"""),"Sanjay")</f>
        <v>Sanjay</v>
      </c>
      <c r="R3" s="11" t="str">
        <f>IFERROR(__xludf.DUMMYFUNCTION("""COMPUTED_VALUE"""),"")</f>
        <v/>
      </c>
      <c r="S3" s="9" t="str">
        <f>IFERROR(__xludf.DUMMYFUNCTION("""COMPUTED_VALUE"""),"")</f>
        <v/>
      </c>
      <c r="T3" s="12" t="s">
        <v>5</v>
      </c>
      <c r="U3" s="9"/>
      <c r="V3" s="9"/>
      <c r="W3" s="9"/>
      <c r="X3" s="9"/>
      <c r="Y3" s="9"/>
      <c r="Z3" s="9"/>
    </row>
    <row r="4">
      <c r="A4" s="9" t="str">
        <f>IFERROR(__xludf.DUMMYFUNCTION("""COMPUTED_VALUE"""),"TCA_dKosh_General_SMF1_009_006")</f>
        <v>TCA_dKosh_General_SMF1_009_006</v>
      </c>
      <c r="B4" s="9" t="str">
        <f>IFERROR(__xludf.DUMMYFUNCTION("""COMPUTED_VALUE"""),"TP_dKosh_General_SMF1_009")</f>
        <v>TP_dKosh_General_SMF1_009</v>
      </c>
      <c r="C4" s="9">
        <f>IFERROR(__xludf.DUMMYFUNCTION("""COMPUTED_VALUE"""),6.0)</f>
        <v>6</v>
      </c>
      <c r="D4" s="9" t="str">
        <f>IFERROR(__xludf.DUMMYFUNCTION("""COMPUTED_VALUE"""),"Web, Mobile")</f>
        <v>Web, Mobile</v>
      </c>
      <c r="E4" s="9" t="str">
        <f>IFERROR(__xludf.DUMMYFUNCTION("""COMPUTED_VALUE"""),"General")</f>
        <v>General</v>
      </c>
      <c r="F4" s="9" t="str">
        <f>IFERROR(__xludf.DUMMYFUNCTION("""COMPUTED_VALUE"""),"Add Section")</f>
        <v>Add Section</v>
      </c>
      <c r="G4" s="9" t="str">
        <f>IFERROR(__xludf.DUMMYFUNCTION("""COMPUTED_VALUE"""),"A")</f>
        <v>A</v>
      </c>
      <c r="H4" s="9" t="str">
        <f>IFERROR(__xludf.DUMMYFUNCTION("""COMPUTED_VALUE"""),"Jaikishan")</f>
        <v>Jaikishan</v>
      </c>
      <c r="I4" s="9" t="str">
        <f>IFERROR(__xludf.DUMMYFUNCTION("""COMPUTED_VALUE"""),"Validation")</f>
        <v>Validation</v>
      </c>
      <c r="J4" s="9" t="str">
        <f>IFERROR(__xludf.DUMMYFUNCTION("""COMPUTED_VALUE"""),"1. Form must be created.
2. User has permission of 'Create section'.")</f>
        <v>1. Form must be created.
2. User has permission of 'Create section'.</v>
      </c>
      <c r="K4" s="9" t="str">
        <f>IFERROR(__xludf.DUMMYFUNCTION("""COMPUTED_VALUE"""),"Verify, 'Section Name' is required.")</f>
        <v>Verify, 'Section Name' is required.</v>
      </c>
      <c r="L4" s="9" t="str">
        <f>IFERROR(__xludf.DUMMYFUNCTION("""COMPUTED_VALUE"""),"1. Go to manage form list.
2. Click on List Action.
3. Click on ""Modify Form""
4. Click on ""Add Another Section""
5. Fill data except Section name field and Save
")</f>
        <v>1. Go to manage form list.
2. Click on List Action.
3. Click on "Modify Form"
4. Click on "Add Another Section"
5. Fill data except Section name field and Save
</v>
      </c>
      <c r="M4" s="9" t="str">
        <f>IFERROR(__xludf.DUMMYFUNCTION("""COMPUTED_VALUE"""),"Not mandatory in requirement")</f>
        <v>Not mandatory in requirement</v>
      </c>
      <c r="N4" s="9" t="str">
        <f>IFERROR(__xludf.DUMMYFUNCTION("""COMPUTED_VALUE"""),"")</f>
        <v/>
      </c>
      <c r="O4" s="9" t="str">
        <f>IFERROR(__xludf.DUMMYFUNCTION("""COMPUTED_VALUE"""),"")</f>
        <v/>
      </c>
      <c r="P4" s="9" t="str">
        <f>IFERROR(__xludf.DUMMYFUNCTION("""COMPUTED_VALUE"""),"Fail")</f>
        <v>Fail</v>
      </c>
      <c r="Q4" s="9" t="str">
        <f>IFERROR(__xludf.DUMMYFUNCTION("""COMPUTED_VALUE"""),"Sanjay")</f>
        <v>Sanjay</v>
      </c>
      <c r="R4" s="11" t="str">
        <f>IFERROR(__xludf.DUMMYFUNCTION("""COMPUTED_VALUE"""),"")</f>
        <v/>
      </c>
      <c r="S4" s="9" t="str">
        <f>IFERROR(__xludf.DUMMYFUNCTION("""COMPUTED_VALUE"""),"")</f>
        <v/>
      </c>
      <c r="T4" s="12" t="s">
        <v>5</v>
      </c>
      <c r="U4" s="12"/>
      <c r="V4" s="9"/>
      <c r="W4" s="9"/>
      <c r="X4" s="9"/>
      <c r="Y4" s="9"/>
      <c r="Z4" s="9"/>
    </row>
    <row r="5">
      <c r="A5" s="9" t="str">
        <f>IFERROR(__xludf.DUMMYFUNCTION("""COMPUTED_VALUE"""),"TCM_dKosh_General_SMF1_009_007")</f>
        <v>TCM_dKosh_General_SMF1_009_007</v>
      </c>
      <c r="B5" s="9" t="str">
        <f>IFERROR(__xludf.DUMMYFUNCTION("""COMPUTED_VALUE"""),"TP_dKosh_General_SMF1_009")</f>
        <v>TP_dKosh_General_SMF1_009</v>
      </c>
      <c r="C5" s="9">
        <f>IFERROR(__xludf.DUMMYFUNCTION("""COMPUTED_VALUE"""),7.0)</f>
        <v>7</v>
      </c>
      <c r="D5" s="9" t="str">
        <f>IFERROR(__xludf.DUMMYFUNCTION("""COMPUTED_VALUE"""),"Web, Mobile")</f>
        <v>Web, Mobile</v>
      </c>
      <c r="E5" s="9" t="str">
        <f>IFERROR(__xludf.DUMMYFUNCTION("""COMPUTED_VALUE"""),"General")</f>
        <v>General</v>
      </c>
      <c r="F5" s="9" t="str">
        <f>IFERROR(__xludf.DUMMYFUNCTION("""COMPUTED_VALUE"""),"Add Section")</f>
        <v>Add Section</v>
      </c>
      <c r="G5" s="9" t="str">
        <f>IFERROR(__xludf.DUMMYFUNCTION("""COMPUTED_VALUE"""),"M")</f>
        <v>M</v>
      </c>
      <c r="H5" s="9" t="str">
        <f>IFERROR(__xludf.DUMMYFUNCTION("""COMPUTED_VALUE"""),"Jaikishan")</f>
        <v>Jaikishan</v>
      </c>
      <c r="I5" s="9" t="str">
        <f>IFERROR(__xludf.DUMMYFUNCTION("""COMPUTED_VALUE"""),"UI")</f>
        <v>UI</v>
      </c>
      <c r="J5" s="9" t="str">
        <f>IFERROR(__xludf.DUMMYFUNCTION("""COMPUTED_VALUE"""),"1. Form must be created.
2. User has permission of 'Create section'.")</f>
        <v>1. Form must be created.
2. User has permission of 'Create section'.</v>
      </c>
      <c r="K5" s="9" t="str">
        <f>IFERROR(__xludf.DUMMYFUNCTION("""COMPUTED_VALUE"""),"Verify, Caption, Placeholder, Control type and default value of 'Sequence' field.")</f>
        <v>Verify, Caption, Placeholder, Control type and default value of 'Sequence' field.</v>
      </c>
      <c r="L5" s="9" t="str">
        <f>IFERROR(__xludf.DUMMYFUNCTION("""COMPUTED_VALUE"""),"1. Go to manage form list.
2. Click on List Action.
3. Click on ""Modify Form""
4. Click on ""Add Another Section""")</f>
        <v>1. Go to manage form list.
2. Click on List Action.
3. Click on "Modify Form"
4. Click on "Add Another Section"</v>
      </c>
      <c r="M5" s="9" t="str">
        <f>IFERROR(__xludf.DUMMYFUNCTION("""COMPUTED_VALUE"""),"Caption : Sequence
Place Holder : --
Control Type : Textbox 
Default Value : --
")</f>
        <v>Caption : Sequence
Place Holder : --
Control Type : Textbox 
Default Value : --
</v>
      </c>
      <c r="N5" s="9" t="str">
        <f>IFERROR(__xludf.DUMMYFUNCTION("""COMPUTED_VALUE"""),"")</f>
        <v/>
      </c>
      <c r="O5" s="9" t="str">
        <f>IFERROR(__xludf.DUMMYFUNCTION("""COMPUTED_VALUE"""),"No sequence field is given")</f>
        <v>No sequence field is given</v>
      </c>
      <c r="P5" s="9" t="str">
        <f>IFERROR(__xludf.DUMMYFUNCTION("""COMPUTED_VALUE"""),"Fail")</f>
        <v>Fail</v>
      </c>
      <c r="Q5" s="9" t="str">
        <f>IFERROR(__xludf.DUMMYFUNCTION("""COMPUTED_VALUE"""),"Sanjay")</f>
        <v>Sanjay</v>
      </c>
      <c r="R5" s="11" t="str">
        <f>IFERROR(__xludf.DUMMYFUNCTION("""COMPUTED_VALUE"""),"")</f>
        <v/>
      </c>
      <c r="S5" s="9" t="str">
        <f>IFERROR(__xludf.DUMMYFUNCTION("""COMPUTED_VALUE"""),"")</f>
        <v/>
      </c>
      <c r="T5" s="12" t="s">
        <v>5</v>
      </c>
      <c r="U5" s="12" t="s">
        <v>10</v>
      </c>
      <c r="V5" s="9"/>
      <c r="W5" s="9"/>
      <c r="X5" s="9"/>
      <c r="Y5" s="9"/>
      <c r="Z5" s="9"/>
    </row>
    <row r="6">
      <c r="A6" s="9" t="str">
        <f>IFERROR(__xludf.DUMMYFUNCTION("""COMPUTED_VALUE"""),"TCM_dKosh_General_SMF1_009_008")</f>
        <v>TCM_dKosh_General_SMF1_009_008</v>
      </c>
      <c r="B6" s="9" t="str">
        <f>IFERROR(__xludf.DUMMYFUNCTION("""COMPUTED_VALUE"""),"TP_dKosh_General_SMF1_009")</f>
        <v>TP_dKosh_General_SMF1_009</v>
      </c>
      <c r="C6" s="9">
        <f>IFERROR(__xludf.DUMMYFUNCTION("""COMPUTED_VALUE"""),8.0)</f>
        <v>8</v>
      </c>
      <c r="D6" s="9" t="str">
        <f>IFERROR(__xludf.DUMMYFUNCTION("""COMPUTED_VALUE"""),"Web, Mobile")</f>
        <v>Web, Mobile</v>
      </c>
      <c r="E6" s="9" t="str">
        <f>IFERROR(__xludf.DUMMYFUNCTION("""COMPUTED_VALUE"""),"General")</f>
        <v>General</v>
      </c>
      <c r="F6" s="9" t="str">
        <f>IFERROR(__xludf.DUMMYFUNCTION("""COMPUTED_VALUE"""),"Add Section")</f>
        <v>Add Section</v>
      </c>
      <c r="G6" s="9" t="str">
        <f>IFERROR(__xludf.DUMMYFUNCTION("""COMPUTED_VALUE"""),"M")</f>
        <v>M</v>
      </c>
      <c r="H6" s="9" t="str">
        <f>IFERROR(__xludf.DUMMYFUNCTION("""COMPUTED_VALUE"""),"Jaikishan")</f>
        <v>Jaikishan</v>
      </c>
      <c r="I6" s="9" t="str">
        <f>IFERROR(__xludf.DUMMYFUNCTION("""COMPUTED_VALUE"""),"Validation")</f>
        <v>Validation</v>
      </c>
      <c r="J6" s="9" t="str">
        <f>IFERROR(__xludf.DUMMYFUNCTION("""COMPUTED_VALUE"""),"1. Form must be created.
2. User has permission of 'Create section'.")</f>
        <v>1. Form must be created.
2. User has permission of 'Create section'.</v>
      </c>
      <c r="K6" s="9" t="str">
        <f>IFERROR(__xludf.DUMMYFUNCTION("""COMPUTED_VALUE"""),"Verify, 'Sequence' field data validation (Integer, String, Alpanumeric)")</f>
        <v>Verify, 'Sequence' field data validation (Integer, String, Alpanumeric)</v>
      </c>
      <c r="L6" s="9" t="str">
        <f>IFERROR(__xludf.DUMMYFUNCTION("""COMPUTED_VALUE"""),"1. Go to manage form list.
2. Click on List Action.
3. Click on ""Modify Form""
4. Click on ""Add Another Section""
5. Enter data in Sequence field
")</f>
        <v>1. Go to manage form list.
2. Click on List Action.
3. Click on "Modify Form"
4. Click on "Add Another Section"
5. Enter data in Sequence field
</v>
      </c>
      <c r="M6" s="9" t="str">
        <f>IFERROR(__xludf.DUMMYFUNCTION("""COMPUTED_VALUE"""),"There should be shown error message like 'Please enter positive integer number only'")</f>
        <v>There should be shown error message like 'Please enter positive integer number only'</v>
      </c>
      <c r="N6" s="9" t="str">
        <f>IFERROR(__xludf.DUMMYFUNCTION("""COMPUTED_VALUE"""),"DataType - Integer")</f>
        <v>DataType - Integer</v>
      </c>
      <c r="O6" s="9" t="str">
        <f>IFERROR(__xludf.DUMMYFUNCTION("""COMPUTED_VALUE"""),"No sequence field is given")</f>
        <v>No sequence field is given</v>
      </c>
      <c r="P6" s="9" t="str">
        <f>IFERROR(__xludf.DUMMYFUNCTION("""COMPUTED_VALUE"""),"Fail")</f>
        <v>Fail</v>
      </c>
      <c r="Q6" s="9" t="str">
        <f>IFERROR(__xludf.DUMMYFUNCTION("""COMPUTED_VALUE"""),"Sanjay")</f>
        <v>Sanjay</v>
      </c>
      <c r="R6" s="11" t="str">
        <f>IFERROR(__xludf.DUMMYFUNCTION("""COMPUTED_VALUE"""),"")</f>
        <v/>
      </c>
      <c r="S6" s="9" t="str">
        <f>IFERROR(__xludf.DUMMYFUNCTION("""COMPUTED_VALUE"""),"")</f>
        <v/>
      </c>
      <c r="T6" s="12" t="s">
        <v>5</v>
      </c>
      <c r="U6" s="12" t="s">
        <v>10</v>
      </c>
      <c r="V6" s="9"/>
      <c r="W6" s="9"/>
      <c r="X6" s="9"/>
      <c r="Y6" s="9"/>
      <c r="Z6" s="9"/>
    </row>
    <row r="7">
      <c r="A7" s="9" t="str">
        <f>IFERROR(__xludf.DUMMYFUNCTION("""COMPUTED_VALUE"""),"TCA_dKosh_General_SMF1_009_009")</f>
        <v>TCA_dKosh_General_SMF1_009_009</v>
      </c>
      <c r="B7" s="9" t="str">
        <f>IFERROR(__xludf.DUMMYFUNCTION("""COMPUTED_VALUE"""),"TP_dKosh_General_SMF1_009")</f>
        <v>TP_dKosh_General_SMF1_009</v>
      </c>
      <c r="C7" s="9">
        <f>IFERROR(__xludf.DUMMYFUNCTION("""COMPUTED_VALUE"""),9.0)</f>
        <v>9</v>
      </c>
      <c r="D7" s="9" t="str">
        <f>IFERROR(__xludf.DUMMYFUNCTION("""COMPUTED_VALUE"""),"Web, Mobile")</f>
        <v>Web, Mobile</v>
      </c>
      <c r="E7" s="9" t="str">
        <f>IFERROR(__xludf.DUMMYFUNCTION("""COMPUTED_VALUE"""),"General")</f>
        <v>General</v>
      </c>
      <c r="F7" s="9" t="str">
        <f>IFERROR(__xludf.DUMMYFUNCTION("""COMPUTED_VALUE"""),"Add Section")</f>
        <v>Add Section</v>
      </c>
      <c r="G7" s="9" t="str">
        <f>IFERROR(__xludf.DUMMYFUNCTION("""COMPUTED_VALUE"""),"A")</f>
        <v>A</v>
      </c>
      <c r="H7" s="9" t="str">
        <f>IFERROR(__xludf.DUMMYFUNCTION("""COMPUTED_VALUE"""),"Jaikishan")</f>
        <v>Jaikishan</v>
      </c>
      <c r="I7" s="9" t="str">
        <f>IFERROR(__xludf.DUMMYFUNCTION("""COMPUTED_VALUE"""),"Validation")</f>
        <v>Validation</v>
      </c>
      <c r="J7" s="9" t="str">
        <f>IFERROR(__xludf.DUMMYFUNCTION("""COMPUTED_VALUE"""),"1. Form must be created.
2. User has permission of 'Create section'.")</f>
        <v>1. Form must be created.
2. User has permission of 'Create section'.</v>
      </c>
      <c r="K7" s="9" t="str">
        <f>IFERROR(__xludf.DUMMYFUNCTION("""COMPUTED_VALUE"""),"Verify, 'Sequence' field data validation (Min and Max length)")</f>
        <v>Verify, 'Sequence' field data validation (Min and Max length)</v>
      </c>
      <c r="L7" s="9" t="str">
        <f>IFERROR(__xludf.DUMMYFUNCTION("""COMPUTED_VALUE"""),"1. Go to manage form list.
2. Click on List Action.
3. Click on ""Modify Form""
4. Click on ""Add Another Section""
5. Enter data in Sequence field")</f>
        <v>1. Go to manage form list.
2. Click on List Action.
3. Click on "Modify Form"
4. Click on "Add Another Section"
5. Enter data in Sequence field</v>
      </c>
      <c r="M7" s="9" t="str">
        <f>IFERROR(__xludf.DUMMYFUNCTION("""COMPUTED_VALUE"""),"Not given in requirement sheet.")</f>
        <v>Not given in requirement sheet.</v>
      </c>
      <c r="N7" s="9" t="str">
        <f>IFERROR(__xludf.DUMMYFUNCTION("""COMPUTED_VALUE"""),"")</f>
        <v/>
      </c>
      <c r="O7" s="9" t="str">
        <f>IFERROR(__xludf.DUMMYFUNCTION("""COMPUTED_VALUE"""),"No sequence field is given")</f>
        <v>No sequence field is given</v>
      </c>
      <c r="P7" s="9" t="str">
        <f>IFERROR(__xludf.DUMMYFUNCTION("""COMPUTED_VALUE"""),"Fail")</f>
        <v>Fail</v>
      </c>
      <c r="Q7" s="9" t="str">
        <f>IFERROR(__xludf.DUMMYFUNCTION("""COMPUTED_VALUE"""),"Sanjay")</f>
        <v>Sanjay</v>
      </c>
      <c r="R7" s="11" t="str">
        <f>IFERROR(__xludf.DUMMYFUNCTION("""COMPUTED_VALUE"""),"")</f>
        <v/>
      </c>
      <c r="S7" s="9" t="str">
        <f>IFERROR(__xludf.DUMMYFUNCTION("""COMPUTED_VALUE"""),"")</f>
        <v/>
      </c>
      <c r="T7" s="12" t="s">
        <v>5</v>
      </c>
      <c r="U7" s="12" t="s">
        <v>10</v>
      </c>
      <c r="V7" s="9"/>
      <c r="W7" s="9"/>
      <c r="X7" s="9"/>
      <c r="Y7" s="9"/>
      <c r="Z7" s="9"/>
    </row>
    <row r="8">
      <c r="A8" s="9" t="str">
        <f>IFERROR(__xludf.DUMMYFUNCTION("""COMPUTED_VALUE"""),"TCA_dKosh_General_SMF1_009_010")</f>
        <v>TCA_dKosh_General_SMF1_009_010</v>
      </c>
      <c r="B8" s="9" t="str">
        <f>IFERROR(__xludf.DUMMYFUNCTION("""COMPUTED_VALUE"""),"TP_dKosh_General_SMF1_009")</f>
        <v>TP_dKosh_General_SMF1_009</v>
      </c>
      <c r="C8" s="9">
        <f>IFERROR(__xludf.DUMMYFUNCTION("""COMPUTED_VALUE"""),10.0)</f>
        <v>10</v>
      </c>
      <c r="D8" s="9" t="str">
        <f>IFERROR(__xludf.DUMMYFUNCTION("""COMPUTED_VALUE"""),"Web, Mobile")</f>
        <v>Web, Mobile</v>
      </c>
      <c r="E8" s="9" t="str">
        <f>IFERROR(__xludf.DUMMYFUNCTION("""COMPUTED_VALUE"""),"General")</f>
        <v>General</v>
      </c>
      <c r="F8" s="9" t="str">
        <f>IFERROR(__xludf.DUMMYFUNCTION("""COMPUTED_VALUE"""),"Add Section")</f>
        <v>Add Section</v>
      </c>
      <c r="G8" s="9" t="str">
        <f>IFERROR(__xludf.DUMMYFUNCTION("""COMPUTED_VALUE"""),"A")</f>
        <v>A</v>
      </c>
      <c r="H8" s="9" t="str">
        <f>IFERROR(__xludf.DUMMYFUNCTION("""COMPUTED_VALUE"""),"Jaikishan")</f>
        <v>Jaikishan</v>
      </c>
      <c r="I8" s="9" t="str">
        <f>IFERROR(__xludf.DUMMYFUNCTION("""COMPUTED_VALUE"""),"Validation")</f>
        <v>Validation</v>
      </c>
      <c r="J8" s="9" t="str">
        <f>IFERROR(__xludf.DUMMYFUNCTION("""COMPUTED_VALUE"""),"1. Form must be created.
2. User has permission of 'Create section'.")</f>
        <v>1. Form must be created.
2. User has permission of 'Create section'.</v>
      </c>
      <c r="K8" s="9" t="str">
        <f>IFERROR(__xludf.DUMMYFUNCTION("""COMPUTED_VALUE"""),"Verify, 'Sequence' is required.")</f>
        <v>Verify, 'Sequence' is required.</v>
      </c>
      <c r="L8" s="9" t="str">
        <f>IFERROR(__xludf.DUMMYFUNCTION("""COMPUTED_VALUE"""),"1. Go to manage form list.
2. Click on List Action.
3. Click on ""Modify Form""
4. Click on ""Add Another Section""
5. Fill data except Sequence field and Save
")</f>
        <v>1. Go to manage form list.
2. Click on List Action.
3. Click on "Modify Form"
4. Click on "Add Another Section"
5. Fill data except Sequence field and Save
</v>
      </c>
      <c r="M8" s="9" t="str">
        <f>IFERROR(__xludf.DUMMYFUNCTION("""COMPUTED_VALUE"""),"Save section without any error.")</f>
        <v>Save section without any error.</v>
      </c>
      <c r="N8" s="9" t="str">
        <f>IFERROR(__xludf.DUMMYFUNCTION("""COMPUTED_VALUE"""),"")</f>
        <v/>
      </c>
      <c r="O8" s="9" t="str">
        <f>IFERROR(__xludf.DUMMYFUNCTION("""COMPUTED_VALUE"""),"No sequence field is given")</f>
        <v>No sequence field is given</v>
      </c>
      <c r="P8" s="9" t="str">
        <f>IFERROR(__xludf.DUMMYFUNCTION("""COMPUTED_VALUE"""),"Fail")</f>
        <v>Fail</v>
      </c>
      <c r="Q8" s="9" t="str">
        <f>IFERROR(__xludf.DUMMYFUNCTION("""COMPUTED_VALUE"""),"Sanjay")</f>
        <v>Sanjay</v>
      </c>
      <c r="R8" s="11" t="str">
        <f>IFERROR(__xludf.DUMMYFUNCTION("""COMPUTED_VALUE"""),"")</f>
        <v/>
      </c>
      <c r="S8" s="9" t="str">
        <f>IFERROR(__xludf.DUMMYFUNCTION("""COMPUTED_VALUE"""),"")</f>
        <v/>
      </c>
      <c r="T8" s="12" t="s">
        <v>5</v>
      </c>
      <c r="U8" s="12" t="s">
        <v>10</v>
      </c>
      <c r="V8" s="9"/>
      <c r="W8" s="9"/>
      <c r="X8" s="9"/>
      <c r="Y8" s="9"/>
      <c r="Z8" s="9"/>
    </row>
    <row r="9">
      <c r="A9" s="9" t="str">
        <f>IFERROR(__xludf.DUMMYFUNCTION("""COMPUTED_VALUE"""),"TCM_dKosh_General_SMF1_009_011")</f>
        <v>TCM_dKosh_General_SMF1_009_011</v>
      </c>
      <c r="B9" s="9" t="str">
        <f>IFERROR(__xludf.DUMMYFUNCTION("""COMPUTED_VALUE"""),"TP_dKosh_General_SMF1_009")</f>
        <v>TP_dKosh_General_SMF1_009</v>
      </c>
      <c r="C9" s="9">
        <f>IFERROR(__xludf.DUMMYFUNCTION("""COMPUTED_VALUE"""),11.0)</f>
        <v>11</v>
      </c>
      <c r="D9" s="9" t="str">
        <f>IFERROR(__xludf.DUMMYFUNCTION("""COMPUTED_VALUE"""),"Web, Mobile")</f>
        <v>Web, Mobile</v>
      </c>
      <c r="E9" s="9" t="str">
        <f>IFERROR(__xludf.DUMMYFUNCTION("""COMPUTED_VALUE"""),"General")</f>
        <v>General</v>
      </c>
      <c r="F9" s="9" t="str">
        <f>IFERROR(__xludf.DUMMYFUNCTION("""COMPUTED_VALUE"""),"Add Section")</f>
        <v>Add Section</v>
      </c>
      <c r="G9" s="9" t="str">
        <f>IFERROR(__xludf.DUMMYFUNCTION("""COMPUTED_VALUE"""),"M")</f>
        <v>M</v>
      </c>
      <c r="H9" s="9" t="str">
        <f>IFERROR(__xludf.DUMMYFUNCTION("""COMPUTED_VALUE"""),"Jaikishan")</f>
        <v>Jaikishan</v>
      </c>
      <c r="I9" s="9" t="str">
        <f>IFERROR(__xludf.DUMMYFUNCTION("""COMPUTED_VALUE"""),"UI")</f>
        <v>UI</v>
      </c>
      <c r="J9" s="9" t="str">
        <f>IFERROR(__xludf.DUMMYFUNCTION("""COMPUTED_VALUE"""),"1. Form must be created.
2. User has permission of 'Create section'.")</f>
        <v>1. Form must be created.
2. User has permission of 'Create section'.</v>
      </c>
      <c r="K9" s="9" t="str">
        <f>IFERROR(__xludf.DUMMYFUNCTION("""COMPUTED_VALUE"""),"Verify, Caption, Placeholder, Control type and default value of 'Shuffle Questions' field.")</f>
        <v>Verify, Caption, Placeholder, Control type and default value of 'Shuffle Questions' field.</v>
      </c>
      <c r="L9" s="9" t="str">
        <f>IFERROR(__xludf.DUMMYFUNCTION("""COMPUTED_VALUE"""),"1. Go to manage form list.
2. Click on List Action.
3. Click on ""Modify Form""
4. Click on ""Add Another Section""")</f>
        <v>1. Go to manage form list.
2. Click on List Action.
3. Click on "Modify Form"
4. Click on "Add Another Section"</v>
      </c>
      <c r="M9" s="9" t="str">
        <f>IFERROR(__xludf.DUMMYFUNCTION("""COMPUTED_VALUE"""),"Caption : Shuffle Questions
Place Holder : --
Control Type : Toggle
Default Value : No")</f>
        <v>Caption : Shuffle Questions
Place Holder : --
Control Type : Toggle
Default Value : No</v>
      </c>
      <c r="N9" s="9" t="str">
        <f>IFERROR(__xludf.DUMMYFUNCTION("""COMPUTED_VALUE"""),"")</f>
        <v/>
      </c>
      <c r="O9" s="9" t="str">
        <f>IFERROR(__xludf.DUMMYFUNCTION("""COMPUTED_VALUE"""),"Caption  ""Shuffle question?"" is given")</f>
        <v>Caption  "Shuffle question?" is given</v>
      </c>
      <c r="P9" s="9" t="str">
        <f>IFERROR(__xludf.DUMMYFUNCTION("""COMPUTED_VALUE"""),"Fail")</f>
        <v>Fail</v>
      </c>
      <c r="Q9" s="9" t="str">
        <f>IFERROR(__xludf.DUMMYFUNCTION("""COMPUTED_VALUE"""),"Sanjay")</f>
        <v>Sanjay</v>
      </c>
      <c r="R9" s="11" t="str">
        <f>IFERROR(__xludf.DUMMYFUNCTION("""COMPUTED_VALUE"""),"")</f>
        <v/>
      </c>
      <c r="S9" s="9" t="str">
        <f>IFERROR(__xludf.DUMMYFUNCTION("""COMPUTED_VALUE"""),"")</f>
        <v/>
      </c>
      <c r="T9" s="12" t="s">
        <v>5</v>
      </c>
      <c r="U9" s="9"/>
      <c r="V9" s="9"/>
      <c r="W9" s="9"/>
      <c r="X9" s="9"/>
      <c r="Y9" s="9"/>
      <c r="Z9" s="9"/>
    </row>
    <row r="10">
      <c r="A10" s="9" t="str">
        <f>IFERROR(__xludf.DUMMYFUNCTION("""COMPUTED_VALUE"""),"TCM_dKosh_General_SMF1_009_017")</f>
        <v>TCM_dKosh_General_SMF1_009_017</v>
      </c>
      <c r="B10" s="9" t="str">
        <f>IFERROR(__xludf.DUMMYFUNCTION("""COMPUTED_VALUE"""),"TP_dKosh_General_SMF1_009")</f>
        <v>TP_dKosh_General_SMF1_009</v>
      </c>
      <c r="C10" s="9">
        <f>IFERROR(__xludf.DUMMYFUNCTION("""COMPUTED_VALUE"""),17.0)</f>
        <v>17</v>
      </c>
      <c r="D10" s="9" t="str">
        <f>IFERROR(__xludf.DUMMYFUNCTION("""COMPUTED_VALUE"""),"Web, Mobile")</f>
        <v>Web, Mobile</v>
      </c>
      <c r="E10" s="9" t="str">
        <f>IFERROR(__xludf.DUMMYFUNCTION("""COMPUTED_VALUE"""),"General")</f>
        <v>General</v>
      </c>
      <c r="F10" s="9" t="str">
        <f>IFERROR(__xludf.DUMMYFUNCTION("""COMPUTED_VALUE"""),"Add Section")</f>
        <v>Add Section</v>
      </c>
      <c r="G10" s="9" t="str">
        <f>IFERROR(__xludf.DUMMYFUNCTION("""COMPUTED_VALUE"""),"M")</f>
        <v>M</v>
      </c>
      <c r="H10" s="9" t="str">
        <f>IFERROR(__xludf.DUMMYFUNCTION("""COMPUTED_VALUE"""),"Jaikishan")</f>
        <v>Jaikishan</v>
      </c>
      <c r="I10" s="9" t="str">
        <f>IFERROR(__xludf.DUMMYFUNCTION("""COMPUTED_VALUE"""),"Validation")</f>
        <v>Validation</v>
      </c>
      <c r="J10" s="9" t="str">
        <f>IFERROR(__xludf.DUMMYFUNCTION("""COMPUTED_VALUE"""),"1. Form must be created.
2. User has permission of 'Create section'.")</f>
        <v>1. Form must be created.
2. User has permission of 'Create section'.</v>
      </c>
      <c r="K10" s="9" t="str">
        <f>IFERROR(__xludf.DUMMYFUNCTION("""COMPUTED_VALUE"""),"Verify, 'Instruction' field data validation (Integer, String, Alpanumeric)")</f>
        <v>Verify, 'Instruction' field data validation (Integer, String, Alpanumeric)</v>
      </c>
      <c r="L10" s="9" t="str">
        <f>IFERROR(__xludf.DUMMYFUNCTION("""COMPUTED_VALUE"""),"1. Go to manage form list.
2. Click on List Action.
3. Click on ""Modify Form""
4. Click on ""Add Another Section""
5. Enter data in Instruction field
")</f>
        <v>1. Go to manage form list.
2. Click on List Action.
3. Click on "Modify Form"
4. Click on "Add Another Section"
5. Enter data in Instruction field
</v>
      </c>
      <c r="M10" s="9" t="str">
        <f>IFERROR(__xludf.DUMMYFUNCTION("""COMPUTED_VALUE"""),"Instruction accept all characters.")</f>
        <v>Instruction accept all characters.</v>
      </c>
      <c r="N10" s="9" t="str">
        <f>IFERROR(__xludf.DUMMYFUNCTION("""COMPUTED_VALUE"""),"DataType - Varchar")</f>
        <v>DataType - Varchar</v>
      </c>
      <c r="O10" s="9" t="str">
        <f>IFERROR(__xludf.DUMMYFUNCTION("""COMPUTED_VALUE"""),"")</f>
        <v/>
      </c>
      <c r="P10" s="9" t="str">
        <f>IFERROR(__xludf.DUMMYFUNCTION("""COMPUTED_VALUE"""),"Fail")</f>
        <v>Fail</v>
      </c>
      <c r="Q10" s="9" t="str">
        <f>IFERROR(__xludf.DUMMYFUNCTION("""COMPUTED_VALUE"""),"Sanjay")</f>
        <v>Sanjay</v>
      </c>
      <c r="R10" s="11" t="str">
        <f>IFERROR(__xludf.DUMMYFUNCTION("""COMPUTED_VALUE"""),"")</f>
        <v/>
      </c>
      <c r="S10" s="9" t="str">
        <f>IFERROR(__xludf.DUMMYFUNCTION("""COMPUTED_VALUE"""),"")</f>
        <v/>
      </c>
      <c r="T10" s="12" t="s">
        <v>5</v>
      </c>
      <c r="U10" s="12" t="s">
        <v>11</v>
      </c>
      <c r="V10" s="9"/>
      <c r="W10" s="9"/>
      <c r="X10" s="9"/>
      <c r="Y10" s="9"/>
      <c r="Z10" s="9"/>
    </row>
    <row r="11">
      <c r="A11" s="9" t="str">
        <f>IFERROR(__xludf.DUMMYFUNCTION("""COMPUTED_VALUE"""),"TCM_dKosh_General_SMF1_009_020")</f>
        <v>TCM_dKosh_General_SMF1_009_020</v>
      </c>
      <c r="B11" s="9" t="str">
        <f>IFERROR(__xludf.DUMMYFUNCTION("""COMPUTED_VALUE"""),"TP_dKosh_General_SMF1_009")</f>
        <v>TP_dKosh_General_SMF1_009</v>
      </c>
      <c r="C11" s="9">
        <f>IFERROR(__xludf.DUMMYFUNCTION("""COMPUTED_VALUE"""),20.0)</f>
        <v>20</v>
      </c>
      <c r="D11" s="9" t="str">
        <f>IFERROR(__xludf.DUMMYFUNCTION("""COMPUTED_VALUE"""),"Web, Mobile")</f>
        <v>Web, Mobile</v>
      </c>
      <c r="E11" s="9" t="str">
        <f>IFERROR(__xludf.DUMMYFUNCTION("""COMPUTED_VALUE"""),"General")</f>
        <v>General</v>
      </c>
      <c r="F11" s="9" t="str">
        <f>IFERROR(__xludf.DUMMYFUNCTION("""COMPUTED_VALUE"""),"Add Section")</f>
        <v>Add Section</v>
      </c>
      <c r="G11" s="9" t="str">
        <f>IFERROR(__xludf.DUMMYFUNCTION("""COMPUTED_VALUE"""),"M")</f>
        <v>M</v>
      </c>
      <c r="H11" s="9" t="str">
        <f>IFERROR(__xludf.DUMMYFUNCTION("""COMPUTED_VALUE"""),"Aditya")</f>
        <v>Aditya</v>
      </c>
      <c r="I11" s="9" t="str">
        <f>IFERROR(__xludf.DUMMYFUNCTION("""COMPUTED_VALUE"""),"Functional")</f>
        <v>Functional</v>
      </c>
      <c r="J11" s="9" t="str">
        <f>IFERROR(__xludf.DUMMYFUNCTION("""COMPUTED_VALUE"""),"1. Form must be created.
2. User has permission of 'Create section'.")</f>
        <v>1. Form must be created.
2. User has permission of 'Create section'.</v>
      </c>
      <c r="K11" s="9" t="str">
        <f>IFERROR(__xludf.DUMMYFUNCTION("""COMPUTED_VALUE"""),"Verify, Post action after clicking on 'Save' button.")</f>
        <v>Verify, Post action after clicking on 'Save' button.</v>
      </c>
      <c r="L11" s="9" t="str">
        <f>IFERROR(__xludf.DUMMYFUNCTION("""COMPUTED_VALUE"""),"1. Open create section page.
2. Fill required info.
3. Click on 'Create' button.")</f>
        <v>1. Open create section page.
2. Fill required info.
3. Click on 'Create' button.</v>
      </c>
      <c r="M11" s="9" t="str">
        <f>IFERROR(__xludf.DUMMYFUNCTION("""COMPUTED_VALUE"""),"1. Section should be created with acknowledge message like 'Section has been created successfully"".
2. On clicking it will save all the data in DB in tbl_sf_form_section")</f>
        <v>1. Section should be created with acknowledge message like 'Section has been created successfully".
2. On clicking it will save all the data in DB in tbl_sf_form_section</v>
      </c>
      <c r="N11" s="9" t="str">
        <f>IFERROR(__xludf.DUMMYFUNCTION("""COMPUTED_VALUE"""),"")</f>
        <v/>
      </c>
      <c r="O11" s="9" t="str">
        <f>IFERROR(__xludf.DUMMYFUNCTION("""COMPUTED_VALUE"""),"Give no acknowledge message")</f>
        <v>Give no acknowledge message</v>
      </c>
      <c r="P11" s="9" t="str">
        <f>IFERROR(__xludf.DUMMYFUNCTION("""COMPUTED_VALUE"""),"Fail")</f>
        <v>Fail</v>
      </c>
      <c r="Q11" s="9" t="str">
        <f>IFERROR(__xludf.DUMMYFUNCTION("""COMPUTED_VALUE"""),"Sanjay")</f>
        <v>Sanjay</v>
      </c>
      <c r="R11" s="11" t="str">
        <f>IFERROR(__xludf.DUMMYFUNCTION("""COMPUTED_VALUE"""),"")</f>
        <v/>
      </c>
      <c r="S11" s="9" t="str">
        <f>IFERROR(__xludf.DUMMYFUNCTION("""COMPUTED_VALUE"""),"")</f>
        <v/>
      </c>
      <c r="T11" s="12" t="s">
        <v>5</v>
      </c>
      <c r="U11" s="9"/>
      <c r="V11" s="9"/>
      <c r="W11" s="9"/>
      <c r="X11" s="9"/>
      <c r="Y11" s="9"/>
      <c r="Z11" s="9"/>
    </row>
    <row r="12">
      <c r="A12" s="9" t="str">
        <f>IFERROR(__xludf.DUMMYFUNCTION("""COMPUTED_VALUE"""),"TCM_dKosh_General_SMF1_010_024")</f>
        <v>TCM_dKosh_General_SMF1_010_024</v>
      </c>
      <c r="B12" s="9" t="str">
        <f>IFERROR(__xludf.DUMMYFUNCTION("""COMPUTED_VALUE"""),"TP_dKosh_General_SMF1_010")</f>
        <v>TP_dKosh_General_SMF1_010</v>
      </c>
      <c r="C12" s="9">
        <f>IFERROR(__xludf.DUMMYFUNCTION("""COMPUTED_VALUE"""),24.0)</f>
        <v>24</v>
      </c>
      <c r="D12" s="9" t="str">
        <f>IFERROR(__xludf.DUMMYFUNCTION("""COMPUTED_VALUE"""),"Web, Mobile")</f>
        <v>Web, Mobile</v>
      </c>
      <c r="E12" s="9" t="str">
        <f>IFERROR(__xludf.DUMMYFUNCTION("""COMPUTED_VALUE"""),"General")</f>
        <v>General</v>
      </c>
      <c r="F12" s="9" t="str">
        <f>IFERROR(__xludf.DUMMYFUNCTION("""COMPUTED_VALUE"""),"Modify Section")</f>
        <v>Modify Section</v>
      </c>
      <c r="G12" s="9" t="str">
        <f>IFERROR(__xludf.DUMMYFUNCTION("""COMPUTED_VALUE"""),"M")</f>
        <v>M</v>
      </c>
      <c r="H12" s="9" t="str">
        <f>IFERROR(__xludf.DUMMYFUNCTION("""COMPUTED_VALUE"""),"Jaikishan")</f>
        <v>Jaikishan</v>
      </c>
      <c r="I12" s="9" t="str">
        <f>IFERROR(__xludf.DUMMYFUNCTION("""COMPUTED_VALUE"""),"UI")</f>
        <v>UI</v>
      </c>
      <c r="J12" s="9" t="str">
        <f>IFERROR(__xludf.DUMMYFUNCTION("""COMPUTED_VALUE"""),"1. Form must be created.
2. Section should be created.
3. User has permission to modify section.")</f>
        <v>1. Form must be created.
2. Section should be created.
3. User has permission to modify section.</v>
      </c>
      <c r="K12" s="9" t="str">
        <f>IFERROR(__xludf.DUMMYFUNCTION("""COMPUTED_VALUE"""),"Verify, Row Caption displayed after clicking on section list action.")</f>
        <v>Verify, Row Caption displayed after clicking on section list action.</v>
      </c>
      <c r="L12" s="9" t="str">
        <f>IFERROR(__xludf.DUMMYFUNCTION("""COMPUTED_VALUE"""),"1. Go to section list
2. Click on edit section icon.")</f>
        <v>1. Go to section list
2. Click on edit section icon.</v>
      </c>
      <c r="M12" s="9" t="str">
        <f>IFERROR(__xludf.DUMMYFUNCTION("""COMPUTED_VALUE"""),"Caption :
1. Modify Section
2. Merge Section
3. Split Section
4. Reorder Section
5. Duplicate Section
6. Section Rely on
7. Delete Section
")</f>
        <v>Caption :
1. Modify Section
2. Merge Section
3. Split Section
4. Reorder Section
5. Duplicate Section
6. Section Rely on
7. Delete Section
</v>
      </c>
      <c r="N12" s="9" t="str">
        <f>IFERROR(__xludf.DUMMYFUNCTION("""COMPUTED_VALUE"""),"")</f>
        <v/>
      </c>
      <c r="O12" s="9" t="str">
        <f>IFERROR(__xludf.DUMMYFUNCTION("""COMPUTED_VALUE"""),"Caption order is not match
")</f>
        <v>Caption order is not match
</v>
      </c>
      <c r="P12" s="9" t="str">
        <f>IFERROR(__xludf.DUMMYFUNCTION("""COMPUTED_VALUE"""),"Fail")</f>
        <v>Fail</v>
      </c>
      <c r="Q12" s="9" t="str">
        <f>IFERROR(__xludf.DUMMYFUNCTION("""COMPUTED_VALUE"""),"Sanjay")</f>
        <v>Sanjay</v>
      </c>
      <c r="R12" s="11" t="str">
        <f>IFERROR(__xludf.DUMMYFUNCTION("""COMPUTED_VALUE"""),"")</f>
        <v/>
      </c>
      <c r="S12" s="9" t="str">
        <f>IFERROR(__xludf.DUMMYFUNCTION("""COMPUTED_VALUE"""),"")</f>
        <v/>
      </c>
      <c r="T12" s="12" t="s">
        <v>5</v>
      </c>
      <c r="U12" s="12" t="s">
        <v>14</v>
      </c>
      <c r="V12" s="9"/>
      <c r="W12" s="9"/>
      <c r="X12" s="9"/>
      <c r="Y12" s="9"/>
      <c r="Z12" s="9"/>
    </row>
    <row r="13">
      <c r="A13" s="9" t="str">
        <f>IFERROR(__xludf.DUMMYFUNCTION("""COMPUTED_VALUE"""),"TCM_dKosh_General_SMF1_010_029")</f>
        <v>TCM_dKosh_General_SMF1_010_029</v>
      </c>
      <c r="B13" s="9" t="str">
        <f>IFERROR(__xludf.DUMMYFUNCTION("""COMPUTED_VALUE"""),"TP_dKosh_General_SMF1_010")</f>
        <v>TP_dKosh_General_SMF1_010</v>
      </c>
      <c r="C13" s="9">
        <f>IFERROR(__xludf.DUMMYFUNCTION("""COMPUTED_VALUE"""),29.0)</f>
        <v>29</v>
      </c>
      <c r="D13" s="9" t="str">
        <f>IFERROR(__xludf.DUMMYFUNCTION("""COMPUTED_VALUE"""),"Web, Mobile")</f>
        <v>Web, Mobile</v>
      </c>
      <c r="E13" s="9" t="str">
        <f>IFERROR(__xludf.DUMMYFUNCTION("""COMPUTED_VALUE"""),"General")</f>
        <v>General</v>
      </c>
      <c r="F13" s="9" t="str">
        <f>IFERROR(__xludf.DUMMYFUNCTION("""COMPUTED_VALUE"""),"Modify Section")</f>
        <v>Modify Section</v>
      </c>
      <c r="G13" s="9" t="str">
        <f>IFERROR(__xludf.DUMMYFUNCTION("""COMPUTED_VALUE"""),"M")</f>
        <v>M</v>
      </c>
      <c r="H13" s="9" t="str">
        <f>IFERROR(__xludf.DUMMYFUNCTION("""COMPUTED_VALUE"""),"Aditya")</f>
        <v>Aditya</v>
      </c>
      <c r="I13" s="9" t="str">
        <f>IFERROR(__xludf.DUMMYFUNCTION("""COMPUTED_VALUE"""),"Unit")</f>
        <v>Unit</v>
      </c>
      <c r="J13" s="9" t="str">
        <f>IFERROR(__xludf.DUMMYFUNCTION("""COMPUTED_VALUE"""),"1. Form must be created.
2. Section should be created.
3. User has permission to modify section.")</f>
        <v>1. Form must be created.
2. Section should be created.
3. User has permission to modify section.</v>
      </c>
      <c r="K13" s="9" t="str">
        <f>IFERROR(__xludf.DUMMYFUNCTION("""COMPUTED_VALUE"""),"Verify, Sequence of section changed as per changes done by creator in sequence.")</f>
        <v>Verify, Sequence of section changed as per changes done by creator in sequence.</v>
      </c>
      <c r="L13" s="9" t="str">
        <f>IFERROR(__xludf.DUMMYFUNCTION("""COMPUTED_VALUE"""),"1. Go to section list
2. Click on edit section icon.
3. Change sequence..
4. Click on Modify/Save button.
5. Check sequence of section in that form.")</f>
        <v>1. Go to section list
2. Click on edit section icon.
3. Change sequence..
4. Click on Modify/Save button.
5. Check sequence of section in that form.</v>
      </c>
      <c r="M13" s="9" t="str">
        <f>IFERROR(__xludf.DUMMYFUNCTION("""COMPUTED_VALUE"""),"Sequence should be changed as per changes done by creator/modifier.")</f>
        <v>Sequence should be changed as per changes done by creator/modifier.</v>
      </c>
      <c r="N13" s="9" t="str">
        <f>IFERROR(__xludf.DUMMYFUNCTION("""COMPUTED_VALUE"""),"Change from 4 to 2 then move section in 3
")</f>
        <v>Change from 4 to 2 then move section in 3
</v>
      </c>
      <c r="O13" s="9" t="str">
        <f>IFERROR(__xludf.DUMMYFUNCTION("""COMPUTED_VALUE"""),"no sequence")</f>
        <v>no sequence</v>
      </c>
      <c r="P13" s="9" t="str">
        <f>IFERROR(__xludf.DUMMYFUNCTION("""COMPUTED_VALUE"""),"Fail")</f>
        <v>Fail</v>
      </c>
      <c r="Q13" s="9" t="str">
        <f>IFERROR(__xludf.DUMMYFUNCTION("""COMPUTED_VALUE"""),"Sanjay")</f>
        <v>Sanjay</v>
      </c>
      <c r="R13" s="11" t="str">
        <f>IFERROR(__xludf.DUMMYFUNCTION("""COMPUTED_VALUE"""),"")</f>
        <v/>
      </c>
      <c r="S13" s="9" t="str">
        <f>IFERROR(__xludf.DUMMYFUNCTION("""COMPUTED_VALUE"""),"")</f>
        <v/>
      </c>
      <c r="T13" s="12" t="s">
        <v>5</v>
      </c>
      <c r="U13" s="12" t="s">
        <v>15</v>
      </c>
      <c r="V13" s="9"/>
      <c r="W13" s="9"/>
      <c r="X13" s="9"/>
      <c r="Y13" s="9"/>
      <c r="Z13" s="9"/>
    </row>
    <row r="14">
      <c r="A14" s="9" t="str">
        <f>IFERROR(__xludf.DUMMYFUNCTION("""COMPUTED_VALUE"""),"TCM_dKosh_General_SMF1_011_034")</f>
        <v>TCM_dKosh_General_SMF1_011_034</v>
      </c>
      <c r="B14" s="9" t="str">
        <f>IFERROR(__xludf.DUMMYFUNCTION("""COMPUTED_VALUE"""),"TP_dKosh_General_SMF1_011")</f>
        <v>TP_dKosh_General_SMF1_011</v>
      </c>
      <c r="C14" s="9">
        <f>IFERROR(__xludf.DUMMYFUNCTION("""COMPUTED_VALUE"""),34.0)</f>
        <v>34</v>
      </c>
      <c r="D14" s="9" t="str">
        <f>IFERROR(__xludf.DUMMYFUNCTION("""COMPUTED_VALUE"""),"Web, Mobile")</f>
        <v>Web, Mobile</v>
      </c>
      <c r="E14" s="9" t="str">
        <f>IFERROR(__xludf.DUMMYFUNCTION("""COMPUTED_VALUE"""),"General")</f>
        <v>General</v>
      </c>
      <c r="F14" s="9" t="str">
        <f>IFERROR(__xludf.DUMMYFUNCTION("""COMPUTED_VALUE"""),"Delete Section")</f>
        <v>Delete Section</v>
      </c>
      <c r="G14" s="9" t="str">
        <f>IFERROR(__xludf.DUMMYFUNCTION("""COMPUTED_VALUE"""),"M")</f>
        <v>M</v>
      </c>
      <c r="H14" s="9" t="str">
        <f>IFERROR(__xludf.DUMMYFUNCTION("""COMPUTED_VALUE"""),"Jaikishan")</f>
        <v>Jaikishan</v>
      </c>
      <c r="I14" s="9" t="str">
        <f>IFERROR(__xludf.DUMMYFUNCTION("""COMPUTED_VALUE"""),"UI")</f>
        <v>UI</v>
      </c>
      <c r="J14" s="9" t="str">
        <f>IFERROR(__xludf.DUMMYFUNCTION("""COMPUTED_VALUE"""),"1. Form must be created.
2. User has permission of 'Create section'.")</f>
        <v>1. Form must be created.
2. User has permission of 'Create section'.</v>
      </c>
      <c r="K14" s="9" t="str">
        <f>IFERROR(__xludf.DUMMYFUNCTION("""COMPUTED_VALUE"""),"Verify, Two Radio button Captions.")</f>
        <v>Verify, Two Radio button Captions.</v>
      </c>
      <c r="L14" s="9" t="str">
        <f>IFERROR(__xludf.DUMMYFUNCTION("""COMPUTED_VALUE"""),"1. Go to manage form list.
2. Click on List Action.
3. Click on ""Modify Form""
4. Click on section action.
5. Click on Delete Section
6. Check radio button caption")</f>
        <v>1. Go to manage form list.
2. Click on List Action.
3. Click on "Modify Form"
4. Click on section action.
5. Click on Delete Section
6. Check radio button caption</v>
      </c>
      <c r="M14" s="9" t="str">
        <f>IFERROR(__xludf.DUMMYFUNCTION("""COMPUTED_VALUE"""),"Caption :
1. Delete all
2. Move all questions to section:")</f>
        <v>Caption :
1. Delete all
2. Move all questions to section:</v>
      </c>
      <c r="N14" s="9" t="str">
        <f>IFERROR(__xludf.DUMMYFUNCTION("""COMPUTED_VALUE"""),"")</f>
        <v/>
      </c>
      <c r="O14" s="9" t="str">
        <f>IFERROR(__xludf.DUMMYFUNCTION("""COMPUTED_VALUE"""),"""Move all question to section:"" is given instead of ""Move all questions to section:""
")</f>
        <v>"Move all question to section:" is given instead of "Move all questions to section:"
</v>
      </c>
      <c r="P14" s="9" t="str">
        <f>IFERROR(__xludf.DUMMYFUNCTION("""COMPUTED_VALUE"""),"Fail")</f>
        <v>Fail</v>
      </c>
      <c r="Q14" s="9" t="str">
        <f>IFERROR(__xludf.DUMMYFUNCTION("""COMPUTED_VALUE"""),"Sanjay")</f>
        <v>Sanjay</v>
      </c>
      <c r="R14" s="11" t="str">
        <f>IFERROR(__xludf.DUMMYFUNCTION("""COMPUTED_VALUE"""),"")</f>
        <v/>
      </c>
      <c r="S14" s="9" t="str">
        <f>IFERROR(__xludf.DUMMYFUNCTION("""COMPUTED_VALUE"""),"")</f>
        <v/>
      </c>
      <c r="T14" s="12" t="s">
        <v>5</v>
      </c>
      <c r="U14" s="9"/>
      <c r="V14" s="9"/>
      <c r="W14" s="9"/>
      <c r="X14" s="9"/>
      <c r="Y14" s="9"/>
      <c r="Z14" s="9"/>
    </row>
    <row r="15">
      <c r="A15" s="9" t="str">
        <f>IFERROR(__xludf.DUMMYFUNCTION("""COMPUTED_VALUE"""),"TCM_dKosh_General_SMF1_011_038")</f>
        <v>TCM_dKosh_General_SMF1_011_038</v>
      </c>
      <c r="B15" s="9" t="str">
        <f>IFERROR(__xludf.DUMMYFUNCTION("""COMPUTED_VALUE"""),"TP_dKosh_General_SMF1_011")</f>
        <v>TP_dKosh_General_SMF1_011</v>
      </c>
      <c r="C15" s="9">
        <f>IFERROR(__xludf.DUMMYFUNCTION("""COMPUTED_VALUE"""),38.0)</f>
        <v>38</v>
      </c>
      <c r="D15" s="9" t="str">
        <f>IFERROR(__xludf.DUMMYFUNCTION("""COMPUTED_VALUE"""),"Web, Mobile")</f>
        <v>Web, Mobile</v>
      </c>
      <c r="E15" s="9" t="str">
        <f>IFERROR(__xludf.DUMMYFUNCTION("""COMPUTED_VALUE"""),"General")</f>
        <v>General</v>
      </c>
      <c r="F15" s="9" t="str">
        <f>IFERROR(__xludf.DUMMYFUNCTION("""COMPUTED_VALUE"""),"Delete Section")</f>
        <v>Delete Section</v>
      </c>
      <c r="G15" s="9" t="str">
        <f>IFERROR(__xludf.DUMMYFUNCTION("""COMPUTED_VALUE"""),"M")</f>
        <v>M</v>
      </c>
      <c r="H15" s="9" t="str">
        <f>IFERROR(__xludf.DUMMYFUNCTION("""COMPUTED_VALUE"""),"Jaikishan")</f>
        <v>Jaikishan</v>
      </c>
      <c r="I15" s="9" t="str">
        <f>IFERROR(__xludf.DUMMYFUNCTION("""COMPUTED_VALUE"""),"Functional")</f>
        <v>Functional</v>
      </c>
      <c r="J15" s="9" t="str">
        <f>IFERROR(__xludf.DUMMYFUNCTION("""COMPUTED_VALUE"""),"1. Form must be created.
2. User has permission of 'Create section'.")</f>
        <v>1. Form must be created.
2. User has permission of 'Create section'.</v>
      </c>
      <c r="K15" s="9" t="str">
        <f>IFERROR(__xludf.DUMMYFUNCTION("""COMPUTED_VALUE"""),"Verify, post action when select ""Move all questions to section"" radio button and without selecting any section, click on ""Ok"" button")</f>
        <v>Verify, post action when select "Move all questions to section" radio button and without selecting any section, click on "Ok" button</v>
      </c>
      <c r="L15" s="9" t="str">
        <f>IFERROR(__xludf.DUMMYFUNCTION("""COMPUTED_VALUE"""),"1. Go to manage form list.
2. Click on List Action.
3. Click on ""Modify Form""
4. Click on section action.
5. Click on Delete Section
6. Click on ""Delete all""
7. Click on ""OK"" button")</f>
        <v>1. Go to manage form list.
2. Click on List Action.
3. Click on "Modify Form"
4. Click on section action.
5. Click on Delete Section
6. Click on "Delete all"
7. Click on "OK" button</v>
      </c>
      <c r="M15" s="9" t="str">
        <f>IFERROR(__xludf.DUMMYFUNCTION("""COMPUTED_VALUE"""),"Showing validation message when click on ""Ok"" button.
")</f>
        <v>Showing validation message when click on "Ok" button.
</v>
      </c>
      <c r="N15" s="9" t="str">
        <f>IFERROR(__xludf.DUMMYFUNCTION("""COMPUTED_VALUE"""),"")</f>
        <v/>
      </c>
      <c r="O15" s="9" t="str">
        <f>IFERROR(__xludf.DUMMYFUNCTION("""COMPUTED_VALUE"""),"Showing no error message")</f>
        <v>Showing no error message</v>
      </c>
      <c r="P15" s="9" t="str">
        <f>IFERROR(__xludf.DUMMYFUNCTION("""COMPUTED_VALUE"""),"Fail")</f>
        <v>Fail</v>
      </c>
      <c r="Q15" s="9" t="str">
        <f>IFERROR(__xludf.DUMMYFUNCTION("""COMPUTED_VALUE"""),"Sanjay")</f>
        <v>Sanjay</v>
      </c>
      <c r="R15" s="11" t="str">
        <f>IFERROR(__xludf.DUMMYFUNCTION("""COMPUTED_VALUE"""),"")</f>
        <v/>
      </c>
      <c r="S15" s="9" t="str">
        <f>IFERROR(__xludf.DUMMYFUNCTION("""COMPUTED_VALUE"""),"")</f>
        <v/>
      </c>
      <c r="T15" s="12" t="s">
        <v>5</v>
      </c>
      <c r="U15" s="9"/>
      <c r="V15" s="9"/>
      <c r="W15" s="9"/>
      <c r="X15" s="9"/>
      <c r="Y15" s="9"/>
      <c r="Z15" s="9"/>
    </row>
    <row r="16">
      <c r="A16" s="9" t="str">
        <f>IFERROR(__xludf.DUMMYFUNCTION("""COMPUTED_VALUE"""),"TCM_dKosh_General_SMF1_012_045")</f>
        <v>TCM_dKosh_General_SMF1_012_045</v>
      </c>
      <c r="B16" s="9" t="str">
        <f>IFERROR(__xludf.DUMMYFUNCTION("""COMPUTED_VALUE"""),"TP_dKosh_General_SMF1_012")</f>
        <v>TP_dKosh_General_SMF1_012</v>
      </c>
      <c r="C16" s="9">
        <f>IFERROR(__xludf.DUMMYFUNCTION("""COMPUTED_VALUE"""),45.0)</f>
        <v>45</v>
      </c>
      <c r="D16" s="9" t="str">
        <f>IFERROR(__xludf.DUMMYFUNCTION("""COMPUTED_VALUE"""),"Web, Mobile")</f>
        <v>Web, Mobile</v>
      </c>
      <c r="E16" s="9" t="str">
        <f>IFERROR(__xludf.DUMMYFUNCTION("""COMPUTED_VALUE"""),"General")</f>
        <v>General</v>
      </c>
      <c r="F16" s="9" t="str">
        <f>IFERROR(__xludf.DUMMYFUNCTION("""COMPUTED_VALUE"""),"Merge Section")</f>
        <v>Merge Section</v>
      </c>
      <c r="G16" s="9" t="str">
        <f>IFERROR(__xludf.DUMMYFUNCTION("""COMPUTED_VALUE"""),"M")</f>
        <v>M</v>
      </c>
      <c r="H16" s="9" t="str">
        <f>IFERROR(__xludf.DUMMYFUNCTION("""COMPUTED_VALUE"""),"Jaikishan")</f>
        <v>Jaikishan</v>
      </c>
      <c r="I16" s="9" t="str">
        <f>IFERROR(__xludf.DUMMYFUNCTION("""COMPUTED_VALUE"""),"UI")</f>
        <v>UI</v>
      </c>
      <c r="J16" s="9" t="str">
        <f>IFERROR(__xludf.DUMMYFUNCTION("""COMPUTED_VALUE"""),"1. Form must be created.
2. User has permission of 'Merge section'.")</f>
        <v>1. Form must be created.
2. User has permission of 'Merge section'.</v>
      </c>
      <c r="K16" s="9" t="str">
        <f>IFERROR(__xludf.DUMMYFUNCTION("""COMPUTED_VALUE"""),"Verify, Title, Caption, Control type and default value of 'Merge Section' pop up field.")</f>
        <v>Verify, Title, Caption, Control type and default value of 'Merge Section' pop up field.</v>
      </c>
      <c r="L16" s="9" t="str">
        <f>IFERROR(__xludf.DUMMYFUNCTION("""COMPUTED_VALUE"""),"1. Go to manage form list.
2. Click on List Action.
3. Click on ""Modify Form""
4. Click on section action.
5. Click on merge Section
")</f>
        <v>1. Go to manage form list.
2. Click on List Action.
3. Click on "Modify Form"
4. Click on section action.
5. Click on merge Section
</v>
      </c>
      <c r="M16" s="9" t="str">
        <f>IFERROR(__xludf.DUMMYFUNCTION("""COMPUTED_VALUE"""),"Title :Merge Section
Caption : Merge this section to:
Control Type : Dropdown
Default Value : --
")</f>
        <v>Title :Merge Section
Caption : Merge this section to:
Control Type : Dropdown
Default Value : --
</v>
      </c>
      <c r="N16" s="9" t="str">
        <f>IFERROR(__xludf.DUMMYFUNCTION("""COMPUTED_VALUE"""),"")</f>
        <v/>
      </c>
      <c r="O16" s="9" t="str">
        <f>IFERROR(__xludf.DUMMYFUNCTION("""COMPUTED_VALUE"""),"In dropdown no arrow is given
")</f>
        <v>In dropdown no arrow is given
</v>
      </c>
      <c r="P16" s="9" t="str">
        <f>IFERROR(__xludf.DUMMYFUNCTION("""COMPUTED_VALUE"""),"Fail")</f>
        <v>Fail</v>
      </c>
      <c r="Q16" s="9" t="str">
        <f>IFERROR(__xludf.DUMMYFUNCTION("""COMPUTED_VALUE"""),"Sanjay")</f>
        <v>Sanjay</v>
      </c>
      <c r="R16" s="11" t="str">
        <f>IFERROR(__xludf.DUMMYFUNCTION("""COMPUTED_VALUE"""),"")</f>
        <v/>
      </c>
      <c r="S16" s="9" t="str">
        <f>IFERROR(__xludf.DUMMYFUNCTION("""COMPUTED_VALUE"""),"")</f>
        <v/>
      </c>
      <c r="T16" s="12" t="s">
        <v>5</v>
      </c>
      <c r="U16" s="9"/>
      <c r="V16" s="9"/>
      <c r="W16" s="9"/>
      <c r="X16" s="9"/>
      <c r="Y16" s="9"/>
      <c r="Z16" s="9"/>
    </row>
    <row r="17">
      <c r="A17" s="9" t="str">
        <f>IFERROR(__xludf.DUMMYFUNCTION("""COMPUTED_VALUE"""),"TCM_dKosh_General_SMF1_012_051")</f>
        <v>TCM_dKosh_General_SMF1_012_051</v>
      </c>
      <c r="B17" s="9" t="str">
        <f>IFERROR(__xludf.DUMMYFUNCTION("""COMPUTED_VALUE"""),"TP_dKosh_General_SMF1_012")</f>
        <v>TP_dKosh_General_SMF1_012</v>
      </c>
      <c r="C17" s="9">
        <f>IFERROR(__xludf.DUMMYFUNCTION("""COMPUTED_VALUE"""),51.0)</f>
        <v>51</v>
      </c>
      <c r="D17" s="9" t="str">
        <f>IFERROR(__xludf.DUMMYFUNCTION("""COMPUTED_VALUE"""),"Web, Mobile")</f>
        <v>Web, Mobile</v>
      </c>
      <c r="E17" s="9" t="str">
        <f>IFERROR(__xludf.DUMMYFUNCTION("""COMPUTED_VALUE"""),"General")</f>
        <v>General</v>
      </c>
      <c r="F17" s="9" t="str">
        <f>IFERROR(__xludf.DUMMYFUNCTION("""COMPUTED_VALUE"""),"Merge Section")</f>
        <v>Merge Section</v>
      </c>
      <c r="G17" s="9" t="str">
        <f>IFERROR(__xludf.DUMMYFUNCTION("""COMPUTED_VALUE"""),"M")</f>
        <v>M</v>
      </c>
      <c r="H17" s="9" t="str">
        <f>IFERROR(__xludf.DUMMYFUNCTION("""COMPUTED_VALUE"""),"Jaikishan")</f>
        <v>Jaikishan</v>
      </c>
      <c r="I17" s="9" t="str">
        <f>IFERROR(__xludf.DUMMYFUNCTION("""COMPUTED_VALUE"""),"Functional")</f>
        <v>Functional</v>
      </c>
      <c r="J17" s="9" t="str">
        <f>IFERROR(__xludf.DUMMYFUNCTION("""COMPUTED_VALUE"""),"1. Form must be created.
2. User has permission of 'Merge section'.")</f>
        <v>1. Form must be created.
2. User has permission of 'Merge section'.</v>
      </c>
      <c r="K17" s="9" t="str">
        <f>IFERROR(__xludf.DUMMYFUNCTION("""COMPUTED_VALUE"""),"Verify, Questions in section is merged with another section when ""Merge Section"" to another section.")</f>
        <v>Verify, Questions in section is merged with another section when "Merge Section" to another section.</v>
      </c>
      <c r="L17" s="9" t="str">
        <f>IFERROR(__xludf.DUMMYFUNCTION("""COMPUTED_VALUE"""),"1. Go to manage form list.
2. Click on List Action.
3. Click on ""Modify Form""
4. Click on section action.
5. Click on merge Section
6. Select any section and ""Ok""
7. Open that section and check questions of previous section")</f>
        <v>1. Go to manage form list.
2. Click on List Action.
3. Click on "Modify Form"
4. Click on section action.
5. Click on merge Section
6. Select any section and "Ok"
7. Open that section and check questions of previous section</v>
      </c>
      <c r="M17" s="9" t="str">
        <f>IFERROR(__xludf.DUMMYFUNCTION("""COMPUTED_VALUE"""),"All questions should be merged with selected section.")</f>
        <v>All questions should be merged with selected section.</v>
      </c>
      <c r="N17" s="9" t="str">
        <f>IFERROR(__xludf.DUMMYFUNCTION("""COMPUTED_VALUE"""),"")</f>
        <v/>
      </c>
      <c r="O17" s="9" t="str">
        <f>IFERROR(__xludf.DUMMYFUNCTION("""COMPUTED_VALUE"""),"Cases is generating")</f>
        <v>Cases is generating</v>
      </c>
      <c r="P17" s="9" t="str">
        <f>IFERROR(__xludf.DUMMYFUNCTION("""COMPUTED_VALUE"""),"Fail")</f>
        <v>Fail</v>
      </c>
      <c r="Q17" s="9" t="str">
        <f>IFERROR(__xludf.DUMMYFUNCTION("""COMPUTED_VALUE"""),"Sanjay")</f>
        <v>Sanjay</v>
      </c>
      <c r="R17" s="11" t="str">
        <f>IFERROR(__xludf.DUMMYFUNCTION("""COMPUTED_VALUE"""),"")</f>
        <v/>
      </c>
      <c r="S17" s="9" t="str">
        <f>IFERROR(__xludf.DUMMYFUNCTION("""COMPUTED_VALUE"""),"")</f>
        <v/>
      </c>
      <c r="T17" s="12" t="s">
        <v>5</v>
      </c>
      <c r="U17" s="9"/>
      <c r="V17" s="9"/>
      <c r="W17" s="9"/>
      <c r="X17" s="9"/>
      <c r="Y17" s="9"/>
      <c r="Z17" s="9"/>
    </row>
    <row r="18">
      <c r="A18" s="9" t="str">
        <f>IFERROR(__xludf.DUMMYFUNCTION("""COMPUTED_VALUE"""),"TCM
_dKosh_General_SMF1_015_052")</f>
        <v>TCM
_dKosh_General_SMF1_015_052</v>
      </c>
      <c r="B18" s="9" t="str">
        <f>IFERROR(__xludf.DUMMYFUNCTION("""COMPUTED_VALUE"""),"TP_dKosh_General_SMF1_015")</f>
        <v>TP_dKosh_General_SMF1_015</v>
      </c>
      <c r="C18" s="9">
        <f>IFERROR(__xludf.DUMMYFUNCTION("""COMPUTED_VALUE"""),52.0)</f>
        <v>52</v>
      </c>
      <c r="D18" s="9" t="str">
        <f>IFERROR(__xludf.DUMMYFUNCTION("""COMPUTED_VALUE"""),"Web, Mobile")</f>
        <v>Web, Mobile</v>
      </c>
      <c r="E18" s="9" t="str">
        <f>IFERROR(__xludf.DUMMYFUNCTION("""COMPUTED_VALUE"""),"General")</f>
        <v>General</v>
      </c>
      <c r="F18" s="9" t="str">
        <f>IFERROR(__xludf.DUMMYFUNCTION("""COMPUTED_VALUE"""),"Duplicate Section")</f>
        <v>Duplicate Section</v>
      </c>
      <c r="G18" s="9" t="str">
        <f>IFERROR(__xludf.DUMMYFUNCTION("""COMPUTED_VALUE"""),"M
")</f>
        <v>M
</v>
      </c>
      <c r="H18" s="9" t="str">
        <f>IFERROR(__xludf.DUMMYFUNCTION("""COMPUTED_VALUE"""),"Jaikishan")</f>
        <v>Jaikishan</v>
      </c>
      <c r="I18" s="9" t="str">
        <f>IFERROR(__xludf.DUMMYFUNCTION("""COMPUTED_VALUE"""),"UI")</f>
        <v>UI</v>
      </c>
      <c r="J18" s="9" t="str">
        <f>IFERROR(__xludf.DUMMYFUNCTION("""COMPUTED_VALUE"""),"1. Form must be created.
2. User has permission of 'Duplicate section'.")</f>
        <v>1. Form must be created.
2. User has permission of 'Duplicate section'.</v>
      </c>
      <c r="K18" s="9" t="str">
        <f>IFERROR(__xludf.DUMMYFUNCTION("""COMPUTED_VALUE"""),"Verify, ""Duplicate Section"" pop up opened.")</f>
        <v>Verify, "Duplicate Section" pop up opened.</v>
      </c>
      <c r="L18" s="9"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18" s="9" t="str">
        <f>IFERROR(__xludf.DUMMYFUNCTION("""COMPUTED_VALUE"""),"""Duplicate Section"" pop-up should be opened.
With Text as ""Are you sure you want to duplicate %1(section name)?")</f>
        <v>"Duplicate Section" pop-up should be opened.
With Text as "Are you sure you want to duplicate %1(section name)?</v>
      </c>
      <c r="N18" s="9" t="str">
        <f>IFERROR(__xludf.DUMMYFUNCTION("""COMPUTED_VALUE"""),"Duplicate section requirement sheet is not present")</f>
        <v>Duplicate section requirement sheet is not present</v>
      </c>
      <c r="O18" s="9" t="str">
        <f>IFERROR(__xludf.DUMMYFUNCTION("""COMPUTED_VALUE"""),"Pop-up is not open duplicate section direct created")</f>
        <v>Pop-up is not open duplicate section direct created</v>
      </c>
      <c r="P18" s="9" t="str">
        <f>IFERROR(__xludf.DUMMYFUNCTION("""COMPUTED_VALUE"""),"Fail")</f>
        <v>Fail</v>
      </c>
      <c r="Q18" s="9" t="str">
        <f>IFERROR(__xludf.DUMMYFUNCTION("""COMPUTED_VALUE"""),"Sanjay")</f>
        <v>Sanjay</v>
      </c>
      <c r="R18" s="11" t="str">
        <f>IFERROR(__xludf.DUMMYFUNCTION("""COMPUTED_VALUE"""),"")</f>
        <v/>
      </c>
      <c r="S18" s="9" t="str">
        <f>IFERROR(__xludf.DUMMYFUNCTION("""COMPUTED_VALUE"""),"")</f>
        <v/>
      </c>
      <c r="T18" s="12" t="s">
        <v>5</v>
      </c>
      <c r="U18" s="9"/>
      <c r="V18" s="9"/>
      <c r="W18" s="9"/>
      <c r="X18" s="9"/>
      <c r="Y18" s="9"/>
      <c r="Z18" s="9"/>
    </row>
    <row r="19">
      <c r="A19" s="9" t="str">
        <f>IFERROR(__xludf.DUMMYFUNCTION("""COMPUTED_VALUE"""),"TCM
_dKosh_General_SMF1_015_053")</f>
        <v>TCM
_dKosh_General_SMF1_015_053</v>
      </c>
      <c r="B19" s="9" t="str">
        <f>IFERROR(__xludf.DUMMYFUNCTION("""COMPUTED_VALUE"""),"TP_dKosh_General_SMF1_015")</f>
        <v>TP_dKosh_General_SMF1_015</v>
      </c>
      <c r="C19" s="9">
        <f>IFERROR(__xludf.DUMMYFUNCTION("""COMPUTED_VALUE"""),53.0)</f>
        <v>53</v>
      </c>
      <c r="D19" s="9" t="str">
        <f>IFERROR(__xludf.DUMMYFUNCTION("""COMPUTED_VALUE"""),"Web, Mobile")</f>
        <v>Web, Mobile</v>
      </c>
      <c r="E19" s="9" t="str">
        <f>IFERROR(__xludf.DUMMYFUNCTION("""COMPUTED_VALUE"""),"General")</f>
        <v>General</v>
      </c>
      <c r="F19" s="9" t="str">
        <f>IFERROR(__xludf.DUMMYFUNCTION("""COMPUTED_VALUE"""),"Duplicate Section")</f>
        <v>Duplicate Section</v>
      </c>
      <c r="G19" s="9" t="str">
        <f>IFERROR(__xludf.DUMMYFUNCTION("""COMPUTED_VALUE"""),"M
")</f>
        <v>M
</v>
      </c>
      <c r="H19" s="9" t="str">
        <f>IFERROR(__xludf.DUMMYFUNCTION("""COMPUTED_VALUE"""),"Jaikishan")</f>
        <v>Jaikishan</v>
      </c>
      <c r="I19" s="9" t="str">
        <f>IFERROR(__xludf.DUMMYFUNCTION("""COMPUTED_VALUE"""),"UI")</f>
        <v>UI</v>
      </c>
      <c r="J19" s="9" t="str">
        <f>IFERROR(__xludf.DUMMYFUNCTION("""COMPUTED_VALUE"""),"1. Form must be created.
2. User has permission of 'Duplicate section'.")</f>
        <v>1. Form must be created.
2. User has permission of 'Duplicate section'.</v>
      </c>
      <c r="K19" s="9" t="str">
        <f>IFERROR(__xludf.DUMMYFUNCTION("""COMPUTED_VALUE"""),"Verify, buttons when click on ""Duplicate Section"".")</f>
        <v>Verify, buttons when click on "Duplicate Section".</v>
      </c>
      <c r="L19" s="9" t="str">
        <f>IFERROR(__xludf.DUMMYFUNCTION("""COMPUTED_VALUE"""),"1. Go to manage form list.
2. Click on List Action.
3. Click on ""Modify Form""
4. Click on section action.
5. Click on Duplicate Section")</f>
        <v>1. Go to manage form list.
2. Click on List Action.
3. Click on "Modify Form"
4. Click on section action.
5. Click on Duplicate Section</v>
      </c>
      <c r="M19" s="9" t="str">
        <f>IFERROR(__xludf.DUMMYFUNCTION("""COMPUTED_VALUE"""),"Ok and Cancel button should be show")</f>
        <v>Ok and Cancel button should be show</v>
      </c>
      <c r="N19" s="9" t="str">
        <f>IFERROR(__xludf.DUMMYFUNCTION("""COMPUTED_VALUE"""),"")</f>
        <v/>
      </c>
      <c r="O19" s="9" t="str">
        <f>IFERROR(__xludf.DUMMYFUNCTION("""COMPUTED_VALUE"""),"No pop-up open")</f>
        <v>No pop-up open</v>
      </c>
      <c r="P19" s="9" t="str">
        <f>IFERROR(__xludf.DUMMYFUNCTION("""COMPUTED_VALUE"""),"Fail")</f>
        <v>Fail</v>
      </c>
      <c r="Q19" s="9" t="str">
        <f>IFERROR(__xludf.DUMMYFUNCTION("""COMPUTED_VALUE"""),"Sanjay")</f>
        <v>Sanjay</v>
      </c>
      <c r="R19" s="11" t="str">
        <f>IFERROR(__xludf.DUMMYFUNCTION("""COMPUTED_VALUE"""),"")</f>
        <v/>
      </c>
      <c r="S19" s="9" t="str">
        <f>IFERROR(__xludf.DUMMYFUNCTION("""COMPUTED_VALUE"""),"")</f>
        <v/>
      </c>
      <c r="T19" s="12" t="s">
        <v>5</v>
      </c>
      <c r="U19" s="9"/>
      <c r="V19" s="9"/>
      <c r="W19" s="9"/>
      <c r="X19" s="9"/>
      <c r="Y19" s="9"/>
      <c r="Z19" s="9"/>
    </row>
    <row r="20">
      <c r="A20" s="9" t="str">
        <f>IFERROR(__xludf.DUMMYFUNCTION("""COMPUTED_VALUE"""),"TCM
_dKosh_General_SMF1_014_062")</f>
        <v>TCM
_dKosh_General_SMF1_014_062</v>
      </c>
      <c r="B20" s="9" t="str">
        <f>IFERROR(__xludf.DUMMYFUNCTION("""COMPUTED_VALUE"""),"TP_dKosh_General_SMF1_014")</f>
        <v>TP_dKosh_General_SMF1_014</v>
      </c>
      <c r="C20" s="9">
        <f>IFERROR(__xludf.DUMMYFUNCTION("""COMPUTED_VALUE"""),62.0)</f>
        <v>62</v>
      </c>
      <c r="D20" s="9" t="str">
        <f>IFERROR(__xludf.DUMMYFUNCTION("""COMPUTED_VALUE"""),"Web, Mobile")</f>
        <v>Web, Mobile</v>
      </c>
      <c r="E20" s="9" t="str">
        <f>IFERROR(__xludf.DUMMYFUNCTION("""COMPUTED_VALUE"""),"General")</f>
        <v>General</v>
      </c>
      <c r="F20" s="9" t="str">
        <f>IFERROR(__xludf.DUMMYFUNCTION("""COMPUTED_VALUE"""),"Reorder Section")</f>
        <v>Reorder Section</v>
      </c>
      <c r="G20" s="9" t="str">
        <f>IFERROR(__xludf.DUMMYFUNCTION("""COMPUTED_VALUE"""),"M
")</f>
        <v>M
</v>
      </c>
      <c r="H20" s="9" t="str">
        <f>IFERROR(__xludf.DUMMYFUNCTION("""COMPUTED_VALUE"""),"Jaikishan")</f>
        <v>Jaikishan</v>
      </c>
      <c r="I20" s="9" t="str">
        <f>IFERROR(__xludf.DUMMYFUNCTION("""COMPUTED_VALUE"""),"Functional")</f>
        <v>Functional</v>
      </c>
      <c r="J20" s="9" t="str">
        <f>IFERROR(__xludf.DUMMYFUNCTION("""COMPUTED_VALUE"""),"1. Form must be created.
2. User has permission of 'Reorder section'.")</f>
        <v>1. Form must be created.
2. User has permission of 'Reorder section'.</v>
      </c>
      <c r="K20" s="9" t="str">
        <f>IFERROR(__xludf.DUMMYFUNCTION("""COMPUTED_VALUE"""),"Verify, Drag section in Reorder section list")</f>
        <v>Verify, Drag section in Reorder section list</v>
      </c>
      <c r="L20" s="9" t="str">
        <f>IFERROR(__xludf.DUMMYFUNCTION("""COMPUTED_VALUE"""),"1. Go to manage form list.
2. Click on List Action.
3. Click on ""Modify Form""
4. Click on section action.
5. Click on Reorder Section
6. Drag section")</f>
        <v>1. Go to manage form list.
2. Click on List Action.
3. Click on "Modify Form"
4. Click on section action.
5. Click on Reorder Section
6. Drag section</v>
      </c>
      <c r="M20" s="9" t="str">
        <f>IFERROR(__xludf.DUMMYFUNCTION("""COMPUTED_VALUE"""),"Section should be move when drag section from one place to another.")</f>
        <v>Section should be move when drag section from one place to another.</v>
      </c>
      <c r="N20" s="9" t="str">
        <f>IFERROR(__xludf.DUMMYFUNCTION("""COMPUTED_VALUE"""),"")</f>
        <v/>
      </c>
      <c r="O20" s="9" t="str">
        <f>IFERROR(__xludf.DUMMYFUNCTION("""COMPUTED_VALUE"""),"No drag functionality is given
")</f>
        <v>No drag functionality is given
</v>
      </c>
      <c r="P20" s="9" t="str">
        <f>IFERROR(__xludf.DUMMYFUNCTION("""COMPUTED_VALUE"""),"Fail")</f>
        <v>Fail</v>
      </c>
      <c r="Q20" s="9" t="str">
        <f>IFERROR(__xludf.DUMMYFUNCTION("""COMPUTED_VALUE"""),"Sanjay")</f>
        <v>Sanjay</v>
      </c>
      <c r="R20" s="11" t="str">
        <f>IFERROR(__xludf.DUMMYFUNCTION("""COMPUTED_VALUE"""),"")</f>
        <v/>
      </c>
      <c r="S20" s="9" t="str">
        <f>IFERROR(__xludf.DUMMYFUNCTION("""COMPUTED_VALUE"""),"")</f>
        <v/>
      </c>
      <c r="T20" s="12" t="s">
        <v>18</v>
      </c>
      <c r="U20" s="12" t="s">
        <v>19</v>
      </c>
      <c r="V20" s="9"/>
      <c r="W20" s="9"/>
      <c r="X20" s="9"/>
      <c r="Y20" s="9"/>
      <c r="Z20" s="9"/>
    </row>
    <row r="21">
      <c r="A21" s="9" t="str">
        <f>IFERROR(__xludf.DUMMYFUNCTION("""COMPUTED_VALUE"""),"TCM
_dKosh_General_SMF1_014_063")</f>
        <v>TCM
_dKosh_General_SMF1_014_063</v>
      </c>
      <c r="B21" s="9" t="str">
        <f>IFERROR(__xludf.DUMMYFUNCTION("""COMPUTED_VALUE"""),"TP_dKosh_General_SMF1_014")</f>
        <v>TP_dKosh_General_SMF1_014</v>
      </c>
      <c r="C21" s="9">
        <f>IFERROR(__xludf.DUMMYFUNCTION("""COMPUTED_VALUE"""),63.0)</f>
        <v>63</v>
      </c>
      <c r="D21" s="9" t="str">
        <f>IFERROR(__xludf.DUMMYFUNCTION("""COMPUTED_VALUE"""),"Web, Mobile")</f>
        <v>Web, Mobile</v>
      </c>
      <c r="E21" s="9" t="str">
        <f>IFERROR(__xludf.DUMMYFUNCTION("""COMPUTED_VALUE"""),"General")</f>
        <v>General</v>
      </c>
      <c r="F21" s="9" t="str">
        <f>IFERROR(__xludf.DUMMYFUNCTION("""COMPUTED_VALUE"""),"Reorder Section")</f>
        <v>Reorder Section</v>
      </c>
      <c r="G21" s="9" t="str">
        <f>IFERROR(__xludf.DUMMYFUNCTION("""COMPUTED_VALUE"""),"M
")</f>
        <v>M
</v>
      </c>
      <c r="H21" s="9" t="str">
        <f>IFERROR(__xludf.DUMMYFUNCTION("""COMPUTED_VALUE"""),"Jaikishan")</f>
        <v>Jaikishan</v>
      </c>
      <c r="I21" s="9" t="str">
        <f>IFERROR(__xludf.DUMMYFUNCTION("""COMPUTED_VALUE"""),"Functional")</f>
        <v>Functional</v>
      </c>
      <c r="J21" s="9" t="str">
        <f>IFERROR(__xludf.DUMMYFUNCTION("""COMPUTED_VALUE"""),"1. Form must be created.
2. User has permission of 'Reorder section'.")</f>
        <v>1. Form must be created.
2. User has permission of 'Reorder section'.</v>
      </c>
      <c r="K21" s="9" t="str">
        <f>IFERROR(__xludf.DUMMYFUNCTION("""COMPUTED_VALUE"""),"Verfiy, Sequence number when we reorder section.")</f>
        <v>Verfiy, Sequence number when we reorder section.</v>
      </c>
      <c r="L21" s="9" t="str">
        <f>IFERROR(__xludf.DUMMYFUNCTION("""COMPUTED_VALUE"""),"1. Go to manage form list.
2. Click on List Action.
3. Click on ""Modify Form""
4. Click on section action.
5. Click on Reorder Section
6. Drag section")</f>
        <v>1. Go to manage form list.
2. Click on List Action.
3. Click on "Modify Form"
4. Click on section action.
5. Click on Reorder Section
6. Drag section</v>
      </c>
      <c r="M21" s="9" t="str">
        <f>IFERROR(__xludf.DUMMYFUNCTION("""COMPUTED_VALUE"""),"Section sequence number change according to the list.
")</f>
        <v>Section sequence number change according to the list.
</v>
      </c>
      <c r="N21" s="9" t="str">
        <f>IFERROR(__xludf.DUMMYFUNCTION("""COMPUTED_VALUE"""),"")</f>
        <v/>
      </c>
      <c r="O21" s="9" t="str">
        <f>IFERROR(__xludf.DUMMYFUNCTION("""COMPUTED_VALUE"""),"No drag functionality is given
")</f>
        <v>No drag functionality is given
</v>
      </c>
      <c r="P21" s="9" t="str">
        <f>IFERROR(__xludf.DUMMYFUNCTION("""COMPUTED_VALUE"""),"Fail")</f>
        <v>Fail</v>
      </c>
      <c r="Q21" s="9" t="str">
        <f>IFERROR(__xludf.DUMMYFUNCTION("""COMPUTED_VALUE"""),"Sanjay")</f>
        <v>Sanjay</v>
      </c>
      <c r="R21" s="11" t="str">
        <f>IFERROR(__xludf.DUMMYFUNCTION("""COMPUTED_VALUE"""),"")</f>
        <v/>
      </c>
      <c r="S21" s="9" t="str">
        <f>IFERROR(__xludf.DUMMYFUNCTION("""COMPUTED_VALUE"""),"")</f>
        <v/>
      </c>
      <c r="T21" s="12" t="s">
        <v>18</v>
      </c>
      <c r="U21" s="12" t="s">
        <v>19</v>
      </c>
      <c r="V21" s="9"/>
      <c r="W21" s="9"/>
      <c r="X21" s="9"/>
      <c r="Y21" s="9"/>
      <c r="Z21" s="9"/>
    </row>
    <row r="22">
      <c r="A22" s="9" t="str">
        <f>IFERROR(__xludf.DUMMYFUNCTION("""COMPUTED_VALUE"""),"TCM
_dKosh_General_SMF1_014_065")</f>
        <v>TCM
_dKosh_General_SMF1_014_065</v>
      </c>
      <c r="B22" s="9" t="str">
        <f>IFERROR(__xludf.DUMMYFUNCTION("""COMPUTED_VALUE"""),"TP_dKosh_General_SMF1_014")</f>
        <v>TP_dKosh_General_SMF1_014</v>
      </c>
      <c r="C22" s="9">
        <f>IFERROR(__xludf.DUMMYFUNCTION("""COMPUTED_VALUE"""),65.0)</f>
        <v>65</v>
      </c>
      <c r="D22" s="9" t="str">
        <f>IFERROR(__xludf.DUMMYFUNCTION("""COMPUTED_VALUE"""),"Web, Mobile")</f>
        <v>Web, Mobile</v>
      </c>
      <c r="E22" s="9" t="str">
        <f>IFERROR(__xludf.DUMMYFUNCTION("""COMPUTED_VALUE"""),"General")</f>
        <v>General</v>
      </c>
      <c r="F22" s="9" t="str">
        <f>IFERROR(__xludf.DUMMYFUNCTION("""COMPUTED_VALUE"""),"Reorder Section")</f>
        <v>Reorder Section</v>
      </c>
      <c r="G22" s="9" t="str">
        <f>IFERROR(__xludf.DUMMYFUNCTION("""COMPUTED_VALUE"""),"M
")</f>
        <v>M
</v>
      </c>
      <c r="H22" s="9" t="str">
        <f>IFERROR(__xludf.DUMMYFUNCTION("""COMPUTED_VALUE"""),"Jaikishan")</f>
        <v>Jaikishan</v>
      </c>
      <c r="I22" s="9" t="str">
        <f>IFERROR(__xludf.DUMMYFUNCTION("""COMPUTED_VALUE"""),"Functional")</f>
        <v>Functional</v>
      </c>
      <c r="J22" s="9" t="str">
        <f>IFERROR(__xludf.DUMMYFUNCTION("""COMPUTED_VALUE"""),"1. Form must be created.
2. User has permission of 'Reorder section'.")</f>
        <v>1. Form must be created.
2. User has permission of 'Reorder section'.</v>
      </c>
      <c r="K22" s="9" t="str">
        <f>IFERROR(__xludf.DUMMYFUNCTION("""COMPUTED_VALUE"""),"Verify, Section sequence number changed when reorder section.")</f>
        <v>Verify, Section sequence number changed when reorder section.</v>
      </c>
      <c r="L22" s="9" t="str">
        <f>IFERROR(__xludf.DUMMYFUNCTION("""COMPUTED_VALUE"""),"1. Go to manage form list.
2. Click on List Action.
3. Click on ""Modify Form""
4. Click on section action.
5. Click on Reorder Section
6. Drag section
7. Click on ""Ok"" button
8. Open any section
9. Check sequence number.")</f>
        <v>1. Go to manage form list.
2. Click on List Action.
3. Click on "Modify Form"
4. Click on section action.
5. Click on Reorder Section
6. Drag section
7. Click on "Ok" button
8. Open any section
9. Check sequence number.</v>
      </c>
      <c r="M22" s="9" t="str">
        <f>IFERROR(__xludf.DUMMYFUNCTION("""COMPUTED_VALUE"""),"Sequence number should be changed section form.")</f>
        <v>Sequence number should be changed section form.</v>
      </c>
      <c r="N22" s="9" t="str">
        <f>IFERROR(__xludf.DUMMYFUNCTION("""COMPUTED_VALUE"""),"")</f>
        <v/>
      </c>
      <c r="O22" s="9" t="str">
        <f>IFERROR(__xludf.DUMMYFUNCTION("""COMPUTED_VALUE"""),"No drag functionality is given
")</f>
        <v>No drag functionality is given
</v>
      </c>
      <c r="P22" s="9" t="str">
        <f>IFERROR(__xludf.DUMMYFUNCTION("""COMPUTED_VALUE"""),"Fail")</f>
        <v>Fail</v>
      </c>
      <c r="Q22" s="9" t="str">
        <f>IFERROR(__xludf.DUMMYFUNCTION("""COMPUTED_VALUE"""),"Sanjay")</f>
        <v>Sanjay</v>
      </c>
      <c r="R22" s="11" t="str">
        <f>IFERROR(__xludf.DUMMYFUNCTION("""COMPUTED_VALUE"""),"")</f>
        <v/>
      </c>
      <c r="S22" s="9" t="str">
        <f>IFERROR(__xludf.DUMMYFUNCTION("""COMPUTED_VALUE"""),"")</f>
        <v/>
      </c>
      <c r="T22" s="12" t="s">
        <v>18</v>
      </c>
      <c r="U22" s="12" t="s">
        <v>19</v>
      </c>
      <c r="V22" s="9"/>
      <c r="W22" s="9"/>
      <c r="X22" s="9"/>
      <c r="Y22" s="9"/>
      <c r="Z22" s="9"/>
    </row>
    <row r="23">
      <c r="A23" s="9" t="str">
        <f>IFERROR(__xludf.DUMMYFUNCTION("""COMPUTED_VALUE"""),"TCM
_dKosh_General_SMF1_013_068")</f>
        <v>TCM
_dKosh_General_SMF1_013_068</v>
      </c>
      <c r="B23" s="9" t="str">
        <f>IFERROR(__xludf.DUMMYFUNCTION("""COMPUTED_VALUE"""),"TP_dKosh_General_SMF1_013")</f>
        <v>TP_dKosh_General_SMF1_013</v>
      </c>
      <c r="C23" s="9">
        <f>IFERROR(__xludf.DUMMYFUNCTION("""COMPUTED_VALUE"""),68.0)</f>
        <v>68</v>
      </c>
      <c r="D23" s="9" t="str">
        <f>IFERROR(__xludf.DUMMYFUNCTION("""COMPUTED_VALUE"""),"Web, Mobile")</f>
        <v>Web, Mobile</v>
      </c>
      <c r="E23" s="9" t="str">
        <f>IFERROR(__xludf.DUMMYFUNCTION("""COMPUTED_VALUE"""),"General")</f>
        <v>General</v>
      </c>
      <c r="F23" s="9" t="str">
        <f>IFERROR(__xludf.DUMMYFUNCTION("""COMPUTED_VALUE"""),"Split Section")</f>
        <v>Split Section</v>
      </c>
      <c r="G23" s="9" t="str">
        <f>IFERROR(__xludf.DUMMYFUNCTION("""COMPUTED_VALUE"""),"M
")</f>
        <v>M
</v>
      </c>
      <c r="H23" s="9" t="str">
        <f>IFERROR(__xludf.DUMMYFUNCTION("""COMPUTED_VALUE"""),"Jaikishan")</f>
        <v>Jaikishan</v>
      </c>
      <c r="I23" s="9" t="str">
        <f>IFERROR(__xludf.DUMMYFUNCTION("""COMPUTED_VALUE"""),"UI")</f>
        <v>UI</v>
      </c>
      <c r="J23" s="9" t="str">
        <f>IFERROR(__xludf.DUMMYFUNCTION("""COMPUTED_VALUE"""),"1. Form must be created.
2. User has permission of 'Split section'.")</f>
        <v>1. Form must be created.
2. User has permission of 'Split section'.</v>
      </c>
      <c r="K23" s="9" t="str">
        <f>IFERROR(__xludf.DUMMYFUNCTION("""COMPUTED_VALUE"""),"Verify, all labels,Checkbox,Radio button in Split section pop-up")</f>
        <v>Verify, all labels,Checkbox,Radio button in Split section pop-up</v>
      </c>
      <c r="L23" s="9"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23" s="9" t="str">
        <f>IFERROR(__xludf.DUMMYFUNCTION("""COMPUTED_VALUE"""),"Heading : Select Questions to move
Side heading : Total Questions (selected questions count)
Checkbox : Select all &amp; All Quesion checkbox
Move &lt;selected question count&gt; questions to:
Radio button : New Section, Existing Section
")</f>
        <v>Heading : Select Questions to move
Side heading : Total Questions (selected questions count)
Checkbox : Select all &amp; All Quesion checkbox
Move &lt;selected question count&gt; questions to:
Radio button : New Section, Existing Section
</v>
      </c>
      <c r="N23" s="9" t="str">
        <f>IFERROR(__xludf.DUMMYFUNCTION("""COMPUTED_VALUE"""),"")</f>
        <v/>
      </c>
      <c r="O23" s="9" t="str">
        <f>IFERROR(__xludf.DUMMYFUNCTION("""COMPUTED_VALUE"""),"In Heading ""Select Question to move"" is given.   Move &lt;selected question count&gt; questions to:In this &lt;selected question count&gt; is not given")</f>
        <v>In Heading "Select Question to move" is given.   Move &lt;selected question count&gt; questions to:In this &lt;selected question count&gt; is not given</v>
      </c>
      <c r="P23" s="9" t="str">
        <f>IFERROR(__xludf.DUMMYFUNCTION("""COMPUTED_VALUE"""),"Fail")</f>
        <v>Fail</v>
      </c>
      <c r="Q23" s="9" t="str">
        <f>IFERROR(__xludf.DUMMYFUNCTION("""COMPUTED_VALUE"""),"Sanjay
")</f>
        <v>Sanjay
</v>
      </c>
      <c r="R23" s="11" t="str">
        <f>IFERROR(__xludf.DUMMYFUNCTION("""COMPUTED_VALUE"""),"")</f>
        <v/>
      </c>
      <c r="S23" s="9" t="str">
        <f>IFERROR(__xludf.DUMMYFUNCTION("""COMPUTED_VALUE"""),"")</f>
        <v/>
      </c>
      <c r="T23" s="12" t="s">
        <v>5</v>
      </c>
      <c r="U23" s="9"/>
      <c r="V23" s="9"/>
      <c r="W23" s="9"/>
      <c r="X23" s="9"/>
      <c r="Y23" s="9"/>
      <c r="Z23" s="9"/>
    </row>
    <row r="24">
      <c r="A24" s="9" t="str">
        <f>IFERROR(__xludf.DUMMYFUNCTION("""COMPUTED_VALUE"""),"TCM
_dKosh_General_SMF1_013_070")</f>
        <v>TCM
_dKosh_General_SMF1_013_070</v>
      </c>
      <c r="B24" s="9" t="str">
        <f>IFERROR(__xludf.DUMMYFUNCTION("""COMPUTED_VALUE"""),"TP_dKosh_General_SMF1_013")</f>
        <v>TP_dKosh_General_SMF1_013</v>
      </c>
      <c r="C24" s="9">
        <f>IFERROR(__xludf.DUMMYFUNCTION("""COMPUTED_VALUE"""),70.0)</f>
        <v>70</v>
      </c>
      <c r="D24" s="9" t="str">
        <f>IFERROR(__xludf.DUMMYFUNCTION("""COMPUTED_VALUE"""),"Web, Mobile")</f>
        <v>Web, Mobile</v>
      </c>
      <c r="E24" s="9" t="str">
        <f>IFERROR(__xludf.DUMMYFUNCTION("""COMPUTED_VALUE"""),"General")</f>
        <v>General</v>
      </c>
      <c r="F24" s="9" t="str">
        <f>IFERROR(__xludf.DUMMYFUNCTION("""COMPUTED_VALUE"""),"Split Section")</f>
        <v>Split Section</v>
      </c>
      <c r="G24" s="9" t="str">
        <f>IFERROR(__xludf.DUMMYFUNCTION("""COMPUTED_VALUE"""),"M
")</f>
        <v>M
</v>
      </c>
      <c r="H24" s="9" t="str">
        <f>IFERROR(__xludf.DUMMYFUNCTION("""COMPUTED_VALUE"""),"Jaikishan")</f>
        <v>Jaikishan</v>
      </c>
      <c r="I24" s="9" t="str">
        <f>IFERROR(__xludf.DUMMYFUNCTION("""COMPUTED_VALUE"""),"Validation")</f>
        <v>Validation</v>
      </c>
      <c r="J24" s="9" t="str">
        <f>IFERROR(__xludf.DUMMYFUNCTION("""COMPUTED_VALUE"""),"1. Form must be created.
2. User has permission of 'Split section'.")</f>
        <v>1. Form must be created.
2. User has permission of 'Split section'.</v>
      </c>
      <c r="K24" s="9" t="str">
        <f>IFERROR(__xludf.DUMMYFUNCTION("""COMPUTED_VALUE"""),"Verfiy, Selected Question number changes when select questions checkbox.")</f>
        <v>Verfiy, Selected Question number changes when select questions checkbox.</v>
      </c>
      <c r="L24" s="9" t="str">
        <f>IFERROR(__xludf.DUMMYFUNCTION("""COMPUTED_VALUE"""),"1. Go to manage form list.
2. Click on List Action.
3. Click on ""Modify Form""
4. Click on section action.
5. Click on Split Section
6. Select question checkbox one by one.
7. Click on ""Ok"" button.")</f>
        <v>1. Go to manage form list.
2. Click on List Action.
3. Click on "Modify Form"
4. Click on section action.
5. Click on Split Section
6. Select question checkbox one by one.
7. Click on "Ok" button.</v>
      </c>
      <c r="M24" s="9" t="str">
        <f>IFERROR(__xludf.DUMMYFUNCTION("""COMPUTED_VALUE"""),"1. Selected Question number changes accordingly.
2. Move &lt;question number&gt; changes accordingly")</f>
        <v>1. Selected Question number changes accordingly.
2. Move &lt;question number&gt; changes accordingly</v>
      </c>
      <c r="N24" s="9" t="str">
        <f>IFERROR(__xludf.DUMMYFUNCTION("""COMPUTED_VALUE"""),"")</f>
        <v/>
      </c>
      <c r="O24" s="9" t="str">
        <f>IFERROR(__xludf.DUMMYFUNCTION("""COMPUTED_VALUE"""),"Move &lt;question number&gt; is not changes accordingly
")</f>
        <v>Move &lt;question number&gt; is not changes accordingly
</v>
      </c>
      <c r="P24" s="9" t="str">
        <f>IFERROR(__xludf.DUMMYFUNCTION("""COMPUTED_VALUE"""),"Fail")</f>
        <v>Fail</v>
      </c>
      <c r="Q24" s="9" t="str">
        <f>IFERROR(__xludf.DUMMYFUNCTION("""COMPUTED_VALUE"""),"Sanjay")</f>
        <v>Sanjay</v>
      </c>
      <c r="R24" s="11" t="str">
        <f>IFERROR(__xludf.DUMMYFUNCTION("""COMPUTED_VALUE"""),"")</f>
        <v/>
      </c>
      <c r="S24" s="9" t="str">
        <f>IFERROR(__xludf.DUMMYFUNCTION("""COMPUTED_VALUE"""),"")</f>
        <v/>
      </c>
      <c r="T24" s="12" t="s">
        <v>5</v>
      </c>
      <c r="U24" s="9"/>
      <c r="V24" s="9"/>
      <c r="W24" s="9"/>
      <c r="X24" s="9"/>
      <c r="Y24" s="9"/>
      <c r="Z24" s="9"/>
    </row>
    <row r="25">
      <c r="A25" s="9" t="str">
        <f>IFERROR(__xludf.DUMMYFUNCTION("""COMPUTED_VALUE"""),"TCM
_dKosh_General_SMF1_013_071")</f>
        <v>TCM
_dKosh_General_SMF1_013_071</v>
      </c>
      <c r="B25" s="9" t="str">
        <f>IFERROR(__xludf.DUMMYFUNCTION("""COMPUTED_VALUE"""),"TP_dKosh_General_SMF1_013")</f>
        <v>TP_dKosh_General_SMF1_013</v>
      </c>
      <c r="C25" s="9">
        <f>IFERROR(__xludf.DUMMYFUNCTION("""COMPUTED_VALUE"""),71.0)</f>
        <v>71</v>
      </c>
      <c r="D25" s="9" t="str">
        <f>IFERROR(__xludf.DUMMYFUNCTION("""COMPUTED_VALUE"""),"Web, Mobile")</f>
        <v>Web, Mobile</v>
      </c>
      <c r="E25" s="9" t="str">
        <f>IFERROR(__xludf.DUMMYFUNCTION("""COMPUTED_VALUE"""),"General")</f>
        <v>General</v>
      </c>
      <c r="F25" s="9" t="str">
        <f>IFERROR(__xludf.DUMMYFUNCTION("""COMPUTED_VALUE"""),"Split Section")</f>
        <v>Split Section</v>
      </c>
      <c r="G25" s="9" t="str">
        <f>IFERROR(__xludf.DUMMYFUNCTION("""COMPUTED_VALUE"""),"M
")</f>
        <v>M
</v>
      </c>
      <c r="H25" s="9" t="str">
        <f>IFERROR(__xludf.DUMMYFUNCTION("""COMPUTED_VALUE"""),"Jaikishan")</f>
        <v>Jaikishan</v>
      </c>
      <c r="I25" s="9" t="str">
        <f>IFERROR(__xludf.DUMMYFUNCTION("""COMPUTED_VALUE"""),"Validation")</f>
        <v>Validation</v>
      </c>
      <c r="J25" s="9" t="str">
        <f>IFERROR(__xludf.DUMMYFUNCTION("""COMPUTED_VALUE"""),"1. Form must be created.
2. User has permission of 'Split section'.")</f>
        <v>1. Form must be created.
2. User has permission of 'Split section'.</v>
      </c>
      <c r="K25" s="9" t="str">
        <f>IFERROR(__xludf.DUMMYFUNCTION("""COMPUTED_VALUE"""),"Verify, all questions in the section displayed on list.")</f>
        <v>Verify, all questions in the section displayed on list.</v>
      </c>
      <c r="L25" s="9" t="str">
        <f>IFERROR(__xludf.DUMMYFUNCTION("""COMPUTED_VALUE"""),"1. Go to manage form list.
2. Click on List Action.
3. Click on ""Modify Form""
4. Click on section action.
5. Click on Split Section.")</f>
        <v>1. Go to manage form list.
2. Click on List Action.
3. Click on "Modify Form"
4. Click on section action.
5. Click on Split Section.</v>
      </c>
      <c r="M25" s="9" t="str">
        <f>IFERROR(__xludf.DUMMYFUNCTION("""COMPUTED_VALUE"""),"1. All Question showing in the list.
2. Questions shortname is displaying")</f>
        <v>1. All Question showing in the list.
2. Questions shortname is displaying</v>
      </c>
      <c r="N25" s="9" t="str">
        <f>IFERROR(__xludf.DUMMYFUNCTION("""COMPUTED_VALUE"""),"")</f>
        <v/>
      </c>
      <c r="O25" s="9" t="str">
        <f>IFERROR(__xludf.DUMMYFUNCTION("""COMPUTED_VALUE"""),"Question is showing instead of short name")</f>
        <v>Question is showing instead of short name</v>
      </c>
      <c r="P25" s="9" t="str">
        <f>IFERROR(__xludf.DUMMYFUNCTION("""COMPUTED_VALUE"""),"Fail")</f>
        <v>Fail</v>
      </c>
      <c r="Q25" s="9" t="str">
        <f>IFERROR(__xludf.DUMMYFUNCTION("""COMPUTED_VALUE"""),"Sanjay")</f>
        <v>Sanjay</v>
      </c>
      <c r="R25" s="11" t="str">
        <f>IFERROR(__xludf.DUMMYFUNCTION("""COMPUTED_VALUE"""),"")</f>
        <v/>
      </c>
      <c r="S25" s="9" t="str">
        <f>IFERROR(__xludf.DUMMYFUNCTION("""COMPUTED_VALUE"""),"")</f>
        <v/>
      </c>
      <c r="T25" s="12" t="s">
        <v>5</v>
      </c>
      <c r="U25" s="9"/>
      <c r="V25" s="9"/>
      <c r="W25" s="9"/>
      <c r="X25" s="9"/>
      <c r="Y25" s="9"/>
      <c r="Z25" s="9"/>
    </row>
    <row r="26">
      <c r="A26" s="9" t="str">
        <f>IFERROR(__xludf.DUMMYFUNCTION("""COMPUTED_VALUE"""),"TCM
_dKosh_General_SMF1_013_072")</f>
        <v>TCM
_dKosh_General_SMF1_013_072</v>
      </c>
      <c r="B26" s="9" t="str">
        <f>IFERROR(__xludf.DUMMYFUNCTION("""COMPUTED_VALUE"""),"TP_dKosh_General_SMF1_013")</f>
        <v>TP_dKosh_General_SMF1_013</v>
      </c>
      <c r="C26" s="9">
        <f>IFERROR(__xludf.DUMMYFUNCTION("""COMPUTED_VALUE"""),72.0)</f>
        <v>72</v>
      </c>
      <c r="D26" s="9" t="str">
        <f>IFERROR(__xludf.DUMMYFUNCTION("""COMPUTED_VALUE"""),"Web, Mobile")</f>
        <v>Web, Mobile</v>
      </c>
      <c r="E26" s="9" t="str">
        <f>IFERROR(__xludf.DUMMYFUNCTION("""COMPUTED_VALUE"""),"General")</f>
        <v>General</v>
      </c>
      <c r="F26" s="9" t="str">
        <f>IFERROR(__xludf.DUMMYFUNCTION("""COMPUTED_VALUE"""),"Split Section")</f>
        <v>Split Section</v>
      </c>
      <c r="G26" s="9" t="str">
        <f>IFERROR(__xludf.DUMMYFUNCTION("""COMPUTED_VALUE"""),"M
")</f>
        <v>M
</v>
      </c>
      <c r="H26" s="9" t="str">
        <f>IFERROR(__xludf.DUMMYFUNCTION("""COMPUTED_VALUE"""),"Jaikishan")</f>
        <v>Jaikishan</v>
      </c>
      <c r="I26" s="9" t="str">
        <f>IFERROR(__xludf.DUMMYFUNCTION("""COMPUTED_VALUE"""),"Functional")</f>
        <v>Functional</v>
      </c>
      <c r="J26" s="9" t="str">
        <f>IFERROR(__xludf.DUMMYFUNCTION("""COMPUTED_VALUE"""),"1. Form must be created.
2. User has permission of 'Split section'.")</f>
        <v>1. Form must be created.
2. User has permission of 'Split section'.</v>
      </c>
      <c r="K26" s="9" t="str">
        <f>IFERROR(__xludf.DUMMYFUNCTION("""COMPUTED_VALUE"""),"Verify, ""Ok"" button when only checkbox selected &amp; radio button not selected.")</f>
        <v>Verify, "Ok" button when only checkbox selected &amp; radio button not selected.</v>
      </c>
      <c r="L26" s="9" t="str">
        <f>IFERROR(__xludf.DUMMYFUNCTION("""COMPUTED_VALUE"""),"1. Go to manage form list.
2. Click on List Action.
3. Click on ""Modify Form""
4. Click on section action.
5. Click on Split Section
6. Select any question checkbox
7. Click on ""Ok"" button.")</f>
        <v>1. Go to manage form list.
2. Click on List Action.
3. Click on "Modify Form"
4. Click on section action.
5. Click on Split Section
6. Select any question checkbox
7. Click on "Ok" button.</v>
      </c>
      <c r="M26" s="9" t="str">
        <f>IFERROR(__xludf.DUMMYFUNCTION("""COMPUTED_VALUE"""),"Radio button should be mandatory when question checkbox is selected.")</f>
        <v>Radio button should be mandatory when question checkbox is selected.</v>
      </c>
      <c r="N26" s="9" t="str">
        <f>IFERROR(__xludf.DUMMYFUNCTION("""COMPUTED_VALUE"""),"")</f>
        <v/>
      </c>
      <c r="O26" s="9" t="str">
        <f>IFERROR(__xludf.DUMMYFUNCTION("""COMPUTED_VALUE"""),"
Radio button is not given  mandatory when question checkbox is selected.")</f>
        <v>
Radio button is not given  mandatory when question checkbox is selected.</v>
      </c>
      <c r="P26" s="9" t="str">
        <f>IFERROR(__xludf.DUMMYFUNCTION("""COMPUTED_VALUE"""),"Fail")</f>
        <v>Fail</v>
      </c>
      <c r="Q26" s="9" t="str">
        <f>IFERROR(__xludf.DUMMYFUNCTION("""COMPUTED_VALUE"""),"Sanjay")</f>
        <v>Sanjay</v>
      </c>
      <c r="R26" s="11" t="str">
        <f>IFERROR(__xludf.DUMMYFUNCTION("""COMPUTED_VALUE"""),"")</f>
        <v/>
      </c>
      <c r="S26" s="9" t="str">
        <f>IFERROR(__xludf.DUMMYFUNCTION("""COMPUTED_VALUE"""),"")</f>
        <v/>
      </c>
      <c r="T26" s="12" t="s">
        <v>5</v>
      </c>
      <c r="U26" s="9"/>
      <c r="V26" s="9"/>
      <c r="W26" s="9"/>
      <c r="X26" s="9"/>
      <c r="Y26" s="9"/>
      <c r="Z26" s="9"/>
    </row>
    <row r="27">
      <c r="A27" s="9" t="str">
        <f>IFERROR(__xludf.DUMMYFUNCTION("""COMPUTED_VALUE"""),"TCM
_dKosh_General_SMF1_013_073")</f>
        <v>TCM
_dKosh_General_SMF1_013_073</v>
      </c>
      <c r="B27" s="9" t="str">
        <f>IFERROR(__xludf.DUMMYFUNCTION("""COMPUTED_VALUE"""),"TP_dKosh_General_SMF1_013")</f>
        <v>TP_dKosh_General_SMF1_013</v>
      </c>
      <c r="C27" s="9">
        <f>IFERROR(__xludf.DUMMYFUNCTION("""COMPUTED_VALUE"""),73.0)</f>
        <v>73</v>
      </c>
      <c r="D27" s="9" t="str">
        <f>IFERROR(__xludf.DUMMYFUNCTION("""COMPUTED_VALUE"""),"Web, Mobile")</f>
        <v>Web, Mobile</v>
      </c>
      <c r="E27" s="9" t="str">
        <f>IFERROR(__xludf.DUMMYFUNCTION("""COMPUTED_VALUE"""),"General")</f>
        <v>General</v>
      </c>
      <c r="F27" s="9" t="str">
        <f>IFERROR(__xludf.DUMMYFUNCTION("""COMPUTED_VALUE"""),"Split Section")</f>
        <v>Split Section</v>
      </c>
      <c r="G27" s="9" t="str">
        <f>IFERROR(__xludf.DUMMYFUNCTION("""COMPUTED_VALUE"""),"M
")</f>
        <v>M
</v>
      </c>
      <c r="H27" s="9" t="str">
        <f>IFERROR(__xludf.DUMMYFUNCTION("""COMPUTED_VALUE"""),"Jaikishan")</f>
        <v>Jaikishan</v>
      </c>
      <c r="I27" s="9" t="str">
        <f>IFERROR(__xludf.DUMMYFUNCTION("""COMPUTED_VALUE"""),"Functional")</f>
        <v>Functional</v>
      </c>
      <c r="J27" s="9" t="str">
        <f>IFERROR(__xludf.DUMMYFUNCTION("""COMPUTED_VALUE"""),"1. Form must be created.
2. User has permission of 'Split section'.")</f>
        <v>1. Form must be created.
2. User has permission of 'Split section'.</v>
      </c>
      <c r="K27" s="9" t="str">
        <f>IFERROR(__xludf.DUMMYFUNCTION("""COMPUTED_VALUE"""),"Verify, ""Ok"" button when no checkbox selected &amp; radio button selected.")</f>
        <v>Verify, "Ok" button when no checkbox selected &amp; radio button selected.</v>
      </c>
      <c r="L27" s="9" t="str">
        <f>IFERROR(__xludf.DUMMYFUNCTION("""COMPUTED_VALUE"""),"1. Go to manage form list.
2. Click on List Action.
3. Click on ""Modify Form""
4. Click on section action.
5. Click on Split Section
6. Select any radio button
7. Click on ""Ok"" button.")</f>
        <v>1. Go to manage form list.
2. Click on List Action.
3. Click on "Modify Form"
4. Click on section action.
5. Click on Split Section
6. Select any radio button
7. Click on "Ok" button.</v>
      </c>
      <c r="M27" s="9" t="str">
        <f>IFERROR(__xludf.DUMMYFUNCTION("""COMPUTED_VALUE"""),"""Please select alleast 1 question "" message should be show")</f>
        <v>"Please select alleast 1 question " message should be show</v>
      </c>
      <c r="N27" s="9" t="str">
        <f>IFERROR(__xludf.DUMMYFUNCTION("""COMPUTED_VALUE"""),"")</f>
        <v/>
      </c>
      <c r="O27" s="9" t="str">
        <f>IFERROR(__xludf.DUMMYFUNCTION("""COMPUTED_VALUE"""),"""Please select question for split"" given instead of ""Please select alleast 1 question""
")</f>
        <v>"Please select question for split" given instead of "Please select alleast 1 question"
</v>
      </c>
      <c r="P27" s="9" t="str">
        <f>IFERROR(__xludf.DUMMYFUNCTION("""COMPUTED_VALUE"""),"Fail")</f>
        <v>Fail</v>
      </c>
      <c r="Q27" s="9" t="str">
        <f>IFERROR(__xludf.DUMMYFUNCTION("""COMPUTED_VALUE"""),"Sanjay")</f>
        <v>Sanjay</v>
      </c>
      <c r="R27" s="11" t="str">
        <f>IFERROR(__xludf.DUMMYFUNCTION("""COMPUTED_VALUE"""),"")</f>
        <v/>
      </c>
      <c r="S27" s="9" t="str">
        <f>IFERROR(__xludf.DUMMYFUNCTION("""COMPUTED_VALUE"""),"")</f>
        <v/>
      </c>
      <c r="T27" s="12" t="s">
        <v>5</v>
      </c>
      <c r="U27" s="9"/>
      <c r="V27" s="9"/>
      <c r="W27" s="9"/>
      <c r="X27" s="9"/>
      <c r="Y27" s="9"/>
      <c r="Z27" s="9"/>
    </row>
    <row r="28">
      <c r="A28" s="9" t="str">
        <f>IFERROR(__xludf.DUMMYFUNCTION("""COMPUTED_VALUE"""),"TCM
_dKosh_General_SMF1_013_075")</f>
        <v>TCM
_dKosh_General_SMF1_013_075</v>
      </c>
      <c r="B28" s="9" t="str">
        <f>IFERROR(__xludf.DUMMYFUNCTION("""COMPUTED_VALUE"""),"TP_dKosh_General_SMF1_013")</f>
        <v>TP_dKosh_General_SMF1_013</v>
      </c>
      <c r="C28" s="9">
        <f>IFERROR(__xludf.DUMMYFUNCTION("""COMPUTED_VALUE"""),75.0)</f>
        <v>75</v>
      </c>
      <c r="D28" s="9" t="str">
        <f>IFERROR(__xludf.DUMMYFUNCTION("""COMPUTED_VALUE"""),"Web, Mobile")</f>
        <v>Web, Mobile</v>
      </c>
      <c r="E28" s="9" t="str">
        <f>IFERROR(__xludf.DUMMYFUNCTION("""COMPUTED_VALUE"""),"General")</f>
        <v>General</v>
      </c>
      <c r="F28" s="9" t="str">
        <f>IFERROR(__xludf.DUMMYFUNCTION("""COMPUTED_VALUE"""),"Split Section")</f>
        <v>Split Section</v>
      </c>
      <c r="G28" s="9" t="str">
        <f>IFERROR(__xludf.DUMMYFUNCTION("""COMPUTED_VALUE"""),"M
")</f>
        <v>M
</v>
      </c>
      <c r="H28" s="9" t="str">
        <f>IFERROR(__xludf.DUMMYFUNCTION("""COMPUTED_VALUE"""),"Jaikishan")</f>
        <v>Jaikishan</v>
      </c>
      <c r="I28" s="9" t="str">
        <f>IFERROR(__xludf.DUMMYFUNCTION("""COMPUTED_VALUE"""),"Functional")</f>
        <v>Functional</v>
      </c>
      <c r="J28" s="9" t="str">
        <f>IFERROR(__xludf.DUMMYFUNCTION("""COMPUTED_VALUE"""),"1. Form must be created.
2. User has permission of 'Split section'.")</f>
        <v>1. Form must be created.
2. User has permission of 'Split section'.</v>
      </c>
      <c r="K28" s="9" t="str">
        <f>IFERROR(__xludf.DUMMYFUNCTION("""COMPUTED_VALUE"""),"Verify, post action when select question and Existing Section(Radio button).")</f>
        <v>Verify, post action when select question and Existing Section(Radio button).</v>
      </c>
      <c r="L28" s="9" t="str">
        <f>IFERROR(__xludf.DUMMYFUNCTION("""COMPUTED_VALUE"""),"1. Go to manage form list.
2. Click on List Action.
3. Click on ""Modify Form""
4. Click on section action.
5. Click on Split Section
6. Select questions
6. Select Existing section radio button
7. Click on ""Ok"" button.")</f>
        <v>1. Go to manage form list.
2. Click on List Action.
3. Click on "Modify Form"
4. Click on section action.
5. Click on Split Section
6. Select questions
6. Select Existing section radio button
7. Click on "Ok" button.</v>
      </c>
      <c r="M28" s="9" t="str">
        <f>IFERROR(__xludf.DUMMYFUNCTION("""COMPUTED_VALUE"""),"1. Existing section dropdown should be visible with all section in the form showing except Split section name.
2. Message ""Please select an item in the list."" should be show.")</f>
        <v>1. Existing section dropdown should be visible with all section in the form showing except Split section name.
2. Message "Please select an item in the list." should be show.</v>
      </c>
      <c r="N28" s="9" t="str">
        <f>IFERROR(__xludf.DUMMYFUNCTION("""COMPUTED_VALUE"""),"")</f>
        <v/>
      </c>
      <c r="O28" s="9" t="str">
        <f>IFERROR(__xludf.DUMMYFUNCTION("""COMPUTED_VALUE"""),"Message ""Please select section"" is showing instead of ""Please select an item in the list."" ")</f>
        <v>Message "Please select section" is showing instead of "Please select an item in the list." </v>
      </c>
      <c r="P28" s="9" t="str">
        <f>IFERROR(__xludf.DUMMYFUNCTION("""COMPUTED_VALUE"""),"Fail")</f>
        <v>Fail</v>
      </c>
      <c r="Q28" s="9" t="str">
        <f>IFERROR(__xludf.DUMMYFUNCTION("""COMPUTED_VALUE"""),"Sanjay")</f>
        <v>Sanjay</v>
      </c>
      <c r="R28" s="11" t="str">
        <f>IFERROR(__xludf.DUMMYFUNCTION("""COMPUTED_VALUE"""),"")</f>
        <v/>
      </c>
      <c r="S28" s="9" t="str">
        <f>IFERROR(__xludf.DUMMYFUNCTION("""COMPUTED_VALUE"""),"")</f>
        <v/>
      </c>
      <c r="T28" s="12" t="s">
        <v>5</v>
      </c>
      <c r="U28" s="9"/>
      <c r="V28" s="9"/>
      <c r="W28" s="9"/>
      <c r="X28" s="9"/>
      <c r="Y28" s="9"/>
      <c r="Z28" s="9"/>
    </row>
    <row r="29">
      <c r="A29" s="9" t="str">
        <f>IFERROR(__xludf.DUMMYFUNCTION("""COMPUTED_VALUE"""),"TCM
_dKosh_General_SMF1_013_078")</f>
        <v>TCM
_dKosh_General_SMF1_013_078</v>
      </c>
      <c r="B29" s="9" t="str">
        <f>IFERROR(__xludf.DUMMYFUNCTION("""COMPUTED_VALUE"""),"TP_dKosh_General_SMF1_013")</f>
        <v>TP_dKosh_General_SMF1_013</v>
      </c>
      <c r="C29" s="9">
        <f>IFERROR(__xludf.DUMMYFUNCTION("""COMPUTED_VALUE"""),78.0)</f>
        <v>78</v>
      </c>
      <c r="D29" s="9" t="str">
        <f>IFERROR(__xludf.DUMMYFUNCTION("""COMPUTED_VALUE"""),"Web, Mobile")</f>
        <v>Web, Mobile</v>
      </c>
      <c r="E29" s="9" t="str">
        <f>IFERROR(__xludf.DUMMYFUNCTION("""COMPUTED_VALUE"""),"General")</f>
        <v>General</v>
      </c>
      <c r="F29" s="9" t="str">
        <f>IFERROR(__xludf.DUMMYFUNCTION("""COMPUTED_VALUE"""),"Split Section")</f>
        <v>Split Section</v>
      </c>
      <c r="G29" s="9" t="str">
        <f>IFERROR(__xludf.DUMMYFUNCTION("""COMPUTED_VALUE"""),"M
")</f>
        <v>M
</v>
      </c>
      <c r="H29" s="9" t="str">
        <f>IFERROR(__xludf.DUMMYFUNCTION("""COMPUTED_VALUE"""),"Jaikishan")</f>
        <v>Jaikishan</v>
      </c>
      <c r="I29" s="9" t="str">
        <f>IFERROR(__xludf.DUMMYFUNCTION("""COMPUTED_VALUE"""),"Validation")</f>
        <v>Validation</v>
      </c>
      <c r="J29" s="9" t="str">
        <f>IFERROR(__xludf.DUMMYFUNCTION("""COMPUTED_VALUE"""),"1. Form must be created.
2. User has permission of 'Split section'.")</f>
        <v>1. Form must be created.
2. User has permission of 'Split section'.</v>
      </c>
      <c r="K29" s="9" t="str">
        <f>IFERROR(__xludf.DUMMYFUNCTION("""COMPUTED_VALUE"""),"Verify, On ""Ok"" message when select question and select new section/Existing section.")</f>
        <v>Verify, On "Ok" message when select question and select new section/Existing section.</v>
      </c>
      <c r="L29" s="9" t="str">
        <f>IFERROR(__xludf.DUMMYFUNCTION("""COMPUTED_VALUE"""),"1. Go to manage form list.
2. Click on List Action.
3. Click on ""Modify Form""
4. Click on section action.
5. Click on Split Section
6. Select questions
6. Select new section radio button
7. Click on ""Ok"" button.")</f>
        <v>1. Go to manage form list.
2. Click on List Action.
3. Click on "Modify Form"
4. Click on section action.
5. Click on Split Section
6. Select questions
6. Select new section radio button
7. Click on "Ok" button.</v>
      </c>
      <c r="M29" s="9" t="str">
        <f>IFERROR(__xludf.DUMMYFUNCTION("""COMPUTED_VALUE"""),"Message ""Saved Successfully"" should be show.")</f>
        <v>Message "Saved Successfully" should be show.</v>
      </c>
      <c r="N29" s="9" t="str">
        <f>IFERROR(__xludf.DUMMYFUNCTION("""COMPUTED_VALUE"""),"")</f>
        <v/>
      </c>
      <c r="O29" s="9" t="str">
        <f>IFERROR(__xludf.DUMMYFUNCTION("""COMPUTED_VALUE"""),"Message ""Saved Successfully"" is not showing.
")</f>
        <v>Message "Saved Successfully" is not showing.
</v>
      </c>
      <c r="P29" s="9" t="str">
        <f>IFERROR(__xludf.DUMMYFUNCTION("""COMPUTED_VALUE"""),"Fail")</f>
        <v>Fail</v>
      </c>
      <c r="Q29" s="9" t="str">
        <f>IFERROR(__xludf.DUMMYFUNCTION("""COMPUTED_VALUE"""),"Sanjay")</f>
        <v>Sanjay</v>
      </c>
      <c r="R29" s="11" t="str">
        <f>IFERROR(__xludf.DUMMYFUNCTION("""COMPUTED_VALUE"""),"")</f>
        <v/>
      </c>
      <c r="S29" s="9" t="str">
        <f>IFERROR(__xludf.DUMMYFUNCTION("""COMPUTED_VALUE"""),"")</f>
        <v/>
      </c>
      <c r="T29" s="12" t="s">
        <v>5</v>
      </c>
      <c r="U29" s="9"/>
      <c r="V29" s="9"/>
      <c r="W29" s="9"/>
      <c r="X29" s="9"/>
      <c r="Y29" s="9"/>
      <c r="Z29" s="9"/>
    </row>
    <row r="30">
      <c r="A30" s="9" t="str">
        <f>IFERROR(__xludf.DUMMYFUNCTION("""COMPUTED_VALUE"""),"TCM_dKosh_General_SMF1_016_084")</f>
        <v>TCM_dKosh_General_SMF1_016_084</v>
      </c>
      <c r="B30" s="9" t="str">
        <f>IFERROR(__xludf.DUMMYFUNCTION("""COMPUTED_VALUE"""),"TP_dKosh_General_SMF1_016")</f>
        <v>TP_dKosh_General_SMF1_016</v>
      </c>
      <c r="C30" s="9">
        <f>IFERROR(__xludf.DUMMYFUNCTION("""COMPUTED_VALUE"""),84.0)</f>
        <v>84</v>
      </c>
      <c r="D30" s="9" t="str">
        <f>IFERROR(__xludf.DUMMYFUNCTION("""COMPUTED_VALUE"""),"Web, Mobile")</f>
        <v>Web, Mobile</v>
      </c>
      <c r="E30" s="9" t="str">
        <f>IFERROR(__xludf.DUMMYFUNCTION("""COMPUTED_VALUE"""),"Section Rely on")</f>
        <v>Section Rely on</v>
      </c>
      <c r="F30" s="9" t="str">
        <f>IFERROR(__xludf.DUMMYFUNCTION("""COMPUTED_VALUE"""),"Create")</f>
        <v>Create</v>
      </c>
      <c r="G30" s="9" t="str">
        <f>IFERROR(__xludf.DUMMYFUNCTION("""COMPUTED_VALUE"""),"M")</f>
        <v>M</v>
      </c>
      <c r="H30" s="9" t="str">
        <f>IFERROR(__xludf.DUMMYFUNCTION("""COMPUTED_VALUE"""),"Jaikishan")</f>
        <v>Jaikishan</v>
      </c>
      <c r="I30" s="9" t="str">
        <f>IFERROR(__xludf.DUMMYFUNCTION("""COMPUTED_VALUE"""),"UI")</f>
        <v>UI</v>
      </c>
      <c r="J30" s="9" t="str">
        <f>IFERROR(__xludf.DUMMYFUNCTION("""COMPUTED_VALUE"""),"")</f>
        <v/>
      </c>
      <c r="K30" s="9" t="str">
        <f>IFERROR(__xludf.DUMMYFUNCTION("""COMPUTED_VALUE"""),"Verify the Caption, Place holder of table.")</f>
        <v>Verify the Caption, Place holder of table.</v>
      </c>
      <c r="L30" s="9" t="str">
        <f>IFERROR(__xludf.DUMMYFUNCTION("""COMPUTED_VALUE"""),"1. Go to manage form list.
2. Click on Modify form in Action.
3. Click on section list in action.
4. Click on link.
5. Verify table caption")</f>
        <v>1. Go to manage form list.
2. Click on Modify form in Action.
3. Click on section list in action.
4. Click on link.
5. Verify table caption</v>
      </c>
      <c r="M30" s="9" t="str">
        <f>IFERROR(__xludf.DUMMYFUNCTION("""COMPUTED_VALUE"""),"Caption: Select question and response to display above section.")</f>
        <v>Caption: Select question and response to display above section.</v>
      </c>
      <c r="N30" s="9" t="str">
        <f>IFERROR(__xludf.DUMMYFUNCTION("""COMPUTED_VALUE"""),"")</f>
        <v/>
      </c>
      <c r="O30" s="9" t="str">
        <f>IFERROR(__xludf.DUMMYFUNCTION("""COMPUTED_VALUE"""),"No Caption is given for table")</f>
        <v>No Caption is given for table</v>
      </c>
      <c r="P30" s="9" t="str">
        <f>IFERROR(__xludf.DUMMYFUNCTION("""COMPUTED_VALUE"""),"Fail")</f>
        <v>Fail</v>
      </c>
      <c r="Q30" s="9" t="str">
        <f>IFERROR(__xludf.DUMMYFUNCTION("""COMPUTED_VALUE"""),"Sanjay")</f>
        <v>Sanjay</v>
      </c>
      <c r="R30" s="11" t="str">
        <f>IFERROR(__xludf.DUMMYFUNCTION("""COMPUTED_VALUE"""),"")</f>
        <v/>
      </c>
      <c r="S30" s="9" t="str">
        <f>IFERROR(__xludf.DUMMYFUNCTION("""COMPUTED_VALUE"""),"")</f>
        <v/>
      </c>
      <c r="T30" s="12" t="s">
        <v>5</v>
      </c>
      <c r="U30" s="9"/>
      <c r="V30" s="9"/>
      <c r="W30" s="9"/>
      <c r="X30" s="9"/>
      <c r="Y30" s="9"/>
      <c r="Z30" s="9"/>
    </row>
    <row r="31">
      <c r="A31" s="9" t="str">
        <f>IFERROR(__xludf.DUMMYFUNCTION("""COMPUTED_VALUE"""),"TCM_dKosh_General_SMF1_016_085")</f>
        <v>TCM_dKosh_General_SMF1_016_085</v>
      </c>
      <c r="B31" s="9" t="str">
        <f>IFERROR(__xludf.DUMMYFUNCTION("""COMPUTED_VALUE"""),"TP_dKosh_General_SMF1_016")</f>
        <v>TP_dKosh_General_SMF1_016</v>
      </c>
      <c r="C31" s="9">
        <f>IFERROR(__xludf.DUMMYFUNCTION("""COMPUTED_VALUE"""),85.0)</f>
        <v>85</v>
      </c>
      <c r="D31" s="9" t="str">
        <f>IFERROR(__xludf.DUMMYFUNCTION("""COMPUTED_VALUE"""),"Web, Mobile")</f>
        <v>Web, Mobile</v>
      </c>
      <c r="E31" s="9" t="str">
        <f>IFERROR(__xludf.DUMMYFUNCTION("""COMPUTED_VALUE"""),"Section Rely on")</f>
        <v>Section Rely on</v>
      </c>
      <c r="F31" s="9" t="str">
        <f>IFERROR(__xludf.DUMMYFUNCTION("""COMPUTED_VALUE"""),"Create")</f>
        <v>Create</v>
      </c>
      <c r="G31" s="9" t="str">
        <f>IFERROR(__xludf.DUMMYFUNCTION("""COMPUTED_VALUE"""),"M")</f>
        <v>M</v>
      </c>
      <c r="H31" s="9" t="str">
        <f>IFERROR(__xludf.DUMMYFUNCTION("""COMPUTED_VALUE"""),"Jaikishan")</f>
        <v>Jaikishan</v>
      </c>
      <c r="I31" s="9" t="str">
        <f>IFERROR(__xludf.DUMMYFUNCTION("""COMPUTED_VALUE"""),"UI")</f>
        <v>UI</v>
      </c>
      <c r="J31" s="9" t="str">
        <f>IFERROR(__xludf.DUMMYFUNCTION("""COMPUTED_VALUE"""),"i")</f>
        <v>i</v>
      </c>
      <c r="K31" s="9" t="str">
        <f>IFERROR(__xludf.DUMMYFUNCTION("""COMPUTED_VALUE"""),"Verify the Caption and fields of the Depends on Section table.")</f>
        <v>Verify the Caption and fields of the Depends on Section table.</v>
      </c>
      <c r="L31" s="9" t="str">
        <f>IFERROR(__xludf.DUMMYFUNCTION("""COMPUTED_VALUE"""),"1. Go to manage form list.
2. Click on Modify form in Action.
3. Click on section list in action..
4. Click on Section Rely on.
5. Verify the caption.")</f>
        <v>1. Go to manage form list.
2. Click on Modify form in Action.
3. Click on section list in action..
4. Click on Section Rely on.
5. Verify the caption.</v>
      </c>
      <c r="M31" s="9" t="str">
        <f>IFERROR(__xludf.DUMMYFUNCTION("""COMPUTED_VALUE"""),"There should be shown with default two rows three columns in table.
Row 1 - Caption: Section, Question, Response and + button
Row 2 - Section Dropdown, Question Dropdown, Response multiselect field, Delete icon")</f>
        <v>There should be shown with default two rows three columns in table.
Row 1 - Caption: Section, Question, Response and + button
Row 2 - Section Dropdown, Question Dropdown, Response multiselect field, Delete icon</v>
      </c>
      <c r="N31" s="9" t="str">
        <f>IFERROR(__xludf.DUMMYFUNCTION("""COMPUTED_VALUE"""),"")</f>
        <v/>
      </c>
      <c r="O31" s="9" t="str">
        <f>IFERROR(__xludf.DUMMYFUNCTION("""COMPUTED_VALUE"""),"Table structure is different")</f>
        <v>Table structure is different</v>
      </c>
      <c r="P31" s="9" t="str">
        <f>IFERROR(__xludf.DUMMYFUNCTION("""COMPUTED_VALUE"""),"Fail")</f>
        <v>Fail</v>
      </c>
      <c r="Q31" s="9" t="str">
        <f>IFERROR(__xludf.DUMMYFUNCTION("""COMPUTED_VALUE"""),"Sanjay")</f>
        <v>Sanjay</v>
      </c>
      <c r="R31" s="11" t="str">
        <f>IFERROR(__xludf.DUMMYFUNCTION("""COMPUTED_VALUE"""),"")</f>
        <v/>
      </c>
      <c r="S31" s="9" t="str">
        <f>IFERROR(__xludf.DUMMYFUNCTION("""COMPUTED_VALUE"""),"")</f>
        <v/>
      </c>
      <c r="T31" s="12" t="s">
        <v>5</v>
      </c>
      <c r="U31" s="12" t="s">
        <v>22</v>
      </c>
      <c r="V31" s="9"/>
      <c r="W31" s="9"/>
      <c r="X31" s="9"/>
      <c r="Y31" s="9"/>
      <c r="Z31" s="9"/>
    </row>
    <row r="32">
      <c r="A32" s="9" t="str">
        <f>IFERROR(__xludf.DUMMYFUNCTION("""COMPUTED_VALUE"""),"TCM_dKosh_General_SMF1_016_088")</f>
        <v>TCM_dKosh_General_SMF1_016_088</v>
      </c>
      <c r="B32" s="9" t="str">
        <f>IFERROR(__xludf.DUMMYFUNCTION("""COMPUTED_VALUE"""),"TP_dKosh_General_SMF1_016")</f>
        <v>TP_dKosh_General_SMF1_016</v>
      </c>
      <c r="C32" s="9">
        <f>IFERROR(__xludf.DUMMYFUNCTION("""COMPUTED_VALUE"""),88.0)</f>
        <v>88</v>
      </c>
      <c r="D32" s="9" t="str">
        <f>IFERROR(__xludf.DUMMYFUNCTION("""COMPUTED_VALUE"""),"Web, Mobile")</f>
        <v>Web, Mobile</v>
      </c>
      <c r="E32" s="9" t="str">
        <f>IFERROR(__xludf.DUMMYFUNCTION("""COMPUTED_VALUE"""),"Section Rely on")</f>
        <v>Section Rely on</v>
      </c>
      <c r="F32" s="9" t="str">
        <f>IFERROR(__xludf.DUMMYFUNCTION("""COMPUTED_VALUE"""),"Create")</f>
        <v>Create</v>
      </c>
      <c r="G32" s="9" t="str">
        <f>IFERROR(__xludf.DUMMYFUNCTION("""COMPUTED_VALUE"""),"M")</f>
        <v>M</v>
      </c>
      <c r="H32" s="9" t="str">
        <f>IFERROR(__xludf.DUMMYFUNCTION("""COMPUTED_VALUE"""),"Jaikishan")</f>
        <v>Jaikishan</v>
      </c>
      <c r="I32" s="9" t="str">
        <f>IFERROR(__xludf.DUMMYFUNCTION("""COMPUTED_VALUE"""),"Functional")</f>
        <v>Functional</v>
      </c>
      <c r="J32" s="9" t="str">
        <f>IFERROR(__xludf.DUMMYFUNCTION("""COMPUTED_VALUE"""),"")</f>
        <v/>
      </c>
      <c r="K32" s="9" t="str">
        <f>IFERROR(__xludf.DUMMYFUNCTION("""COMPUTED_VALUE"""),"Verify the data in Section dropdown.")</f>
        <v>Verify the data in Section dropdown.</v>
      </c>
      <c r="L32" s="9" t="str">
        <f>IFERROR(__xludf.DUMMYFUNCTION("""COMPUTED_VALUE"""),"1. Go to Manage form list.
2. Click on Modify form in Action.
3. Click on section list in action..
4. Click on Section Rely on.
5. Verify the data of Section dropdown.")</f>
        <v>1. Go to Manage form list.
2. Click on Modify form in Action.
3. Click on section list in action..
4. Click on Section Rely on.
5. Verify the data of Section dropdown.</v>
      </c>
      <c r="M32" s="9" t="str">
        <f>IFERROR(__xludf.DUMMYFUNCTION("""COMPUTED_VALUE"""),"All section which are define in modify form list except current section.")</f>
        <v>All section which are define in modify form list except current section.</v>
      </c>
      <c r="N32" s="9" t="str">
        <f>IFERROR(__xludf.DUMMYFUNCTION("""COMPUTED_VALUE"""),"All sections which are define current and before this question's section. ")</f>
        <v>All sections which are define current and before this question's section. </v>
      </c>
      <c r="O32" s="9" t="str">
        <f>IFERROR(__xludf.DUMMYFUNCTION("""COMPUTED_VALUE"""),"Current section is also showing")</f>
        <v>Current section is also showing</v>
      </c>
      <c r="P32" s="9" t="str">
        <f>IFERROR(__xludf.DUMMYFUNCTION("""COMPUTED_VALUE"""),"Fail")</f>
        <v>Fail</v>
      </c>
      <c r="Q32" s="9" t="str">
        <f>IFERROR(__xludf.DUMMYFUNCTION("""COMPUTED_VALUE"""),"Sanjay")</f>
        <v>Sanjay</v>
      </c>
      <c r="R32" s="11" t="str">
        <f>IFERROR(__xludf.DUMMYFUNCTION("""COMPUTED_VALUE"""),"")</f>
        <v/>
      </c>
      <c r="S32" s="9" t="str">
        <f>IFERROR(__xludf.DUMMYFUNCTION("""COMPUTED_VALUE"""),"")</f>
        <v/>
      </c>
      <c r="T32" s="12" t="s">
        <v>5</v>
      </c>
      <c r="U32" s="9"/>
      <c r="V32" s="9"/>
      <c r="W32" s="9"/>
      <c r="X32" s="9"/>
      <c r="Y32" s="9"/>
      <c r="Z32" s="9"/>
    </row>
    <row r="33">
      <c r="A33" s="9" t="str">
        <f>IFERROR(__xludf.DUMMYFUNCTION("""COMPUTED_VALUE"""),"TCM_dKosh_General_SMF1_016_093")</f>
        <v>TCM_dKosh_General_SMF1_016_093</v>
      </c>
      <c r="B33" s="9" t="str">
        <f>IFERROR(__xludf.DUMMYFUNCTION("""COMPUTED_VALUE"""),"TP_dKosh_General_SMF1_016")</f>
        <v>TP_dKosh_General_SMF1_016</v>
      </c>
      <c r="C33" s="9">
        <f>IFERROR(__xludf.DUMMYFUNCTION("""COMPUTED_VALUE"""),93.0)</f>
        <v>93</v>
      </c>
      <c r="D33" s="9" t="str">
        <f>IFERROR(__xludf.DUMMYFUNCTION("""COMPUTED_VALUE"""),"Web, Mobile")</f>
        <v>Web, Mobile</v>
      </c>
      <c r="E33" s="9" t="str">
        <f>IFERROR(__xludf.DUMMYFUNCTION("""COMPUTED_VALUE"""),"Section Rely on")</f>
        <v>Section Rely on</v>
      </c>
      <c r="F33" s="9" t="str">
        <f>IFERROR(__xludf.DUMMYFUNCTION("""COMPUTED_VALUE"""),"Create")</f>
        <v>Create</v>
      </c>
      <c r="G33" s="9" t="str">
        <f>IFERROR(__xludf.DUMMYFUNCTION("""COMPUTED_VALUE"""),"M")</f>
        <v>M</v>
      </c>
      <c r="H33" s="9" t="str">
        <f>IFERROR(__xludf.DUMMYFUNCTION("""COMPUTED_VALUE"""),"Jaikishan")</f>
        <v>Jaikishan</v>
      </c>
      <c r="I33" s="9" t="str">
        <f>IFERROR(__xludf.DUMMYFUNCTION("""COMPUTED_VALUE"""),"Functional")</f>
        <v>Functional</v>
      </c>
      <c r="J33" s="9" t="str">
        <f>IFERROR(__xludf.DUMMYFUNCTION("""COMPUTED_VALUE"""),"")</f>
        <v/>
      </c>
      <c r="K33" s="9" t="str">
        <f>IFERROR(__xludf.DUMMYFUNCTION("""COMPUTED_VALUE"""),"Verify that error message is displaying after click on Save button, if user is not selecting the Section Rely on field data.")</f>
        <v>Verify that error message is displaying after click on Save button, if user is not selecting the Section Rely on field data.</v>
      </c>
      <c r="L33" s="9" t="str">
        <f>IFERROR(__xludf.DUMMYFUNCTION("""COMPUTED_VALUE"""),"1. Go to Manage form list.
2. Click on Modify form in Action.
3. Click on section list in action..
4. Click on Section Rely on.
5. Don't select the data in section field.
6. Click on Ok button")</f>
        <v>1. Go to Manage form list.
2. Click on Modify form in Action.
3. Click on section list in action..
4. Click on Section Rely on.
5. Don't select the data in section field.
6. Click on Ok button</v>
      </c>
      <c r="M33" s="9" t="str">
        <f>IFERROR(__xludf.DUMMYFUNCTION("""COMPUTED_VALUE"""),"""Please select dependency for section"" message should be displayed.")</f>
        <v>"Please select dependency for section" message should be displayed.</v>
      </c>
      <c r="N33" s="9" t="str">
        <f>IFERROR(__xludf.DUMMYFUNCTION("""COMPUTED_VALUE"""),"")</f>
        <v/>
      </c>
      <c r="O33" s="9" t="str">
        <f>IFERROR(__xludf.DUMMYFUNCTION("""COMPUTED_VALUE"""),"No error message show")</f>
        <v>No error message show</v>
      </c>
      <c r="P33" s="9" t="str">
        <f>IFERROR(__xludf.DUMMYFUNCTION("""COMPUTED_VALUE"""),"Fail")</f>
        <v>Fail</v>
      </c>
      <c r="Q33" s="9" t="str">
        <f>IFERROR(__xludf.DUMMYFUNCTION("""COMPUTED_VALUE"""),"Sanjay")</f>
        <v>Sanjay</v>
      </c>
      <c r="R33" s="11" t="str">
        <f>IFERROR(__xludf.DUMMYFUNCTION("""COMPUTED_VALUE"""),"")</f>
        <v/>
      </c>
      <c r="S33" s="9" t="str">
        <f>IFERROR(__xludf.DUMMYFUNCTION("""COMPUTED_VALUE"""),"")</f>
        <v/>
      </c>
      <c r="T33" s="12" t="s">
        <v>5</v>
      </c>
      <c r="U33" s="9"/>
      <c r="V33" s="9"/>
      <c r="W33" s="9"/>
      <c r="X33" s="9"/>
      <c r="Y33" s="9"/>
      <c r="Z33" s="9"/>
    </row>
    <row r="34">
      <c r="A34" s="9" t="str">
        <f>IFERROR(__xludf.DUMMYFUNCTION("""COMPUTED_VALUE"""),"TCM_dKosh_General_SMF1_016_094")</f>
        <v>TCM_dKosh_General_SMF1_016_094</v>
      </c>
      <c r="B34" s="9" t="str">
        <f>IFERROR(__xludf.DUMMYFUNCTION("""COMPUTED_VALUE"""),"TP_dKosh_General_SMF1_016")</f>
        <v>TP_dKosh_General_SMF1_016</v>
      </c>
      <c r="C34" s="9">
        <f>IFERROR(__xludf.DUMMYFUNCTION("""COMPUTED_VALUE"""),94.0)</f>
        <v>94</v>
      </c>
      <c r="D34" s="9" t="str">
        <f>IFERROR(__xludf.DUMMYFUNCTION("""COMPUTED_VALUE"""),"Web, Mobile")</f>
        <v>Web, Mobile</v>
      </c>
      <c r="E34" s="9" t="str">
        <f>IFERROR(__xludf.DUMMYFUNCTION("""COMPUTED_VALUE"""),"Section Rely on")</f>
        <v>Section Rely on</v>
      </c>
      <c r="F34" s="9" t="str">
        <f>IFERROR(__xludf.DUMMYFUNCTION("""COMPUTED_VALUE"""),"Create")</f>
        <v>Create</v>
      </c>
      <c r="G34" s="9" t="str">
        <f>IFERROR(__xludf.DUMMYFUNCTION("""COMPUTED_VALUE"""),"M")</f>
        <v>M</v>
      </c>
      <c r="H34" s="9" t="str">
        <f>IFERROR(__xludf.DUMMYFUNCTION("""COMPUTED_VALUE"""),"Jaikishan")</f>
        <v>Jaikishan</v>
      </c>
      <c r="I34" s="9" t="str">
        <f>IFERROR(__xludf.DUMMYFUNCTION("""COMPUTED_VALUE"""),"Functional")</f>
        <v>Functional</v>
      </c>
      <c r="J34" s="9" t="str">
        <f>IFERROR(__xludf.DUMMYFUNCTION("""COMPUTED_VALUE"""),"")</f>
        <v/>
      </c>
      <c r="K34" s="9" t="str">
        <f>IFERROR(__xludf.DUMMYFUNCTION("""COMPUTED_VALUE"""),"Verify that error message is displaying after click on Save button if user not fill data for Question field.")</f>
        <v>Verify that error message is displaying after click on Save button if user not fill data for Question field.</v>
      </c>
      <c r="L34" s="9" t="str">
        <f>IFERROR(__xludf.DUMMYFUNCTION("""COMPUTED_VALUE"""),"1. Go to Manage form list.
2. Click on Modify form in Action.
3. Click on section list in action..
4. Click on Section Rely on.
5. Select the data in Section field.
6. Don't fill the data in Question field
7. Click on Ok button")</f>
        <v>1. Go to Manage form list.
2. Click on Modify form in Action.
3. Click on section list in action..
4. Click on Section Rely on.
5. Select the data in Section field.
6. Don't fill the data in Question field
7. Click on Ok button</v>
      </c>
      <c r="M34" s="9" t="str">
        <f>IFERROR(__xludf.DUMMYFUNCTION("""COMPUTED_VALUE"""),"Error message should be displayed.")</f>
        <v>Error message should be displayed.</v>
      </c>
      <c r="N34" s="9" t="str">
        <f>IFERROR(__xludf.DUMMYFUNCTION("""COMPUTED_VALUE"""),"")</f>
        <v/>
      </c>
      <c r="O34" s="9" t="str">
        <f>IFERROR(__xludf.DUMMYFUNCTION("""COMPUTED_VALUE"""),"No error message show")</f>
        <v>No error message show</v>
      </c>
      <c r="P34" s="9" t="str">
        <f>IFERROR(__xludf.DUMMYFUNCTION("""COMPUTED_VALUE"""),"Fail")</f>
        <v>Fail</v>
      </c>
      <c r="Q34" s="9" t="str">
        <f>IFERROR(__xludf.DUMMYFUNCTION("""COMPUTED_VALUE"""),"Sanjay")</f>
        <v>Sanjay</v>
      </c>
      <c r="R34" s="11" t="str">
        <f>IFERROR(__xludf.DUMMYFUNCTION("""COMPUTED_VALUE"""),"")</f>
        <v/>
      </c>
      <c r="S34" s="9" t="str">
        <f>IFERROR(__xludf.DUMMYFUNCTION("""COMPUTED_VALUE"""),"")</f>
        <v/>
      </c>
      <c r="T34" s="12" t="s">
        <v>5</v>
      </c>
      <c r="U34" s="9"/>
      <c r="V34" s="9"/>
      <c r="W34" s="9"/>
      <c r="X34" s="9"/>
      <c r="Y34" s="9"/>
      <c r="Z34" s="9"/>
    </row>
    <row r="35">
      <c r="A35" s="9" t="str">
        <f>IFERROR(__xludf.DUMMYFUNCTION("""COMPUTED_VALUE"""),"TCM_dKosh_General_SMF1_016_095")</f>
        <v>TCM_dKosh_General_SMF1_016_095</v>
      </c>
      <c r="B35" s="9" t="str">
        <f>IFERROR(__xludf.DUMMYFUNCTION("""COMPUTED_VALUE"""),"TP_dKosh_General_SMF1_016")</f>
        <v>TP_dKosh_General_SMF1_016</v>
      </c>
      <c r="C35" s="9">
        <f>IFERROR(__xludf.DUMMYFUNCTION("""COMPUTED_VALUE"""),95.0)</f>
        <v>95</v>
      </c>
      <c r="D35" s="9" t="str">
        <f>IFERROR(__xludf.DUMMYFUNCTION("""COMPUTED_VALUE"""),"Web, Mobile")</f>
        <v>Web, Mobile</v>
      </c>
      <c r="E35" s="9" t="str">
        <f>IFERROR(__xludf.DUMMYFUNCTION("""COMPUTED_VALUE"""),"Section Rely on")</f>
        <v>Section Rely on</v>
      </c>
      <c r="F35" s="9" t="str">
        <f>IFERROR(__xludf.DUMMYFUNCTION("""COMPUTED_VALUE"""),"Create")</f>
        <v>Create</v>
      </c>
      <c r="G35" s="9" t="str">
        <f>IFERROR(__xludf.DUMMYFUNCTION("""COMPUTED_VALUE"""),"M")</f>
        <v>M</v>
      </c>
      <c r="H35" s="9" t="str">
        <f>IFERROR(__xludf.DUMMYFUNCTION("""COMPUTED_VALUE"""),"Jaikishan")</f>
        <v>Jaikishan</v>
      </c>
      <c r="I35" s="9" t="str">
        <f>IFERROR(__xludf.DUMMYFUNCTION("""COMPUTED_VALUE"""),"Functional")</f>
        <v>Functional</v>
      </c>
      <c r="J35" s="9" t="str">
        <f>IFERROR(__xludf.DUMMYFUNCTION("""COMPUTED_VALUE"""),"")</f>
        <v/>
      </c>
      <c r="K35" s="9" t="str">
        <f>IFERROR(__xludf.DUMMYFUNCTION("""COMPUTED_VALUE"""),"Verify that error message is displaying after click on Save button if user not fill data for Choice field.")</f>
        <v>Verify that error message is displaying after click on Save button if user not fill data for Choice field.</v>
      </c>
      <c r="L35" s="9" t="str">
        <f>IFERROR(__xludf.DUMMYFUNCTION("""COMPUTED_VALUE"""),"1. Go to Manage form list.
2. Click on Modify form in Action.
3. Click on section list in action..
4. Click on Section Rely on.
5. Select the data in Section field.
6. Select the data in Question field.
7. Don't fill the data in Choices field
8. Click on "&amp;"Ok button")</f>
        <v>1. Go to Manage form list.
2. Click on Modify form in Action.
3. Click on section list in action..
4. Click on Section Rely on.
5. Select the data in Section field.
6. Select the data in Question field.
7. Don't fill the data in Choices field
8. Click on Ok button</v>
      </c>
      <c r="M35" s="9" t="str">
        <f>IFERROR(__xludf.DUMMYFUNCTION("""COMPUTED_VALUE"""),"Error message should be displayed.")</f>
        <v>Error message should be displayed.</v>
      </c>
      <c r="N35" s="9" t="str">
        <f>IFERROR(__xludf.DUMMYFUNCTION("""COMPUTED_VALUE"""),"")</f>
        <v/>
      </c>
      <c r="O35" s="9" t="str">
        <f>IFERROR(__xludf.DUMMYFUNCTION("""COMPUTED_VALUE"""),"No error message show")</f>
        <v>No error message show</v>
      </c>
      <c r="P35" s="9" t="str">
        <f>IFERROR(__xludf.DUMMYFUNCTION("""COMPUTED_VALUE"""),"Fail")</f>
        <v>Fail</v>
      </c>
      <c r="Q35" s="9" t="str">
        <f>IFERROR(__xludf.DUMMYFUNCTION("""COMPUTED_VALUE"""),"Sanjay")</f>
        <v>Sanjay</v>
      </c>
      <c r="R35" s="11" t="str">
        <f>IFERROR(__xludf.DUMMYFUNCTION("""COMPUTED_VALUE"""),"")</f>
        <v/>
      </c>
      <c r="S35" s="9" t="str">
        <f>IFERROR(__xludf.DUMMYFUNCTION("""COMPUTED_VALUE"""),"")</f>
        <v/>
      </c>
      <c r="T35" s="12" t="s">
        <v>5</v>
      </c>
      <c r="U35" s="9"/>
      <c r="V35" s="9"/>
      <c r="W35" s="9"/>
      <c r="X35" s="9"/>
      <c r="Y35" s="9"/>
      <c r="Z35" s="9"/>
    </row>
    <row r="36">
      <c r="A36" s="9" t="str">
        <f>IFERROR(__xludf.DUMMYFUNCTION("""COMPUTED_VALUE"""),"TCM_dKosh_General_SMF1_016_099")</f>
        <v>TCM_dKosh_General_SMF1_016_099</v>
      </c>
      <c r="B36" s="9" t="str">
        <f>IFERROR(__xludf.DUMMYFUNCTION("""COMPUTED_VALUE"""),"TP_dKosh_General_SMF1_016")</f>
        <v>TP_dKosh_General_SMF1_016</v>
      </c>
      <c r="C36" s="9">
        <f>IFERROR(__xludf.DUMMYFUNCTION("""COMPUTED_VALUE"""),99.0)</f>
        <v>99</v>
      </c>
      <c r="D36" s="9" t="str">
        <f>IFERROR(__xludf.DUMMYFUNCTION("""COMPUTED_VALUE"""),"Web, Mobile")</f>
        <v>Web, Mobile</v>
      </c>
      <c r="E36" s="9" t="str">
        <f>IFERROR(__xludf.DUMMYFUNCTION("""COMPUTED_VALUE"""),"Section Rely on")</f>
        <v>Section Rely on</v>
      </c>
      <c r="F36" s="9" t="str">
        <f>IFERROR(__xludf.DUMMYFUNCTION("""COMPUTED_VALUE"""),"Modify ")</f>
        <v>Modify </v>
      </c>
      <c r="G36" s="9" t="str">
        <f>IFERROR(__xludf.DUMMYFUNCTION("""COMPUTED_VALUE"""),"M")</f>
        <v>M</v>
      </c>
      <c r="H36" s="9" t="str">
        <f>IFERROR(__xludf.DUMMYFUNCTION("""COMPUTED_VALUE"""),"Jaikishan")</f>
        <v>Jaikishan</v>
      </c>
      <c r="I36" s="9" t="str">
        <f>IFERROR(__xludf.DUMMYFUNCTION("""COMPUTED_VALUE"""),"Functional")</f>
        <v>Functional</v>
      </c>
      <c r="J36" s="9" t="str">
        <f>IFERROR(__xludf.DUMMYFUNCTION("""COMPUTED_VALUE"""),"")</f>
        <v/>
      </c>
      <c r="K36" s="9" t="str">
        <f>IFERROR(__xludf.DUMMYFUNCTION("""COMPUTED_VALUE"""),"Verify the confirmation message is asked before deleting the data.")</f>
        <v>Verify the confirmation message is asked before deleting the data.</v>
      </c>
      <c r="L36" s="9" t="str">
        <f>IFERROR(__xludf.DUMMYFUNCTION("""COMPUTED_VALUE"""),"1. Go to Manage form list.
2. Click on Modify form in Action.
3. Click on section list in action..
4. Click on Section Rely on.
5. Delete the data
6. Save the form.")</f>
        <v>1. Go to Manage form list.
2. Click on Modify form in Action.
3. Click on section list in action..
4. Click on Section Rely on.
5. Delete the data
6. Save the form.</v>
      </c>
      <c r="M36" s="9" t="str">
        <f>IFERROR(__xludf.DUMMYFUNCTION("""COMPUTED_VALUE"""),"Some confimation message should be asked before delete.")</f>
        <v>Some confimation message should be asked before delete.</v>
      </c>
      <c r="N36" s="9" t="str">
        <f>IFERROR(__xludf.DUMMYFUNCTION("""COMPUTED_VALUE"""),"")</f>
        <v/>
      </c>
      <c r="O36" s="9" t="str">
        <f>IFERROR(__xludf.DUMMYFUNCTION("""COMPUTED_VALUE"""),"No Confirmation message is asked before deleting")</f>
        <v>No Confirmation message is asked before deleting</v>
      </c>
      <c r="P36" s="9" t="str">
        <f>IFERROR(__xludf.DUMMYFUNCTION("""COMPUTED_VALUE"""),"Fail")</f>
        <v>Fail</v>
      </c>
      <c r="Q36" s="9" t="str">
        <f>IFERROR(__xludf.DUMMYFUNCTION("""COMPUTED_VALUE"""),"Sanjay")</f>
        <v>Sanjay</v>
      </c>
      <c r="R36" s="11" t="str">
        <f>IFERROR(__xludf.DUMMYFUNCTION("""COMPUTED_VALUE"""),"")</f>
        <v/>
      </c>
      <c r="S36" s="9" t="str">
        <f>IFERROR(__xludf.DUMMYFUNCTION("""COMPUTED_VALUE"""),"")</f>
        <v/>
      </c>
      <c r="T36" s="12" t="s">
        <v>5</v>
      </c>
      <c r="U36" s="9"/>
      <c r="V36" s="9"/>
      <c r="W36" s="9"/>
      <c r="X36" s="9"/>
      <c r="Y36" s="9"/>
      <c r="Z36" s="9"/>
    </row>
    <row r="37">
      <c r="A37" s="14" t="str">
        <f>IFERROR(__xludf.DUMMYFUNCTION("""COMPUTED_VALUE"""),"TCM_dKosh_General_SMF1_036_134")</f>
        <v>TCM_dKosh_General_SMF1_036_134</v>
      </c>
      <c r="B37" s="14" t="str">
        <f>IFERROR(__xludf.DUMMYFUNCTION("""COMPUTED_VALUE"""),"TP_dKosh_General_SMF1_036")</f>
        <v>TP_dKosh_General_SMF1_036</v>
      </c>
      <c r="C37" s="14">
        <f>IFERROR(__xludf.DUMMYFUNCTION("""COMPUTED_VALUE"""),134.0)</f>
        <v>134</v>
      </c>
      <c r="D37" s="14" t="str">
        <f>IFERROR(__xludf.DUMMYFUNCTION("""COMPUTED_VALUE"""),"Web, Mobile")</f>
        <v>Web, Mobile</v>
      </c>
      <c r="E37" s="14" t="str">
        <f>IFERROR(__xludf.DUMMYFUNCTION("""COMPUTED_VALUE"""),"Master Question bank")</f>
        <v>Master Question bank</v>
      </c>
      <c r="F37" s="14" t="str">
        <f>IFERROR(__xludf.DUMMYFUNCTION("""COMPUTED_VALUE"""),"")</f>
        <v/>
      </c>
      <c r="G37" s="14" t="str">
        <f>IFERROR(__xludf.DUMMYFUNCTION("""COMPUTED_VALUE"""),"M")</f>
        <v>M</v>
      </c>
      <c r="H37" s="14" t="str">
        <f>IFERROR(__xludf.DUMMYFUNCTION("""COMPUTED_VALUE"""),"Jaikishan")</f>
        <v>Jaikishan</v>
      </c>
      <c r="I37" s="14" t="str">
        <f>IFERROR(__xludf.DUMMYFUNCTION("""COMPUTED_VALUE"""),"Database
")</f>
        <v>Database
</v>
      </c>
      <c r="J37" s="14" t="str">
        <f>IFERROR(__xludf.DUMMYFUNCTION("""COMPUTED_VALUE"""),"")</f>
        <v/>
      </c>
      <c r="K37" s="14" t="str">
        <f>IFERROR(__xludf.DUMMYFUNCTION("""COMPUTED_VALUE"""),"Verify the Size of columns in tbl_sf_master_question table with ERP database sheet.")</f>
        <v>Verify the Size of columns in tbl_sf_master_question table with ERP database sheet.</v>
      </c>
      <c r="L37" s="14" t="str">
        <f>IFERROR(__xludf.DUMMYFUNCTION("""COMPUTED_VALUE"""),"1. Open database
2. Verify values")</f>
        <v>1. Open database
2. Verify values</v>
      </c>
      <c r="M37" s="14" t="str">
        <f>IFERROR(__xludf.DUMMYFUNCTION("""COMPUTED_VALUE"""),"All values should be matched")</f>
        <v>All values should be matched</v>
      </c>
      <c r="N37" s="14" t="str">
        <f>IFERROR(__xludf.DUMMYFUNCTION("""COMPUTED_VALUE"""),"")</f>
        <v/>
      </c>
      <c r="O37" s="14" t="str">
        <f>IFERROR(__xludf.DUMMYFUNCTION("""COMPUTED_VALUE"""),"txt_choice_lov_query, type and size not matched")</f>
        <v>txt_choice_lov_query, type and size not matched</v>
      </c>
      <c r="P37" s="14" t="str">
        <f>IFERROR(__xludf.DUMMYFUNCTION("""COMPUTED_VALUE"""),"Fail")</f>
        <v>Fail</v>
      </c>
      <c r="Q37" s="14" t="str">
        <f>IFERROR(__xludf.DUMMYFUNCTION("""COMPUTED_VALUE"""),"Jaikishan")</f>
        <v>Jaikishan</v>
      </c>
      <c r="R37" s="15">
        <f>IFERROR(__xludf.DUMMYFUNCTION("""COMPUTED_VALUE"""),43826.0)</f>
        <v>43826</v>
      </c>
      <c r="S37" s="14" t="str">
        <f>IFERROR(__xludf.DUMMYFUNCTION("""COMPUTED_VALUE"""),"TR2019W52 - Jaikishan")</f>
        <v>TR2019W52 - Jaikishan</v>
      </c>
      <c r="T37" s="14"/>
      <c r="U37" s="14"/>
      <c r="V37" s="14"/>
      <c r="W37" s="14"/>
      <c r="X37" s="14"/>
      <c r="Y37" s="14"/>
      <c r="Z37" s="14"/>
    </row>
    <row r="38">
      <c r="A38" s="9" t="str">
        <f>IFERROR(__xludf.DUMMYFUNCTION("""COMPUTED_VALUE"""),"TCM_dKosh_General_SMF1_036_137")</f>
        <v>TCM_dKosh_General_SMF1_036_137</v>
      </c>
      <c r="B38" s="9" t="str">
        <f>IFERROR(__xludf.DUMMYFUNCTION("""COMPUTED_VALUE"""),"TP_dKosh_General_SMF1_036")</f>
        <v>TP_dKosh_General_SMF1_036</v>
      </c>
      <c r="C38" s="9">
        <f>IFERROR(__xludf.DUMMYFUNCTION("""COMPUTED_VALUE"""),137.0)</f>
        <v>137</v>
      </c>
      <c r="D38" s="9" t="str">
        <f>IFERROR(__xludf.DUMMYFUNCTION("""COMPUTED_VALUE"""),"Web, Mobile")</f>
        <v>Web, Mobile</v>
      </c>
      <c r="E38" s="9" t="str">
        <f>IFERROR(__xludf.DUMMYFUNCTION("""COMPUTED_VALUE"""),"Master Question bank")</f>
        <v>Master Question bank</v>
      </c>
      <c r="F38" s="9" t="str">
        <f>IFERROR(__xludf.DUMMYFUNCTION("""COMPUTED_VALUE"""),"Export to Question Bank")</f>
        <v>Export to Question Bank</v>
      </c>
      <c r="G38" s="9" t="str">
        <f>IFERROR(__xludf.DUMMYFUNCTION("""COMPUTED_VALUE"""),"M")</f>
        <v>M</v>
      </c>
      <c r="H38" s="9" t="str">
        <f>IFERROR(__xludf.DUMMYFUNCTION("""COMPUTED_VALUE"""),"Jaikishan")</f>
        <v>Jaikishan</v>
      </c>
      <c r="I38" s="9" t="str">
        <f>IFERROR(__xludf.DUMMYFUNCTION("""COMPUTED_VALUE"""),"UI")</f>
        <v>UI</v>
      </c>
      <c r="J38" s="9" t="str">
        <f>IFERROR(__xludf.DUMMYFUNCTION("""COMPUTED_VALUE"""),"")</f>
        <v/>
      </c>
      <c r="K38" s="9" t="str">
        <f>IFERROR(__xludf.DUMMYFUNCTION("""COMPUTED_VALUE"""),"Verify, label,Sequence,Hover of ""Export to question bank"" at Question level.")</f>
        <v>Verify, label,Sequence,Hover of "Export to question bank" at Question level.</v>
      </c>
      <c r="L38" s="9" t="str">
        <f>IFERROR(__xludf.DUMMYFUNCTION("""COMPUTED_VALUE"""),"1. Create Form
2. Create some question on it.
3. Click on question action.
4. Check label of Export")</f>
        <v>1. Create Form
2. Create some question on it.
3. Click on question action.
4. Check label of Export</v>
      </c>
      <c r="M38" s="9" t="str">
        <f>IFERROR(__xludf.DUMMYFUNCTION("""COMPUTED_VALUE"""),"Label : Export To Question Bank
Sequence : ?
Hover : Export To Question Bank
")</f>
        <v>Label : Export To Question Bank
Sequence : ?
Hover : Export To Question Bank
</v>
      </c>
      <c r="N38" s="9" t="str">
        <f>IFERROR(__xludf.DUMMYFUNCTION("""COMPUTED_VALUE"""),"")</f>
        <v/>
      </c>
      <c r="O38" s="9" t="str">
        <f>IFERROR(__xludf.DUMMYFUNCTION("""COMPUTED_VALUE"""),"Showing ""Export Question""")</f>
        <v>Showing "Export Question"</v>
      </c>
      <c r="P38" s="9" t="str">
        <f>IFERROR(__xludf.DUMMYFUNCTION("""COMPUTED_VALUE"""),"?")</f>
        <v>?</v>
      </c>
      <c r="Q38" s="9" t="str">
        <f>IFERROR(__xludf.DUMMYFUNCTION("""COMPUTED_VALUE"""),"Jaikishan")</f>
        <v>Jaikishan</v>
      </c>
      <c r="R38" s="11">
        <f>IFERROR(__xludf.DUMMYFUNCTION("""COMPUTED_VALUE"""),43826.0)</f>
        <v>43826</v>
      </c>
      <c r="S38" s="9" t="str">
        <f>IFERROR(__xludf.DUMMYFUNCTION("""COMPUTED_VALUE"""),"TR2019W52 - Jaikishan")</f>
        <v>TR2019W52 - Jaikishan</v>
      </c>
      <c r="T38" s="12" t="s">
        <v>23</v>
      </c>
      <c r="U38" s="9"/>
      <c r="V38" s="12" t="s">
        <v>24</v>
      </c>
      <c r="W38" s="9"/>
      <c r="X38" s="9"/>
      <c r="Y38" s="9"/>
      <c r="Z38" s="9"/>
    </row>
    <row r="39">
      <c r="A39" s="9" t="str">
        <f>IFERROR(__xludf.DUMMYFUNCTION("""COMPUTED_VALUE"""),"TCM_dKosh_General_SMF1_036_138")</f>
        <v>TCM_dKosh_General_SMF1_036_138</v>
      </c>
      <c r="B39" s="9" t="str">
        <f>IFERROR(__xludf.DUMMYFUNCTION("""COMPUTED_VALUE"""),"TP_dKosh_General_SMF1_036")</f>
        <v>TP_dKosh_General_SMF1_036</v>
      </c>
      <c r="C39" s="9">
        <f>IFERROR(__xludf.DUMMYFUNCTION("""COMPUTED_VALUE"""),138.0)</f>
        <v>138</v>
      </c>
      <c r="D39" s="9" t="str">
        <f>IFERROR(__xludf.DUMMYFUNCTION("""COMPUTED_VALUE"""),"Web, Mobile")</f>
        <v>Web, Mobile</v>
      </c>
      <c r="E39" s="9" t="str">
        <f>IFERROR(__xludf.DUMMYFUNCTION("""COMPUTED_VALUE"""),"Master Question bank")</f>
        <v>Master Question bank</v>
      </c>
      <c r="F39" s="9" t="str">
        <f>IFERROR(__xludf.DUMMYFUNCTION("""COMPUTED_VALUE"""),"Export to Question Bank")</f>
        <v>Export to Question Bank</v>
      </c>
      <c r="G39" s="9" t="str">
        <f>IFERROR(__xludf.DUMMYFUNCTION("""COMPUTED_VALUE"""),"M")</f>
        <v>M</v>
      </c>
      <c r="H39" s="9" t="str">
        <f>IFERROR(__xludf.DUMMYFUNCTION("""COMPUTED_VALUE"""),"Jaikishan")</f>
        <v>Jaikishan</v>
      </c>
      <c r="I39" s="9" t="str">
        <f>IFERROR(__xludf.DUMMYFUNCTION("""COMPUTED_VALUE"""),"Validation")</f>
        <v>Validation</v>
      </c>
      <c r="J39" s="9" t="str">
        <f>IFERROR(__xludf.DUMMYFUNCTION("""COMPUTED_VALUE"""),"")</f>
        <v/>
      </c>
      <c r="K39" s="9" t="str">
        <f>IFERROR(__xludf.DUMMYFUNCTION("""COMPUTED_VALUE"""),"Verify, Confirmation pop up when click on ""Export to question bank"".")</f>
        <v>Verify, Confirmation pop up when click on "Export to question bank".</v>
      </c>
      <c r="L39" s="9" t="str">
        <f>IFERROR(__xludf.DUMMYFUNCTION("""COMPUTED_VALUE"""),"1. Click on Question action.
2. Click on ""Export to question bank""
3. Check pop up.")</f>
        <v>1. Click on Question action.
2. Click on "Export to question bank"
3. Check pop up.</v>
      </c>
      <c r="M39" s="9" t="str">
        <f>IFERROR(__xludf.DUMMYFUNCTION("""COMPUTED_VALUE"""),"Confirmation Message ""Are you sure, you want to Export shortname_1 to question bank?")</f>
        <v>Confirmation Message "Are you sure, you want to Export shortname_1 to question bank?</v>
      </c>
      <c r="N39" s="9" t="str">
        <f>IFERROR(__xludf.DUMMYFUNCTION("""COMPUTED_VALUE"""),"")</f>
        <v/>
      </c>
      <c r="O39" s="9" t="str">
        <f>IFERROR(__xludf.DUMMYFUNCTION("""COMPUTED_VALUE"""),"No confirmation message showing.")</f>
        <v>No confirmation message showing.</v>
      </c>
      <c r="P39" s="9" t="str">
        <f>IFERROR(__xludf.DUMMYFUNCTION("""COMPUTED_VALUE"""),"Fail")</f>
        <v>Fail</v>
      </c>
      <c r="Q39" s="9" t="str">
        <f>IFERROR(__xludf.DUMMYFUNCTION("""COMPUTED_VALUE"""),"Jaikishan")</f>
        <v>Jaikishan</v>
      </c>
      <c r="R39" s="11">
        <f>IFERROR(__xludf.DUMMYFUNCTION("""COMPUTED_VALUE"""),43826.0)</f>
        <v>43826</v>
      </c>
      <c r="S39" s="9" t="str">
        <f>IFERROR(__xludf.DUMMYFUNCTION("""COMPUTED_VALUE"""),"TR2019W52 - Jaikishan")</f>
        <v>TR2019W52 - Jaikishan</v>
      </c>
      <c r="T39" s="12" t="s">
        <v>23</v>
      </c>
      <c r="U39" s="9"/>
      <c r="V39" s="12" t="s">
        <v>24</v>
      </c>
      <c r="W39" s="9"/>
      <c r="X39" s="9"/>
      <c r="Y39" s="9"/>
      <c r="Z39" s="9"/>
    </row>
    <row r="40">
      <c r="A40" s="9" t="str">
        <f>IFERROR(__xludf.DUMMYFUNCTION("""COMPUTED_VALUE"""),"TCM_dKosh_General_SMF1_036_139")</f>
        <v>TCM_dKosh_General_SMF1_036_139</v>
      </c>
      <c r="B40" s="9" t="str">
        <f>IFERROR(__xludf.DUMMYFUNCTION("""COMPUTED_VALUE"""),"TP_dKosh_General_SMF1_036")</f>
        <v>TP_dKosh_General_SMF1_036</v>
      </c>
      <c r="C40" s="9">
        <f>IFERROR(__xludf.DUMMYFUNCTION("""COMPUTED_VALUE"""),139.0)</f>
        <v>139</v>
      </c>
      <c r="D40" s="9" t="str">
        <f>IFERROR(__xludf.DUMMYFUNCTION("""COMPUTED_VALUE"""),"Web, Mobile")</f>
        <v>Web, Mobile</v>
      </c>
      <c r="E40" s="9" t="str">
        <f>IFERROR(__xludf.DUMMYFUNCTION("""COMPUTED_VALUE"""),"Master Question bank")</f>
        <v>Master Question bank</v>
      </c>
      <c r="F40" s="9" t="str">
        <f>IFERROR(__xludf.DUMMYFUNCTION("""COMPUTED_VALUE"""),"Export to Question Bank")</f>
        <v>Export to Question Bank</v>
      </c>
      <c r="G40" s="9" t="str">
        <f>IFERROR(__xludf.DUMMYFUNCTION("""COMPUTED_VALUE"""),"M")</f>
        <v>M</v>
      </c>
      <c r="H40" s="9" t="str">
        <f>IFERROR(__xludf.DUMMYFUNCTION("""COMPUTED_VALUE"""),"Jaikishan")</f>
        <v>Jaikishan</v>
      </c>
      <c r="I40" s="9" t="str">
        <f>IFERROR(__xludf.DUMMYFUNCTION("""COMPUTED_VALUE"""),"Validation")</f>
        <v>Validation</v>
      </c>
      <c r="J40" s="9" t="str">
        <f>IFERROR(__xludf.DUMMYFUNCTION("""COMPUTED_VALUE"""),"")</f>
        <v/>
      </c>
      <c r="K40" s="9" t="str">
        <f>IFERROR(__xludf.DUMMYFUNCTION("""COMPUTED_VALUE"""),"Verify, Message after click on ""Ok"" button of confirmation pop up.")</f>
        <v>Verify, Message after click on "Ok" button of confirmation pop up.</v>
      </c>
      <c r="L40" s="9" t="str">
        <f>IFERROR(__xludf.DUMMYFUNCTION("""COMPUTED_VALUE"""),"1. Click on Question action.
2. Click on ""Export to question bank""
3. Click on ""Ok"" button")</f>
        <v>1. Click on Question action.
2. Click on "Export to question bank"
3. Click on "Ok" button</v>
      </c>
      <c r="M40" s="9" t="str">
        <f>IFERROR(__xludf.DUMMYFUNCTION("""COMPUTED_VALUE"""),"On click message should be ""Question has been exported successfully.""
")</f>
        <v>On click message should be "Question has been exported successfully."
</v>
      </c>
      <c r="N40" s="9" t="str">
        <f>IFERROR(__xludf.DUMMYFUNCTION("""COMPUTED_VALUE"""),"")</f>
        <v/>
      </c>
      <c r="O40" s="9" t="str">
        <f>IFERROR(__xludf.DUMMYFUNCTION("""COMPUTED_VALUE"""),"Message ""Question has been export successfully."" is showing.
Add 'ed' in export.")</f>
        <v>Message "Question has been export successfully." is showing.
Add 'ed' in export.</v>
      </c>
      <c r="P40" s="9" t="str">
        <f>IFERROR(__xludf.DUMMYFUNCTION("""COMPUTED_VALUE"""),"Fail")</f>
        <v>Fail</v>
      </c>
      <c r="Q40" s="9" t="str">
        <f>IFERROR(__xludf.DUMMYFUNCTION("""COMPUTED_VALUE"""),"Jaikishan")</f>
        <v>Jaikishan</v>
      </c>
      <c r="R40" s="11">
        <f>IFERROR(__xludf.DUMMYFUNCTION("""COMPUTED_VALUE"""),43826.0)</f>
        <v>43826</v>
      </c>
      <c r="S40" s="9" t="str">
        <f>IFERROR(__xludf.DUMMYFUNCTION("""COMPUTED_VALUE"""),"TR2019W52 - Jaikishan")</f>
        <v>TR2019W52 - Jaikishan</v>
      </c>
      <c r="T40" s="12" t="s">
        <v>23</v>
      </c>
      <c r="U40" s="9"/>
      <c r="V40" s="12" t="s">
        <v>24</v>
      </c>
      <c r="W40" s="9"/>
      <c r="X40" s="9"/>
      <c r="Y40" s="9"/>
      <c r="Z40" s="9"/>
    </row>
    <row r="41">
      <c r="A41" s="9" t="str">
        <f>IFERROR(__xludf.DUMMYFUNCTION("""COMPUTED_VALUE"""),"TCM_dKosh_General_SMF1_036_140")</f>
        <v>TCM_dKosh_General_SMF1_036_140</v>
      </c>
      <c r="B41" s="9" t="str">
        <f>IFERROR(__xludf.DUMMYFUNCTION("""COMPUTED_VALUE"""),"TP_dKosh_General_SMF1_036")</f>
        <v>TP_dKosh_General_SMF1_036</v>
      </c>
      <c r="C41" s="9">
        <f>IFERROR(__xludf.DUMMYFUNCTION("""COMPUTED_VALUE"""),140.0)</f>
        <v>140</v>
      </c>
      <c r="D41" s="9" t="str">
        <f>IFERROR(__xludf.DUMMYFUNCTION("""COMPUTED_VALUE"""),"Web, Mobile")</f>
        <v>Web, Mobile</v>
      </c>
      <c r="E41" s="9" t="str">
        <f>IFERROR(__xludf.DUMMYFUNCTION("""COMPUTED_VALUE"""),"Master Question bank")</f>
        <v>Master Question bank</v>
      </c>
      <c r="F41" s="9" t="str">
        <f>IFERROR(__xludf.DUMMYFUNCTION("""COMPUTED_VALUE"""),"Export to Question Bank")</f>
        <v>Export to Question Bank</v>
      </c>
      <c r="G41" s="9" t="str">
        <f>IFERROR(__xludf.DUMMYFUNCTION("""COMPUTED_VALUE"""),"M")</f>
        <v>M</v>
      </c>
      <c r="H41" s="9" t="str">
        <f>IFERROR(__xludf.DUMMYFUNCTION("""COMPUTED_VALUE"""),"Jaikishan")</f>
        <v>Jaikishan</v>
      </c>
      <c r="I41" s="9" t="str">
        <f>IFERROR(__xludf.DUMMYFUNCTION("""COMPUTED_VALUE"""),"Validation")</f>
        <v>Validation</v>
      </c>
      <c r="J41" s="9" t="str">
        <f>IFERROR(__xludf.DUMMYFUNCTION("""COMPUTED_VALUE"""),"")</f>
        <v/>
      </c>
      <c r="K41" s="9" t="str">
        <f>IFERROR(__xludf.DUMMYFUNCTION("""COMPUTED_VALUE"""),"Verify, Confirmation pop up after click on ""Cancel"" button of confirmation pop up.")</f>
        <v>Verify, Confirmation pop up after click on "Cancel" button of confirmation pop up.</v>
      </c>
      <c r="L41" s="9" t="str">
        <f>IFERROR(__xludf.DUMMYFUNCTION("""COMPUTED_VALUE"""),"1. Click on Question action.
2. Click on ""Export to question bank""
3. Click on ""Cancel"" button")</f>
        <v>1. Click on Question action.
2. Click on "Export to question bank"
3. Click on "Cancel" button</v>
      </c>
      <c r="M41" s="9" t="str">
        <f>IFERROR(__xludf.DUMMYFUNCTION("""COMPUTED_VALUE"""),"Confirmation pop up should be close.
")</f>
        <v>Confirmation pop up should be close.
</v>
      </c>
      <c r="N41" s="9" t="str">
        <f>IFERROR(__xludf.DUMMYFUNCTION("""COMPUTED_VALUE"""),"")</f>
        <v/>
      </c>
      <c r="O41" s="9" t="str">
        <f>IFERROR(__xludf.DUMMYFUNCTION("""COMPUTED_VALUE"""),"No showing any pop up")</f>
        <v>No showing any pop up</v>
      </c>
      <c r="P41" s="9" t="str">
        <f>IFERROR(__xludf.DUMMYFUNCTION("""COMPUTED_VALUE"""),"Fail")</f>
        <v>Fail</v>
      </c>
      <c r="Q41" s="9" t="str">
        <f>IFERROR(__xludf.DUMMYFUNCTION("""COMPUTED_VALUE"""),"Jaikishan")</f>
        <v>Jaikishan</v>
      </c>
      <c r="R41" s="11">
        <f>IFERROR(__xludf.DUMMYFUNCTION("""COMPUTED_VALUE"""),43826.0)</f>
        <v>43826</v>
      </c>
      <c r="S41" s="9" t="str">
        <f>IFERROR(__xludf.DUMMYFUNCTION("""COMPUTED_VALUE"""),"TR2019W52 - Jaikishan")</f>
        <v>TR2019W52 - Jaikishan</v>
      </c>
      <c r="T41" s="12" t="s">
        <v>23</v>
      </c>
      <c r="U41" s="9"/>
      <c r="V41" s="12" t="s">
        <v>24</v>
      </c>
      <c r="W41" s="9"/>
      <c r="X41" s="9"/>
      <c r="Y41" s="9"/>
      <c r="Z41" s="9"/>
    </row>
    <row r="42">
      <c r="A42" s="9" t="str">
        <f>IFERROR(__xludf.DUMMYFUNCTION("""COMPUTED_VALUE"""),"TCM_dKosh_General_SMF1_036_143")</f>
        <v>TCM_dKosh_General_SMF1_036_143</v>
      </c>
      <c r="B42" s="9" t="str">
        <f>IFERROR(__xludf.DUMMYFUNCTION("""COMPUTED_VALUE"""),"TP_dKosh_General_SMF1_036")</f>
        <v>TP_dKosh_General_SMF1_036</v>
      </c>
      <c r="C42" s="9">
        <f>IFERROR(__xludf.DUMMYFUNCTION("""COMPUTED_VALUE"""),143.0)</f>
        <v>143</v>
      </c>
      <c r="D42" s="9" t="str">
        <f>IFERROR(__xludf.DUMMYFUNCTION("""COMPUTED_VALUE"""),"Web, Mobile")</f>
        <v>Web, Mobile</v>
      </c>
      <c r="E42" s="9" t="str">
        <f>IFERROR(__xludf.DUMMYFUNCTION("""COMPUTED_VALUE"""),"Master Question bank")</f>
        <v>Master Question bank</v>
      </c>
      <c r="F42" s="9" t="str">
        <f>IFERROR(__xludf.DUMMYFUNCTION("""COMPUTED_VALUE"""),"Export Questions")</f>
        <v>Export Questions</v>
      </c>
      <c r="G42" s="9" t="str">
        <f>IFERROR(__xludf.DUMMYFUNCTION("""COMPUTED_VALUE"""),"M")</f>
        <v>M</v>
      </c>
      <c r="H42" s="9" t="str">
        <f>IFERROR(__xludf.DUMMYFUNCTION("""COMPUTED_VALUE"""),"Jaikishan")</f>
        <v>Jaikishan</v>
      </c>
      <c r="I42" s="9" t="str">
        <f>IFERROR(__xludf.DUMMYFUNCTION("""COMPUTED_VALUE"""),"UI")</f>
        <v>UI</v>
      </c>
      <c r="J42" s="9" t="str">
        <f>IFERROR(__xludf.DUMMYFUNCTION("""COMPUTED_VALUE"""),"")</f>
        <v/>
      </c>
      <c r="K42" s="9" t="str">
        <f>IFERROR(__xludf.DUMMYFUNCTION("""COMPUTED_VALUE"""),"Verify, label,Sequence,Hover of ""Export Questions"" at Section level.")</f>
        <v>Verify, label,Sequence,Hover of "Export Questions" at Section level.</v>
      </c>
      <c r="L42" s="9" t="str">
        <f>IFERROR(__xludf.DUMMYFUNCTION("""COMPUTED_VALUE"""),"1. Create Form
2. Create some question on it.
3. Click on Section action.
4. Check label of Export")</f>
        <v>1. Create Form
2. Create some question on it.
3. Click on Section action.
4. Check label of Export</v>
      </c>
      <c r="M42" s="9" t="str">
        <f>IFERROR(__xludf.DUMMYFUNCTION("""COMPUTED_VALUE"""),"Label : Export Questions
Sequence : ?
Hover : Export Questions")</f>
        <v>Label : Export Questions
Sequence : ?
Hover : Export Questions</v>
      </c>
      <c r="N42" s="9" t="str">
        <f>IFERROR(__xludf.DUMMYFUNCTION("""COMPUTED_VALUE"""),"")</f>
        <v/>
      </c>
      <c r="O42" s="9" t="str">
        <f>IFERROR(__xludf.DUMMYFUNCTION("""COMPUTED_VALUE"""),"Showing ""Export question"", Q should be capital, and add 's' in Question.")</f>
        <v>Showing "Export question", Q should be capital, and add 's' in Question.</v>
      </c>
      <c r="P42" s="9" t="str">
        <f>IFERROR(__xludf.DUMMYFUNCTION("""COMPUTED_VALUE"""),"Fail")</f>
        <v>Fail</v>
      </c>
      <c r="Q42" s="9" t="str">
        <f>IFERROR(__xludf.DUMMYFUNCTION("""COMPUTED_VALUE"""),"Jaikishan")</f>
        <v>Jaikishan</v>
      </c>
      <c r="R42" s="11">
        <f>IFERROR(__xludf.DUMMYFUNCTION("""COMPUTED_VALUE"""),43826.0)</f>
        <v>43826</v>
      </c>
      <c r="S42" s="9" t="str">
        <f>IFERROR(__xludf.DUMMYFUNCTION("""COMPUTED_VALUE"""),"TR2019W52 - Jaikishan")</f>
        <v>TR2019W52 - Jaikishan</v>
      </c>
      <c r="T42" s="12" t="s">
        <v>23</v>
      </c>
      <c r="U42" s="9"/>
      <c r="V42" s="12" t="s">
        <v>24</v>
      </c>
      <c r="W42" s="9"/>
      <c r="X42" s="9"/>
      <c r="Y42" s="9"/>
      <c r="Z42" s="9"/>
    </row>
    <row r="43">
      <c r="A43" s="9" t="str">
        <f>IFERROR(__xludf.DUMMYFUNCTION("""COMPUTED_VALUE"""),"TCM_dKosh_General_SMF1_036_144")</f>
        <v>TCM_dKosh_General_SMF1_036_144</v>
      </c>
      <c r="B43" s="9" t="str">
        <f>IFERROR(__xludf.DUMMYFUNCTION("""COMPUTED_VALUE"""),"TP_dKosh_General_SMF1_036")</f>
        <v>TP_dKosh_General_SMF1_036</v>
      </c>
      <c r="C43" s="9">
        <f>IFERROR(__xludf.DUMMYFUNCTION("""COMPUTED_VALUE"""),144.0)</f>
        <v>144</v>
      </c>
      <c r="D43" s="9" t="str">
        <f>IFERROR(__xludf.DUMMYFUNCTION("""COMPUTED_VALUE"""),"Web, Mobile")</f>
        <v>Web, Mobile</v>
      </c>
      <c r="E43" s="9" t="str">
        <f>IFERROR(__xludf.DUMMYFUNCTION("""COMPUTED_VALUE"""),"Master Question bank")</f>
        <v>Master Question bank</v>
      </c>
      <c r="F43" s="9" t="str">
        <f>IFERROR(__xludf.DUMMYFUNCTION("""COMPUTED_VALUE"""),"Export Questions")</f>
        <v>Export Questions</v>
      </c>
      <c r="G43" s="9" t="str">
        <f>IFERROR(__xludf.DUMMYFUNCTION("""COMPUTED_VALUE"""),"M")</f>
        <v>M</v>
      </c>
      <c r="H43" s="9" t="str">
        <f>IFERROR(__xludf.DUMMYFUNCTION("""COMPUTED_VALUE"""),"Jaikishan")</f>
        <v>Jaikishan</v>
      </c>
      <c r="I43" s="9" t="str">
        <f>IFERROR(__xludf.DUMMYFUNCTION("""COMPUTED_VALUE"""),"UI")</f>
        <v>UI</v>
      </c>
      <c r="J43" s="9" t="str">
        <f>IFERROR(__xludf.DUMMYFUNCTION("""COMPUTED_VALUE"""),"")</f>
        <v/>
      </c>
      <c r="K43" s="9" t="str">
        <f>IFERROR(__xludf.DUMMYFUNCTION("""COMPUTED_VALUE"""),"Verify, Export Question pop up &amp; Heading when click on ""Export Questions""  link.")</f>
        <v>Verify, Export Question pop up &amp; Heading when click on "Export Questions"  link.</v>
      </c>
      <c r="L43" s="9" t="str">
        <f>IFERROR(__xludf.DUMMYFUNCTION("""COMPUTED_VALUE"""),"1. Click on Export Questions
2. Check pop up")</f>
        <v>1. Click on Export Questions
2. Check pop up</v>
      </c>
      <c r="M43" s="9" t="str">
        <f>IFERROR(__xludf.DUMMYFUNCTION("""COMPUTED_VALUE"""),"Export Question pop up should be open.
Heading : Export Questions")</f>
        <v>Export Question pop up should be open.
Heading : Export Questions</v>
      </c>
      <c r="N43" s="9" t="str">
        <f>IFERROR(__xludf.DUMMYFUNCTION("""COMPUTED_VALUE"""),"")</f>
        <v/>
      </c>
      <c r="O43" s="9" t="str">
        <f>IFERROR(__xludf.DUMMYFUNCTION("""COMPUTED_VALUE"""),"Heading not showing.")</f>
        <v>Heading not showing.</v>
      </c>
      <c r="P43" s="9" t="str">
        <f>IFERROR(__xludf.DUMMYFUNCTION("""COMPUTED_VALUE"""),"Fail")</f>
        <v>Fail</v>
      </c>
      <c r="Q43" s="9" t="str">
        <f>IFERROR(__xludf.DUMMYFUNCTION("""COMPUTED_VALUE"""),"Jaikishan")</f>
        <v>Jaikishan</v>
      </c>
      <c r="R43" s="11">
        <f>IFERROR(__xludf.DUMMYFUNCTION("""COMPUTED_VALUE"""),43826.0)</f>
        <v>43826</v>
      </c>
      <c r="S43" s="9" t="str">
        <f>IFERROR(__xludf.DUMMYFUNCTION("""COMPUTED_VALUE"""),"TR2019W52 - Jaikishan")</f>
        <v>TR2019W52 - Jaikishan</v>
      </c>
      <c r="T43" s="12" t="s">
        <v>23</v>
      </c>
      <c r="U43" s="9"/>
      <c r="V43" s="12" t="s">
        <v>24</v>
      </c>
      <c r="W43" s="9"/>
      <c r="X43" s="9"/>
      <c r="Y43" s="9"/>
      <c r="Z43" s="9"/>
    </row>
    <row r="44">
      <c r="A44" s="9" t="str">
        <f>IFERROR(__xludf.DUMMYFUNCTION("""COMPUTED_VALUE"""),"TCM_dKosh_General_SMF1_036_145")</f>
        <v>TCM_dKosh_General_SMF1_036_145</v>
      </c>
      <c r="B44" s="9" t="str">
        <f>IFERROR(__xludf.DUMMYFUNCTION("""COMPUTED_VALUE"""),"TP_dKosh_General_SMF1_036")</f>
        <v>TP_dKosh_General_SMF1_036</v>
      </c>
      <c r="C44" s="9">
        <f>IFERROR(__xludf.DUMMYFUNCTION("""COMPUTED_VALUE"""),145.0)</f>
        <v>145</v>
      </c>
      <c r="D44" s="9" t="str">
        <f>IFERROR(__xludf.DUMMYFUNCTION("""COMPUTED_VALUE"""),"Web, Mobile")</f>
        <v>Web, Mobile</v>
      </c>
      <c r="E44" s="9" t="str">
        <f>IFERROR(__xludf.DUMMYFUNCTION("""COMPUTED_VALUE"""),"Master Question bank")</f>
        <v>Master Question bank</v>
      </c>
      <c r="F44" s="9" t="str">
        <f>IFERROR(__xludf.DUMMYFUNCTION("""COMPUTED_VALUE"""),"Export Questions")</f>
        <v>Export Questions</v>
      </c>
      <c r="G44" s="9" t="str">
        <f>IFERROR(__xludf.DUMMYFUNCTION("""COMPUTED_VALUE"""),"M")</f>
        <v>M</v>
      </c>
      <c r="H44" s="9" t="str">
        <f>IFERROR(__xludf.DUMMYFUNCTION("""COMPUTED_VALUE"""),"Jaikishan")</f>
        <v>Jaikishan</v>
      </c>
      <c r="I44" s="9" t="str">
        <f>IFERROR(__xludf.DUMMYFUNCTION("""COMPUTED_VALUE"""),"UI")</f>
        <v>UI</v>
      </c>
      <c r="J44" s="9" t="str">
        <f>IFERROR(__xludf.DUMMYFUNCTION("""COMPUTED_VALUE"""),"")</f>
        <v/>
      </c>
      <c r="K44" s="9" t="str">
        <f>IFERROR(__xludf.DUMMYFUNCTION("""COMPUTED_VALUE"""),"Verify, Label in Export Question pop up.")</f>
        <v>Verify, Label in Export Question pop up.</v>
      </c>
      <c r="L44" s="9" t="str">
        <f>IFERROR(__xludf.DUMMYFUNCTION("""COMPUTED_VALUE"""),"")</f>
        <v/>
      </c>
      <c r="M44" s="9" t="str">
        <f>IFERROR(__xludf.DUMMYFUNCTION("""COMPUTED_VALUE"""),"Select 'Section name' questions to export
7 Questions (0 selected)")</f>
        <v>Select 'Section name' questions to export
7 Questions (0 selected)</v>
      </c>
      <c r="N44" s="9" t="str">
        <f>IFERROR(__xludf.DUMMYFUNCTION("""COMPUTED_VALUE"""),"")</f>
        <v/>
      </c>
      <c r="O44" s="9" t="str">
        <f>IFERROR(__xludf.DUMMYFUNCTION("""COMPUTED_VALUE"""),"Not matched with expected.
")</f>
        <v>Not matched with expected.
</v>
      </c>
      <c r="P44" s="9" t="str">
        <f>IFERROR(__xludf.DUMMYFUNCTION("""COMPUTED_VALUE"""),"Fail")</f>
        <v>Fail</v>
      </c>
      <c r="Q44" s="9" t="str">
        <f>IFERROR(__xludf.DUMMYFUNCTION("""COMPUTED_VALUE"""),"Jaikishan")</f>
        <v>Jaikishan</v>
      </c>
      <c r="R44" s="11">
        <f>IFERROR(__xludf.DUMMYFUNCTION("""COMPUTED_VALUE"""),43826.0)</f>
        <v>43826</v>
      </c>
      <c r="S44" s="9" t="str">
        <f>IFERROR(__xludf.DUMMYFUNCTION("""COMPUTED_VALUE"""),"TR2019W52 - Jaikishan")</f>
        <v>TR2019W52 - Jaikishan</v>
      </c>
      <c r="T44" s="12" t="s">
        <v>23</v>
      </c>
      <c r="U44" s="9"/>
      <c r="V44" s="12" t="s">
        <v>25</v>
      </c>
      <c r="W44" s="9"/>
      <c r="X44" s="9"/>
      <c r="Y44" s="9"/>
      <c r="Z44" s="9"/>
    </row>
    <row r="45">
      <c r="A45" s="9" t="str">
        <f>IFERROR(__xludf.DUMMYFUNCTION("""COMPUTED_VALUE"""),"TCM_dKosh_General_SMF1_036_146")</f>
        <v>TCM_dKosh_General_SMF1_036_146</v>
      </c>
      <c r="B45" s="9" t="str">
        <f>IFERROR(__xludf.DUMMYFUNCTION("""COMPUTED_VALUE"""),"TP_dKosh_General_SMF1_036")</f>
        <v>TP_dKosh_General_SMF1_036</v>
      </c>
      <c r="C45" s="9">
        <f>IFERROR(__xludf.DUMMYFUNCTION("""COMPUTED_VALUE"""),146.0)</f>
        <v>146</v>
      </c>
      <c r="D45" s="9" t="str">
        <f>IFERROR(__xludf.DUMMYFUNCTION("""COMPUTED_VALUE"""),"Web, Mobile")</f>
        <v>Web, Mobile</v>
      </c>
      <c r="E45" s="9" t="str">
        <f>IFERROR(__xludf.DUMMYFUNCTION("""COMPUTED_VALUE"""),"Master Question bank")</f>
        <v>Master Question bank</v>
      </c>
      <c r="F45" s="9" t="str">
        <f>IFERROR(__xludf.DUMMYFUNCTION("""COMPUTED_VALUE"""),"Export Questions")</f>
        <v>Export Questions</v>
      </c>
      <c r="G45" s="9" t="str">
        <f>IFERROR(__xludf.DUMMYFUNCTION("""COMPUTED_VALUE"""),"M")</f>
        <v>M</v>
      </c>
      <c r="H45" s="9" t="str">
        <f>IFERROR(__xludf.DUMMYFUNCTION("""COMPUTED_VALUE"""),"Jaikishan")</f>
        <v>Jaikishan</v>
      </c>
      <c r="I45" s="9" t="str">
        <f>IFERROR(__xludf.DUMMYFUNCTION("""COMPUTED_VALUE"""),"Validation")</f>
        <v>Validation</v>
      </c>
      <c r="J45" s="9" t="str">
        <f>IFERROR(__xludf.DUMMYFUNCTION("""COMPUTED_VALUE"""),"")</f>
        <v/>
      </c>
      <c r="K45" s="9" t="str">
        <f>IFERROR(__xludf.DUMMYFUNCTION("""COMPUTED_VALUE"""),"Verify, already exported question not show in list.")</f>
        <v>Verify, already exported question not show in list.</v>
      </c>
      <c r="L45" s="9" t="str">
        <f>IFERROR(__xludf.DUMMYFUNCTION("""COMPUTED_VALUE"""),"1. Export one question from question level.
2. Click on Section list action
3. Click on Export Questions
4. Check that question in list.")</f>
        <v>1. Export one question from question level.
2. Click on Section list action
3. Click on Export Questions
4. Check that question in list.</v>
      </c>
      <c r="M45" s="9" t="str">
        <f>IFERROR(__xludf.DUMMYFUNCTION("""COMPUTED_VALUE"""),"Already exported question should not be showing in list.")</f>
        <v>Already exported question should not be showing in list.</v>
      </c>
      <c r="N45" s="9" t="str">
        <f>IFERROR(__xludf.DUMMYFUNCTION("""COMPUTED_VALUE"""),"")</f>
        <v/>
      </c>
      <c r="O45" s="9" t="str">
        <f>IFERROR(__xludf.DUMMYFUNCTION("""COMPUTED_VALUE"""),"Already exported question showing in list.
")</f>
        <v>Already exported question showing in list.
</v>
      </c>
      <c r="P45" s="9" t="str">
        <f>IFERROR(__xludf.DUMMYFUNCTION("""COMPUTED_VALUE"""),"Fail")</f>
        <v>Fail</v>
      </c>
      <c r="Q45" s="9" t="str">
        <f>IFERROR(__xludf.DUMMYFUNCTION("""COMPUTED_VALUE"""),"Jaikishan")</f>
        <v>Jaikishan</v>
      </c>
      <c r="R45" s="11">
        <f>IFERROR(__xludf.DUMMYFUNCTION("""COMPUTED_VALUE"""),43826.0)</f>
        <v>43826</v>
      </c>
      <c r="S45" s="9" t="str">
        <f>IFERROR(__xludf.DUMMYFUNCTION("""COMPUTED_VALUE"""),"TR2019W52 - Jaikishan")</f>
        <v>TR2019W52 - Jaikishan</v>
      </c>
      <c r="T45" s="12" t="s">
        <v>23</v>
      </c>
      <c r="U45" s="9"/>
      <c r="V45" s="12" t="s">
        <v>24</v>
      </c>
      <c r="W45" s="9"/>
      <c r="X45" s="9"/>
      <c r="Y45" s="9"/>
      <c r="Z45" s="9"/>
    </row>
    <row r="46">
      <c r="A46" s="9" t="str">
        <f>IFERROR(__xludf.DUMMYFUNCTION("""COMPUTED_VALUE"""),"TCM_dKosh_General_SMF1_036_151")</f>
        <v>TCM_dKosh_General_SMF1_036_151</v>
      </c>
      <c r="B46" s="9" t="str">
        <f>IFERROR(__xludf.DUMMYFUNCTION("""COMPUTED_VALUE"""),"TP_dKosh_General_SMF1_036")</f>
        <v>TP_dKosh_General_SMF1_036</v>
      </c>
      <c r="C46" s="9">
        <f>IFERROR(__xludf.DUMMYFUNCTION("""COMPUTED_VALUE"""),151.0)</f>
        <v>151</v>
      </c>
      <c r="D46" s="9" t="str">
        <f>IFERROR(__xludf.DUMMYFUNCTION("""COMPUTED_VALUE"""),"Web, Mobile")</f>
        <v>Web, Mobile</v>
      </c>
      <c r="E46" s="9" t="str">
        <f>IFERROR(__xludf.DUMMYFUNCTION("""COMPUTED_VALUE"""),"Master Question bank")</f>
        <v>Master Question bank</v>
      </c>
      <c r="F46" s="9" t="str">
        <f>IFERROR(__xludf.DUMMYFUNCTION("""COMPUTED_VALUE"""),"Export Questions")</f>
        <v>Export Questions</v>
      </c>
      <c r="G46" s="9" t="str">
        <f>IFERROR(__xludf.DUMMYFUNCTION("""COMPUTED_VALUE"""),"M")</f>
        <v>M</v>
      </c>
      <c r="H46" s="9" t="str">
        <f>IFERROR(__xludf.DUMMYFUNCTION("""COMPUTED_VALUE"""),"Jaikishan")</f>
        <v>Jaikishan</v>
      </c>
      <c r="I46" s="9" t="str">
        <f>IFERROR(__xludf.DUMMYFUNCTION("""COMPUTED_VALUE"""),"Validation")</f>
        <v>Validation</v>
      </c>
      <c r="J46" s="9" t="str">
        <f>IFERROR(__xludf.DUMMYFUNCTION("""COMPUTED_VALUE"""),"")</f>
        <v/>
      </c>
      <c r="K46" s="9" t="str">
        <f>IFERROR(__xludf.DUMMYFUNCTION("""COMPUTED_VALUE"""),"Verify, ""Ok"" button when there is no question in the section.")</f>
        <v>Verify, "Ok" button when there is no question in the section.</v>
      </c>
      <c r="L46" s="9" t="str">
        <f>IFERROR(__xludf.DUMMYFUNCTION("""COMPUTED_VALUE"""),"1. Click on Section list action
2. Click on Export Questions
3. Click on ""OK"" button")</f>
        <v>1. Click on Section list action
2. Click on Export Questions
3. Click on "OK" button</v>
      </c>
      <c r="M46" s="9" t="str">
        <f>IFERROR(__xludf.DUMMYFUNCTION("""COMPUTED_VALUE"""),"Showing :
1. No result Found in list.
2. On Click ""Ok"" back to modify form.
")</f>
        <v>Showing :
1. No result Found in list.
2. On Click "Ok" back to modify form.
</v>
      </c>
      <c r="N46" s="9" t="str">
        <f>IFERROR(__xludf.DUMMYFUNCTION("""COMPUTED_VALUE"""),"")</f>
        <v/>
      </c>
      <c r="O46" s="9" t="str">
        <f>IFERROR(__xludf.DUMMYFUNCTION("""COMPUTED_VALUE"""),"Not showing no result found.")</f>
        <v>Not showing no result found.</v>
      </c>
      <c r="P46" s="9" t="str">
        <f>IFERROR(__xludf.DUMMYFUNCTION("""COMPUTED_VALUE"""),"Fail")</f>
        <v>Fail</v>
      </c>
      <c r="Q46" s="9" t="str">
        <f>IFERROR(__xludf.DUMMYFUNCTION("""COMPUTED_VALUE"""),"Jaikishan")</f>
        <v>Jaikishan</v>
      </c>
      <c r="R46" s="11">
        <f>IFERROR(__xludf.DUMMYFUNCTION("""COMPUTED_VALUE"""),43826.0)</f>
        <v>43826</v>
      </c>
      <c r="S46" s="9" t="str">
        <f>IFERROR(__xludf.DUMMYFUNCTION("""COMPUTED_VALUE"""),"TR2019W52 - Jaikishan")</f>
        <v>TR2019W52 - Jaikishan</v>
      </c>
      <c r="T46" s="12" t="s">
        <v>23</v>
      </c>
      <c r="U46" s="9"/>
      <c r="V46" s="12" t="s">
        <v>24</v>
      </c>
      <c r="W46" s="9"/>
      <c r="X46" s="9"/>
      <c r="Y46" s="9"/>
      <c r="Z46" s="9"/>
    </row>
    <row r="47">
      <c r="A47" s="9" t="str">
        <f>IFERROR(__xludf.DUMMYFUNCTION("""COMPUTED_VALUE"""),"TCM_dKosh_General_SMF1_036_152")</f>
        <v>TCM_dKosh_General_SMF1_036_152</v>
      </c>
      <c r="B47" s="9" t="str">
        <f>IFERROR(__xludf.DUMMYFUNCTION("""COMPUTED_VALUE"""),"TP_dKosh_General_SMF1_036")</f>
        <v>TP_dKosh_General_SMF1_036</v>
      </c>
      <c r="C47" s="9">
        <f>IFERROR(__xludf.DUMMYFUNCTION("""COMPUTED_VALUE"""),152.0)</f>
        <v>152</v>
      </c>
      <c r="D47" s="9" t="str">
        <f>IFERROR(__xludf.DUMMYFUNCTION("""COMPUTED_VALUE"""),"Web, Mobile")</f>
        <v>Web, Mobile</v>
      </c>
      <c r="E47" s="9" t="str">
        <f>IFERROR(__xludf.DUMMYFUNCTION("""COMPUTED_VALUE"""),"Master Question bank")</f>
        <v>Master Question bank</v>
      </c>
      <c r="F47" s="9" t="str">
        <f>IFERROR(__xludf.DUMMYFUNCTION("""COMPUTED_VALUE"""),"Export Questions")</f>
        <v>Export Questions</v>
      </c>
      <c r="G47" s="9" t="str">
        <f>IFERROR(__xludf.DUMMYFUNCTION("""COMPUTED_VALUE"""),"M")</f>
        <v>M</v>
      </c>
      <c r="H47" s="9" t="str">
        <f>IFERROR(__xludf.DUMMYFUNCTION("""COMPUTED_VALUE"""),"Jaikishan")</f>
        <v>Jaikishan</v>
      </c>
      <c r="I47" s="9" t="str">
        <f>IFERROR(__xludf.DUMMYFUNCTION("""COMPUTED_VALUE"""),"UI")</f>
        <v>UI</v>
      </c>
      <c r="J47" s="9" t="str">
        <f>IFERROR(__xludf.DUMMYFUNCTION("""COMPUTED_VALUE"""),"")</f>
        <v/>
      </c>
      <c r="K47" s="9" t="str">
        <f>IFERROR(__xludf.DUMMYFUNCTION("""COMPUTED_VALUE"""),"Verfiy, Question UI on export question list.")</f>
        <v>Verfiy, Question UI on export question list.</v>
      </c>
      <c r="L47" s="9" t="str">
        <f>IFERROR(__xludf.DUMMYFUNCTION("""COMPUTED_VALUE"""),"")</f>
        <v/>
      </c>
      <c r="M47" s="9" t="str">
        <f>IFERROR(__xludf.DUMMYFUNCTION("""COMPUTED_VALUE"""),"1. Question_short_name
     Question Type :1 option
2. Question_short_name
     Question Type
")</f>
        <v>1. Question_short_name
     Question Type :1 option
2. Question_short_name
     Question Type
</v>
      </c>
      <c r="N47" s="9" t="str">
        <f>IFERROR(__xludf.DUMMYFUNCTION("""COMPUTED_VALUE"""),"1. job_description
    Drop Down: 2 options")</f>
        <v>1. job_description
    Drop Down: 2 options</v>
      </c>
      <c r="O47" s="9" t="str">
        <f>IFERROR(__xludf.DUMMYFUNCTION("""COMPUTED_VALUE"""),"1. Extra space between 1. and shortname.
2. Question type not just below of shortname.")</f>
        <v>1. Extra space between 1. and shortname.
2. Question type not just below of shortname.</v>
      </c>
      <c r="P47" s="9" t="str">
        <f>IFERROR(__xludf.DUMMYFUNCTION("""COMPUTED_VALUE"""),"Fail")</f>
        <v>Fail</v>
      </c>
      <c r="Q47" s="9" t="str">
        <f>IFERROR(__xludf.DUMMYFUNCTION("""COMPUTED_VALUE"""),"Jaikishan")</f>
        <v>Jaikishan</v>
      </c>
      <c r="R47" s="11">
        <f>IFERROR(__xludf.DUMMYFUNCTION("""COMPUTED_VALUE"""),43826.0)</f>
        <v>43826</v>
      </c>
      <c r="S47" s="9" t="str">
        <f>IFERROR(__xludf.DUMMYFUNCTION("""COMPUTED_VALUE"""),"TR2019W52 - Jaikishan")</f>
        <v>TR2019W52 - Jaikishan</v>
      </c>
      <c r="T47" s="12" t="s">
        <v>23</v>
      </c>
      <c r="U47" s="9"/>
      <c r="V47" s="12" t="s">
        <v>24</v>
      </c>
      <c r="W47" s="9"/>
      <c r="X47" s="9"/>
      <c r="Y47" s="9"/>
      <c r="Z47" s="9"/>
    </row>
    <row r="48">
      <c r="A48" s="9" t="str">
        <f>IFERROR(__xludf.DUMMYFUNCTION("""COMPUTED_VALUE"""),"TCM_dKosh_General_SMF1_036_154")</f>
        <v>TCM_dKosh_General_SMF1_036_154</v>
      </c>
      <c r="B48" s="9" t="str">
        <f>IFERROR(__xludf.DUMMYFUNCTION("""COMPUTED_VALUE"""),"TP_dKosh_General_SMF1_036")</f>
        <v>TP_dKosh_General_SMF1_036</v>
      </c>
      <c r="C48" s="9">
        <f>IFERROR(__xludf.DUMMYFUNCTION("""COMPUTED_VALUE"""),154.0)</f>
        <v>154</v>
      </c>
      <c r="D48" s="9" t="str">
        <f>IFERROR(__xludf.DUMMYFUNCTION("""COMPUTED_VALUE"""),"Web, Mobile")</f>
        <v>Web, Mobile</v>
      </c>
      <c r="E48" s="9" t="str">
        <f>IFERROR(__xludf.DUMMYFUNCTION("""COMPUTED_VALUE"""),"Master Question bank")</f>
        <v>Master Question bank</v>
      </c>
      <c r="F48" s="9" t="str">
        <f>IFERROR(__xludf.DUMMYFUNCTION("""COMPUTED_VALUE"""),"Import Questions")</f>
        <v>Import Questions</v>
      </c>
      <c r="G48" s="9" t="str">
        <f>IFERROR(__xludf.DUMMYFUNCTION("""COMPUTED_VALUE"""),"M")</f>
        <v>M</v>
      </c>
      <c r="H48" s="9" t="str">
        <f>IFERROR(__xludf.DUMMYFUNCTION("""COMPUTED_VALUE"""),"Jaikishan")</f>
        <v>Jaikishan</v>
      </c>
      <c r="I48" s="9" t="str">
        <f>IFERROR(__xludf.DUMMYFUNCTION("""COMPUTED_VALUE"""),"UI")</f>
        <v>UI</v>
      </c>
      <c r="J48" s="9" t="str">
        <f>IFERROR(__xludf.DUMMYFUNCTION("""COMPUTED_VALUE"""),"")</f>
        <v/>
      </c>
      <c r="K48" s="9" t="str">
        <f>IFERROR(__xludf.DUMMYFUNCTION("""COMPUTED_VALUE"""),"Verify, label,Sequence,Hover of ""Import Questions"" at Section level")</f>
        <v>Verify, label,Sequence,Hover of "Import Questions" at Section level</v>
      </c>
      <c r="L48" s="9" t="str">
        <f>IFERROR(__xludf.DUMMYFUNCTION("""COMPUTED_VALUE"""),"1. Create Form
2. Create some question on it.
3. Click on section action.
4. Check label of Import")</f>
        <v>1. Create Form
2. Create some question on it.
3. Click on section action.
4. Check label of Import</v>
      </c>
      <c r="M48" s="9" t="str">
        <f>IFERROR(__xludf.DUMMYFUNCTION("""COMPUTED_VALUE"""),"Label : Import Questions
Sequence : ?
Hover : Import Questions")</f>
        <v>Label : Import Questions
Sequence : ?
Hover : Import Questions</v>
      </c>
      <c r="N48" s="9" t="str">
        <f>IFERROR(__xludf.DUMMYFUNCTION("""COMPUTED_VALUE"""),"")</f>
        <v/>
      </c>
      <c r="O48" s="9" t="str">
        <f>IFERROR(__xludf.DUMMYFUNCTION("""COMPUTED_VALUE"""),"Question 'q' should be capital. &amp; add 's' in question.")</f>
        <v>Question 'q' should be capital. &amp; add 's' in question.</v>
      </c>
      <c r="P48" s="9" t="str">
        <f>IFERROR(__xludf.DUMMYFUNCTION("""COMPUTED_VALUE"""),"Fail")</f>
        <v>Fail</v>
      </c>
      <c r="Q48" s="9" t="str">
        <f>IFERROR(__xludf.DUMMYFUNCTION("""COMPUTED_VALUE"""),"Jaikishan")</f>
        <v>Jaikishan</v>
      </c>
      <c r="R48" s="11">
        <f>IFERROR(__xludf.DUMMYFUNCTION("""COMPUTED_VALUE"""),43826.0)</f>
        <v>43826</v>
      </c>
      <c r="S48" s="9" t="str">
        <f>IFERROR(__xludf.DUMMYFUNCTION("""COMPUTED_VALUE"""),"TR2019W52 - Jaikishan")</f>
        <v>TR2019W52 - Jaikishan</v>
      </c>
      <c r="T48" s="12" t="s">
        <v>23</v>
      </c>
      <c r="U48" s="9"/>
      <c r="V48" s="12" t="s">
        <v>24</v>
      </c>
      <c r="W48" s="9"/>
      <c r="X48" s="9"/>
      <c r="Y48" s="9"/>
      <c r="Z48" s="9"/>
    </row>
    <row r="49">
      <c r="A49" s="9" t="str">
        <f>IFERROR(__xludf.DUMMYFUNCTION("""COMPUTED_VALUE"""),"TCM_dKosh_General_SMF1_036_155")</f>
        <v>TCM_dKosh_General_SMF1_036_155</v>
      </c>
      <c r="B49" s="9" t="str">
        <f>IFERROR(__xludf.DUMMYFUNCTION("""COMPUTED_VALUE"""),"TP_dKosh_General_SMF1_036")</f>
        <v>TP_dKosh_General_SMF1_036</v>
      </c>
      <c r="C49" s="9">
        <f>IFERROR(__xludf.DUMMYFUNCTION("""COMPUTED_VALUE"""),155.0)</f>
        <v>155</v>
      </c>
      <c r="D49" s="9" t="str">
        <f>IFERROR(__xludf.DUMMYFUNCTION("""COMPUTED_VALUE"""),"Web, Mobile")</f>
        <v>Web, Mobile</v>
      </c>
      <c r="E49" s="9" t="str">
        <f>IFERROR(__xludf.DUMMYFUNCTION("""COMPUTED_VALUE"""),"Master Question bank")</f>
        <v>Master Question bank</v>
      </c>
      <c r="F49" s="9" t="str">
        <f>IFERROR(__xludf.DUMMYFUNCTION("""COMPUTED_VALUE"""),"Import Questions")</f>
        <v>Import Questions</v>
      </c>
      <c r="G49" s="9" t="str">
        <f>IFERROR(__xludf.DUMMYFUNCTION("""COMPUTED_VALUE"""),"M")</f>
        <v>M</v>
      </c>
      <c r="H49" s="9" t="str">
        <f>IFERROR(__xludf.DUMMYFUNCTION("""COMPUTED_VALUE"""),"Jaikishan")</f>
        <v>Jaikishan</v>
      </c>
      <c r="I49" s="9" t="str">
        <f>IFERROR(__xludf.DUMMYFUNCTION("""COMPUTED_VALUE"""),"UI")</f>
        <v>UI</v>
      </c>
      <c r="J49" s="9" t="str">
        <f>IFERROR(__xludf.DUMMYFUNCTION("""COMPUTED_VALUE"""),"")</f>
        <v/>
      </c>
      <c r="K49" s="9" t="str">
        <f>IFERROR(__xludf.DUMMYFUNCTION("""COMPUTED_VALUE"""),"Verify, Import Question pop up &amp; Heading when click on ""Import Questions""  link.")</f>
        <v>Verify, Import Question pop up &amp; Heading when click on "Import Questions"  link.</v>
      </c>
      <c r="L49" s="9" t="str">
        <f>IFERROR(__xludf.DUMMYFUNCTION("""COMPUTED_VALUE"""),"1. Click on Import Questions
2. Check pop up")</f>
        <v>1. Click on Import Questions
2. Check pop up</v>
      </c>
      <c r="M49" s="9" t="str">
        <f>IFERROR(__xludf.DUMMYFUNCTION("""COMPUTED_VALUE"""),"Import Question pop up should be open.
Heading : Import Questions")</f>
        <v>Import Question pop up should be open.
Heading : Import Questions</v>
      </c>
      <c r="N49" s="9" t="str">
        <f>IFERROR(__xludf.DUMMYFUNCTION("""COMPUTED_VALUE"""),"")</f>
        <v/>
      </c>
      <c r="O49" s="9" t="str">
        <f>IFERROR(__xludf.DUMMYFUNCTION("""COMPUTED_VALUE"""),"Heading not showing.")</f>
        <v>Heading not showing.</v>
      </c>
      <c r="P49" s="9" t="str">
        <f>IFERROR(__xludf.DUMMYFUNCTION("""COMPUTED_VALUE"""),"Fail")</f>
        <v>Fail</v>
      </c>
      <c r="Q49" s="9" t="str">
        <f>IFERROR(__xludf.DUMMYFUNCTION("""COMPUTED_VALUE"""),"Jaikishan")</f>
        <v>Jaikishan</v>
      </c>
      <c r="R49" s="11">
        <f>IFERROR(__xludf.DUMMYFUNCTION("""COMPUTED_VALUE"""),43826.0)</f>
        <v>43826</v>
      </c>
      <c r="S49" s="9" t="str">
        <f>IFERROR(__xludf.DUMMYFUNCTION("""COMPUTED_VALUE"""),"TR2019W52 - Jaikishan")</f>
        <v>TR2019W52 - Jaikishan</v>
      </c>
      <c r="T49" s="12" t="s">
        <v>23</v>
      </c>
      <c r="U49" s="9"/>
      <c r="V49" s="12" t="s">
        <v>24</v>
      </c>
      <c r="W49" s="9"/>
      <c r="X49" s="9"/>
      <c r="Y49" s="9"/>
      <c r="Z49" s="9"/>
    </row>
    <row r="50">
      <c r="A50" s="9" t="str">
        <f>IFERROR(__xludf.DUMMYFUNCTION("""COMPUTED_VALUE"""),"TCM_dKosh_General_SMF1_036_156")</f>
        <v>TCM_dKosh_General_SMF1_036_156</v>
      </c>
      <c r="B50" s="9" t="str">
        <f>IFERROR(__xludf.DUMMYFUNCTION("""COMPUTED_VALUE"""),"TP_dKosh_General_SMF1_036")</f>
        <v>TP_dKosh_General_SMF1_036</v>
      </c>
      <c r="C50" s="9">
        <f>IFERROR(__xludf.DUMMYFUNCTION("""COMPUTED_VALUE"""),156.0)</f>
        <v>156</v>
      </c>
      <c r="D50" s="9" t="str">
        <f>IFERROR(__xludf.DUMMYFUNCTION("""COMPUTED_VALUE"""),"Web, Mobile")</f>
        <v>Web, Mobile</v>
      </c>
      <c r="E50" s="9" t="str">
        <f>IFERROR(__xludf.DUMMYFUNCTION("""COMPUTED_VALUE"""),"Master Question bank")</f>
        <v>Master Question bank</v>
      </c>
      <c r="F50" s="9" t="str">
        <f>IFERROR(__xludf.DUMMYFUNCTION("""COMPUTED_VALUE"""),"Import Questions")</f>
        <v>Import Questions</v>
      </c>
      <c r="G50" s="9" t="str">
        <f>IFERROR(__xludf.DUMMYFUNCTION("""COMPUTED_VALUE"""),"M")</f>
        <v>M</v>
      </c>
      <c r="H50" s="9" t="str">
        <f>IFERROR(__xludf.DUMMYFUNCTION("""COMPUTED_VALUE"""),"Jaikishan")</f>
        <v>Jaikishan</v>
      </c>
      <c r="I50" s="9" t="str">
        <f>IFERROR(__xludf.DUMMYFUNCTION("""COMPUTED_VALUE"""),"UI")</f>
        <v>UI</v>
      </c>
      <c r="J50" s="9" t="str">
        <f>IFERROR(__xludf.DUMMYFUNCTION("""COMPUTED_VALUE"""),"")</f>
        <v/>
      </c>
      <c r="K50" s="9" t="str">
        <f>IFERROR(__xludf.DUMMYFUNCTION("""COMPUTED_VALUE"""),"Verify, Options in Import Questions pop up.")</f>
        <v>Verify, Options in Import Questions pop up.</v>
      </c>
      <c r="L50" s="9" t="str">
        <f>IFERROR(__xludf.DUMMYFUNCTION("""COMPUTED_VALUE"""),"1. Click on Import Questions
2. Check pop up")</f>
        <v>1. Click on Import Questions
2. Check pop up</v>
      </c>
      <c r="M50" s="9" t="str">
        <f>IFERROR(__xludf.DUMMYFUNCTION("""COMPUTED_VALUE"""),"Options are :
1. Import from another form
2. Import from question bank")</f>
        <v>Options are :
1. Import from another form
2. Import from question bank</v>
      </c>
      <c r="N50" s="9" t="str">
        <f>IFERROR(__xludf.DUMMYFUNCTION("""COMPUTED_VALUE"""),"")</f>
        <v/>
      </c>
      <c r="O50" s="9" t="str">
        <f>IFERROR(__xludf.DUMMYFUNCTION("""COMPUTED_VALUE"""),"Option label not matched.")</f>
        <v>Option label not matched.</v>
      </c>
      <c r="P50" s="9" t="str">
        <f>IFERROR(__xludf.DUMMYFUNCTION("""COMPUTED_VALUE"""),"Fail")</f>
        <v>Fail</v>
      </c>
      <c r="Q50" s="9" t="str">
        <f>IFERROR(__xludf.DUMMYFUNCTION("""COMPUTED_VALUE"""),"Jaikishan")</f>
        <v>Jaikishan</v>
      </c>
      <c r="R50" s="11">
        <f>IFERROR(__xludf.DUMMYFUNCTION("""COMPUTED_VALUE"""),43826.0)</f>
        <v>43826</v>
      </c>
      <c r="S50" s="9" t="str">
        <f>IFERROR(__xludf.DUMMYFUNCTION("""COMPUTED_VALUE"""),"TR2019W52 - Jaikishan")</f>
        <v>TR2019W52 - Jaikishan</v>
      </c>
      <c r="T50" s="12" t="s">
        <v>23</v>
      </c>
      <c r="U50" s="9"/>
      <c r="V50" s="12" t="s">
        <v>24</v>
      </c>
      <c r="W50" s="9"/>
      <c r="X50" s="9"/>
      <c r="Y50" s="9"/>
      <c r="Z50" s="9"/>
    </row>
    <row r="51">
      <c r="A51" s="9" t="str">
        <f>IFERROR(__xludf.DUMMYFUNCTION("""COMPUTED_VALUE"""),"TCM_dKosh_General_SMF1_036_159")</f>
        <v>TCM_dKosh_General_SMF1_036_159</v>
      </c>
      <c r="B51" s="9" t="str">
        <f>IFERROR(__xludf.DUMMYFUNCTION("""COMPUTED_VALUE"""),"TP_dKosh_General_SMF1_036")</f>
        <v>TP_dKosh_General_SMF1_036</v>
      </c>
      <c r="C51" s="9">
        <f>IFERROR(__xludf.DUMMYFUNCTION("""COMPUTED_VALUE"""),159.0)</f>
        <v>159</v>
      </c>
      <c r="D51" s="9" t="str">
        <f>IFERROR(__xludf.DUMMYFUNCTION("""COMPUTED_VALUE"""),"Web, Mobile")</f>
        <v>Web, Mobile</v>
      </c>
      <c r="E51" s="9" t="str">
        <f>IFERROR(__xludf.DUMMYFUNCTION("""COMPUTED_VALUE"""),"Master Question bank")</f>
        <v>Master Question bank</v>
      </c>
      <c r="F51" s="9" t="str">
        <f>IFERROR(__xludf.DUMMYFUNCTION("""COMPUTED_VALUE"""),"Import Questions")</f>
        <v>Import Questions</v>
      </c>
      <c r="G51" s="9" t="str">
        <f>IFERROR(__xludf.DUMMYFUNCTION("""COMPUTED_VALUE"""),"M")</f>
        <v>M</v>
      </c>
      <c r="H51" s="9" t="str">
        <f>IFERROR(__xludf.DUMMYFUNCTION("""COMPUTED_VALUE"""),"Jaikishan")</f>
        <v>Jaikishan</v>
      </c>
      <c r="I51" s="9" t="str">
        <f>IFERROR(__xludf.DUMMYFUNCTION("""COMPUTED_VALUE"""),"Validation")</f>
        <v>Validation</v>
      </c>
      <c r="J51" s="9" t="str">
        <f>IFERROR(__xludf.DUMMYFUNCTION("""COMPUTED_VALUE"""),"")</f>
        <v/>
      </c>
      <c r="K51" s="9" t="str">
        <f>IFERROR(__xludf.DUMMYFUNCTION("""COMPUTED_VALUE"""),"Verify, Form drodown in ""Import from another form""")</f>
        <v>Verify, Form drodown in "Import from another form"</v>
      </c>
      <c r="L51" s="9" t="str">
        <f>IFERROR(__xludf.DUMMYFUNCTION("""COMPUTED_VALUE"""),"1. Click on Import Questions
2. Click on Import from another form.
3. Check form dropdown list.")</f>
        <v>1. Click on Import Questions
2. Click on Import from another form.
3. Check form dropdown list.</v>
      </c>
      <c r="M51" s="9" t="str">
        <f>IFERROR(__xludf.DUMMYFUNCTION("""COMPUTED_VALUE"""),"All form Name should be displayed in dropdown list.")</f>
        <v>All form Name should be displayed in dropdown list.</v>
      </c>
      <c r="N51" s="9" t="str">
        <f>IFERROR(__xludf.DUMMYFUNCTION("""COMPUTED_VALUE"""),"New status form also showing?????")</f>
        <v>New status form also showing?????</v>
      </c>
      <c r="O51" s="9" t="str">
        <f>IFERROR(__xludf.DUMMYFUNCTION("""COMPUTED_VALUE"""),"1. Form shortname displaying instead of form name.
2. All form displayed, whether it is shared or in any status.
")</f>
        <v>1. Form shortname displaying instead of form name.
2. All form displayed, whether it is shared or in any status.
</v>
      </c>
      <c r="P51" s="9" t="str">
        <f>IFERROR(__xludf.DUMMYFUNCTION("""COMPUTED_VALUE"""),"Fail")</f>
        <v>Fail</v>
      </c>
      <c r="Q51" s="9" t="str">
        <f>IFERROR(__xludf.DUMMYFUNCTION("""COMPUTED_VALUE"""),"Jaikishan")</f>
        <v>Jaikishan</v>
      </c>
      <c r="R51" s="11">
        <f>IFERROR(__xludf.DUMMYFUNCTION("""COMPUTED_VALUE"""),43826.0)</f>
        <v>43826</v>
      </c>
      <c r="S51" s="9" t="str">
        <f>IFERROR(__xludf.DUMMYFUNCTION("""COMPUTED_VALUE"""),"TR2019W52 - Jaikishan")</f>
        <v>TR2019W52 - Jaikishan</v>
      </c>
      <c r="T51" s="12" t="s">
        <v>23</v>
      </c>
      <c r="U51" s="9"/>
      <c r="V51" s="12" t="s">
        <v>24</v>
      </c>
      <c r="W51" s="9"/>
      <c r="X51" s="9"/>
      <c r="Y51" s="9"/>
      <c r="Z51" s="9"/>
    </row>
    <row r="52">
      <c r="A52" s="9" t="str">
        <f>IFERROR(__xludf.DUMMYFUNCTION("""COMPUTED_VALUE"""),"TCM_dKosh_General_SMF1_036_161")</f>
        <v>TCM_dKosh_General_SMF1_036_161</v>
      </c>
      <c r="B52" s="9" t="str">
        <f>IFERROR(__xludf.DUMMYFUNCTION("""COMPUTED_VALUE"""),"TP_dKosh_General_SMF1_036")</f>
        <v>TP_dKosh_General_SMF1_036</v>
      </c>
      <c r="C52" s="9">
        <f>IFERROR(__xludf.DUMMYFUNCTION("""COMPUTED_VALUE"""),161.0)</f>
        <v>161</v>
      </c>
      <c r="D52" s="9" t="str">
        <f>IFERROR(__xludf.DUMMYFUNCTION("""COMPUTED_VALUE"""),"Web, Mobile")</f>
        <v>Web, Mobile</v>
      </c>
      <c r="E52" s="9" t="str">
        <f>IFERROR(__xludf.DUMMYFUNCTION("""COMPUTED_VALUE"""),"Master Question bank")</f>
        <v>Master Question bank</v>
      </c>
      <c r="F52" s="9" t="str">
        <f>IFERROR(__xludf.DUMMYFUNCTION("""COMPUTED_VALUE"""),"Import Questions")</f>
        <v>Import Questions</v>
      </c>
      <c r="G52" s="9" t="str">
        <f>IFERROR(__xludf.DUMMYFUNCTION("""COMPUTED_VALUE"""),"M")</f>
        <v>M</v>
      </c>
      <c r="H52" s="9" t="str">
        <f>IFERROR(__xludf.DUMMYFUNCTION("""COMPUTED_VALUE"""),"Jaikishan")</f>
        <v>Jaikishan</v>
      </c>
      <c r="I52" s="9" t="str">
        <f>IFERROR(__xludf.DUMMYFUNCTION("""COMPUTED_VALUE"""),"Intergration")</f>
        <v>Intergration</v>
      </c>
      <c r="J52" s="9" t="str">
        <f>IFERROR(__xludf.DUMMYFUNCTION("""COMPUTED_VALUE"""),"")</f>
        <v/>
      </c>
      <c r="K52" s="9" t="str">
        <f>IFERROR(__xludf.DUMMYFUNCTION("""COMPUTED_VALUE"""),"Verify, which form showing in form dropdown list??")</f>
        <v>Verify, which form showing in form dropdown list??</v>
      </c>
      <c r="L52" s="9" t="str">
        <f>IFERROR(__xludf.DUMMYFUNCTION("""COMPUTED_VALUE"""),"")</f>
        <v/>
      </c>
      <c r="M52" s="9" t="str">
        <f>IFERROR(__xludf.DUMMYFUNCTION("""COMPUTED_VALUE"""),"1. Form which is created by owner should show in list, Except form status New,Closed.
2. Share Form with Edit permission should show in list.
3. Share Form with Analyse permission should not show.
")</f>
        <v>1. Form which is created by owner should show in list, Except form status New,Closed.
2. Share Form with Edit permission should show in list.
3. Share Form with Analyse permission should not show.
</v>
      </c>
      <c r="N52" s="9" t="str">
        <f>IFERROR(__xludf.DUMMYFUNCTION("""COMPUTED_VALUE"""),"")</f>
        <v/>
      </c>
      <c r="O52" s="9" t="str">
        <f>IFERROR(__xludf.DUMMYFUNCTION("""COMPUTED_VALUE"""),"1. New status form also showing in list.
2. Share form with analyse permission showing in list.")</f>
        <v>1. New status form also showing in list.
2. Share form with analyse permission showing in list.</v>
      </c>
      <c r="P52" s="9" t="str">
        <f>IFERROR(__xludf.DUMMYFUNCTION("""COMPUTED_VALUE"""),"Fail")</f>
        <v>Fail</v>
      </c>
      <c r="Q52" s="9" t="str">
        <f>IFERROR(__xludf.DUMMYFUNCTION("""COMPUTED_VALUE"""),"Jaikishan")</f>
        <v>Jaikishan</v>
      </c>
      <c r="R52" s="11">
        <f>IFERROR(__xludf.DUMMYFUNCTION("""COMPUTED_VALUE"""),43826.0)</f>
        <v>43826</v>
      </c>
      <c r="S52" s="9" t="str">
        <f>IFERROR(__xludf.DUMMYFUNCTION("""COMPUTED_VALUE"""),"TR2019W52 - Jaikishan")</f>
        <v>TR2019W52 - Jaikishan</v>
      </c>
      <c r="T52" s="12" t="s">
        <v>23</v>
      </c>
      <c r="U52" s="9"/>
      <c r="V52" s="12" t="s">
        <v>24</v>
      </c>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hidden="1" min="1" max="1" width="31.43"/>
    <col customWidth="1" hidden="1" min="2" max="2" width="24.71"/>
    <col customWidth="1" hidden="1" min="3" max="3" width="9.57"/>
    <col customWidth="1" hidden="1" min="4" max="4" width="9.71"/>
    <col hidden="1" min="5" max="10" width="14.43"/>
    <col customWidth="1" min="11" max="11" width="37.86"/>
    <col customWidth="1" hidden="1" min="12" max="12" width="30.71"/>
    <col customWidth="1" min="13" max="13" width="33.43"/>
    <col customWidth="1" min="14" max="14" width="32.14"/>
    <col hidden="1" min="15" max="15" width="14.43"/>
  </cols>
  <sheetData>
    <row r="1">
      <c r="A1" s="2" t="str">
        <f>IFERROR(__xludf.DUMMYFUNCTION("Query(IMPORTRANGE(""https://docs.google.com/spreadsheets/d/1yk-tOcrDFugpjgqSOkfsaGw84R-IUuEm6VwD6n4rc3w/edit?ts=5ddd0819#gid=1415547072"", ""TC - Manage Form(Mbl)!A:S""), ""select* where Col15= 'Fail' OR Col15= '?'"")"),"Test Case Id")</f>
        <v>Test Case Id</v>
      </c>
      <c r="B1" s="3" t="str">
        <f>IFERROR(__xludf.DUMMYFUNCTION("""COMPUTED_VALUE"""),"Test Plan Id")</f>
        <v>Test Plan Id</v>
      </c>
      <c r="C1" s="3" t="str">
        <f>IFERROR(__xludf.DUMMYFUNCTION("""COMPUTED_VALUE"""),"TC #")</f>
        <v>TC #</v>
      </c>
      <c r="D1" s="3" t="str">
        <f>IFERROR(__xludf.DUMMYFUNCTION("""COMPUTED_VALUE"""),"Platform")</f>
        <v>Platform</v>
      </c>
      <c r="E1" s="3" t="str">
        <f>IFERROR(__xludf.DUMMYFUNCTION("""COMPUTED_VALUE"""),"Sub Module Features")</f>
        <v>Sub Module Features</v>
      </c>
      <c r="F1" s="3" t="str">
        <f>IFERROR(__xludf.DUMMYFUNCTION("""COMPUTED_VALUE"""),"Action")</f>
        <v>Action</v>
      </c>
      <c r="G1" s="3" t="str">
        <f>IFERROR(__xludf.DUMMYFUNCTION("""COMPUTED_VALUE"""),"Test Mode")</f>
        <v>Test Mode</v>
      </c>
      <c r="H1" s="3" t="str">
        <f>IFERROR(__xludf.DUMMYFUNCTION("""COMPUTED_VALUE"""),"Created By")</f>
        <v>Created By</v>
      </c>
      <c r="I1" s="3" t="str">
        <f>IFERROR(__xludf.DUMMYFUNCTION("""COMPUTED_VALUE"""),"Test Case Type")</f>
        <v>Test Case Type</v>
      </c>
      <c r="J1" s="3" t="str">
        <f>IFERROR(__xludf.DUMMYFUNCTION("""COMPUTED_VALUE"""),"Pre Condition")</f>
        <v>Pre Condition</v>
      </c>
      <c r="K1" s="3" t="str">
        <f>IFERROR(__xludf.DUMMYFUNCTION("""COMPUTED_VALUE"""),"Test Case Description")</f>
        <v>Test Case Description</v>
      </c>
      <c r="L1" s="3" t="str">
        <f>IFERROR(__xludf.DUMMYFUNCTION("""COMPUTED_VALUE"""),"Steps")</f>
        <v>Steps</v>
      </c>
      <c r="M1" s="3" t="str">
        <f>IFERROR(__xludf.DUMMYFUNCTION("""COMPUTED_VALUE"""),"Expected Result")</f>
        <v>Expected Result</v>
      </c>
      <c r="N1" s="3" t="str">
        <f>IFERROR(__xludf.DUMMYFUNCTION("""COMPUTED_VALUE"""),"Actual Result")</f>
        <v>Actual Result</v>
      </c>
      <c r="O1" s="5" t="str">
        <f>IFERROR(__xludf.DUMMYFUNCTION("""COMPUTED_VALUE"""),"Pass/Fail")</f>
        <v>Pass/Fail</v>
      </c>
      <c r="P1" s="5" t="str">
        <f>IFERROR(__xludf.DUMMYFUNCTION("""COMPUTED_VALUE"""),"Executed By")</f>
        <v>Executed By</v>
      </c>
      <c r="Q1" s="5" t="str">
        <f>IFERROR(__xludf.DUMMYFUNCTION("""COMPUTED_VALUE"""),"Date Execution")</f>
        <v>Date Execution</v>
      </c>
      <c r="R1" s="5" t="str">
        <f>IFERROR(__xludf.DUMMYFUNCTION("""COMPUTED_VALUE"""),"Remarks")</f>
        <v>Remarks</v>
      </c>
      <c r="S1" s="5" t="str">
        <f>IFERROR(__xludf.DUMMYFUNCTION("""COMPUTED_VALUE"""),"Retesting (Pass/Fail)")</f>
        <v>Retesting (Pass/Fail)</v>
      </c>
      <c r="T1" s="6" t="s">
        <v>0</v>
      </c>
      <c r="U1" s="6" t="s">
        <v>1</v>
      </c>
      <c r="V1" s="7"/>
      <c r="W1" s="7"/>
      <c r="X1" s="7"/>
      <c r="Y1" s="7"/>
      <c r="Z1" s="7"/>
    </row>
    <row r="2">
      <c r="A2" s="9" t="str">
        <f>IFERROR(__xludf.DUMMYFUNCTION("""COMPUTED_VALUE"""),"TCM_dKosh_General_SMF1_022_008")</f>
        <v>TCM_dKosh_General_SMF1_022_008</v>
      </c>
      <c r="B2" s="9" t="str">
        <f>IFERROR(__xludf.DUMMYFUNCTION("""COMPUTED_VALUE"""),"TP_dKosh_General_SMF1_022")</f>
        <v>TP_dKosh_General_SMF1_022</v>
      </c>
      <c r="C2" s="9">
        <f>IFERROR(__xludf.DUMMYFUNCTION("""COMPUTED_VALUE"""),8.0)</f>
        <v>8</v>
      </c>
      <c r="D2" s="9" t="str">
        <f>IFERROR(__xludf.DUMMYFUNCTION("""COMPUTED_VALUE"""),"")</f>
        <v/>
      </c>
      <c r="E2" s="9" t="str">
        <f>IFERROR(__xludf.DUMMYFUNCTION("""COMPUTED_VALUE"""),"General")</f>
        <v>General</v>
      </c>
      <c r="F2" s="9" t="str">
        <f>IFERROR(__xludf.DUMMYFUNCTION("""COMPUTED_VALUE"""),"Manage Form List")</f>
        <v>Manage Form List</v>
      </c>
      <c r="G2" s="9" t="str">
        <f>IFERROR(__xludf.DUMMYFUNCTION("""COMPUTED_VALUE"""),"M")</f>
        <v>M</v>
      </c>
      <c r="H2" s="9" t="str">
        <f>IFERROR(__xludf.DUMMYFUNCTION("""COMPUTED_VALUE"""),"Aditya")</f>
        <v>Aditya</v>
      </c>
      <c r="I2" s="9" t="str">
        <f>IFERROR(__xludf.DUMMYFUNCTION("""COMPUTED_VALUE"""),"Functional")</f>
        <v>Functional</v>
      </c>
      <c r="J2" s="9" t="str">
        <f>IFERROR(__xludf.DUMMYFUNCTION("""COMPUTED_VALUE"""),"1. Form must be created.
2. User has permission of 'View form List'.")</f>
        <v>1. Form must be created.
2. User has permission of 'View form List'.</v>
      </c>
      <c r="K2" s="9" t="str">
        <f>IFERROR(__xludf.DUMMYFUNCTION("""COMPUTED_VALUE"""),"Verify, Search is working on list of Form.")</f>
        <v>Verify, Search is working on list of Form.</v>
      </c>
      <c r="L2" s="9" t="str">
        <f>IFERROR(__xludf.DUMMYFUNCTION("""COMPUTED_VALUE"""),"1. Go  to 'Manage Form' list.
2. Search records(forms) by Name,Short name,Owner, Status.")</f>
        <v>1. Go  to 'Manage Form' list.
2. Search records(forms) by Name,Short name,Owner, Status.</v>
      </c>
      <c r="M2" s="9" t="str">
        <f>IFERROR(__xludf.DUMMYFUNCTION("""COMPUTED_VALUE"""),"Searched records should be displayed in list.")</f>
        <v>Searched records should be displayed in list.</v>
      </c>
      <c r="N2" s="9" t="str">
        <f>IFERROR(__xludf.DUMMYFUNCTION("""COMPUTED_VALUE"""),"Search working on form name only.")</f>
        <v>Search working on form name only.</v>
      </c>
      <c r="O2" s="9" t="str">
        <f>IFERROR(__xludf.DUMMYFUNCTION("""COMPUTED_VALUE"""),"Fail")</f>
        <v>Fail</v>
      </c>
      <c r="P2" s="9" t="str">
        <f>IFERROR(__xludf.DUMMYFUNCTION("""COMPUTED_VALUE"""),"Omkar")</f>
        <v>Omkar</v>
      </c>
      <c r="Q2" s="16" t="str">
        <f>IFERROR(__xludf.DUMMYFUNCTION("""COMPUTED_VALUE"""),"")</f>
        <v/>
      </c>
      <c r="R2" s="9" t="str">
        <f>IFERROR(__xludf.DUMMYFUNCTION("""COMPUTED_VALUE"""),"")</f>
        <v/>
      </c>
      <c r="S2" s="9" t="str">
        <f>IFERROR(__xludf.DUMMYFUNCTION("""COMPUTED_VALUE"""),"")</f>
        <v/>
      </c>
      <c r="T2" s="12" t="s">
        <v>5</v>
      </c>
      <c r="U2" s="12" t="s">
        <v>26</v>
      </c>
      <c r="V2" s="9"/>
      <c r="W2" s="9"/>
      <c r="X2" s="9"/>
      <c r="Y2" s="9"/>
      <c r="Z2" s="9"/>
    </row>
    <row r="3">
      <c r="A3" s="9" t="str">
        <f>IFERROR(__xludf.DUMMYFUNCTION("""COMPUTED_VALUE"""),"TCM_dKosh_General_SMF1_022_010")</f>
        <v>TCM_dKosh_General_SMF1_022_010</v>
      </c>
      <c r="B3" s="9" t="str">
        <f>IFERROR(__xludf.DUMMYFUNCTION("""COMPUTED_VALUE"""),"TP_dKosh_General_SMF1_022")</f>
        <v>TP_dKosh_General_SMF1_022</v>
      </c>
      <c r="C3" s="9">
        <f>IFERROR(__xludf.DUMMYFUNCTION("""COMPUTED_VALUE"""),10.0)</f>
        <v>10</v>
      </c>
      <c r="D3" s="9" t="str">
        <f>IFERROR(__xludf.DUMMYFUNCTION("""COMPUTED_VALUE"""),"")</f>
        <v/>
      </c>
      <c r="E3" s="9" t="str">
        <f>IFERROR(__xludf.DUMMYFUNCTION("""COMPUTED_VALUE"""),"General")</f>
        <v>General</v>
      </c>
      <c r="F3" s="9" t="str">
        <f>IFERROR(__xludf.DUMMYFUNCTION("""COMPUTED_VALUE"""),"Manage Form List")</f>
        <v>Manage Form List</v>
      </c>
      <c r="G3" s="9" t="str">
        <f>IFERROR(__xludf.DUMMYFUNCTION("""COMPUTED_VALUE"""),"M")</f>
        <v>M</v>
      </c>
      <c r="H3" s="9" t="str">
        <f>IFERROR(__xludf.DUMMYFUNCTION("""COMPUTED_VALUE"""),"Aditya")</f>
        <v>Aditya</v>
      </c>
      <c r="I3" s="9" t="str">
        <f>IFERROR(__xludf.DUMMYFUNCTION("""COMPUTED_VALUE"""),"Functional")</f>
        <v>Functional</v>
      </c>
      <c r="J3" s="9" t="str">
        <f>IFERROR(__xludf.DUMMYFUNCTION("""COMPUTED_VALUE"""),"1. Form must be created.
2. User has permission of 'View form List'.")</f>
        <v>1. Form must be created.
2. User has permission of 'View form List'.</v>
      </c>
      <c r="K3" s="9" t="str">
        <f>IFERROR(__xludf.DUMMYFUNCTION("""COMPUTED_VALUE"""),"Verify, displaying order(default) of forms in list.")</f>
        <v>Verify, displaying order(default) of forms in list.</v>
      </c>
      <c r="L3" s="9" t="str">
        <f>IFERROR(__xludf.DUMMYFUNCTION("""COMPUTED_VALUE"""),"1. Go  to 'Manage Form' list.
2. Search records(forms) by Name,Sort name,Owner/Date,Sections/Questions and Status.")</f>
        <v>1. Go  to 'Manage Form' list.
2. Search records(forms) by Name,Sort name,Owner/Date,Sections/Questions and Status.</v>
      </c>
      <c r="M3" s="9" t="str">
        <f>IFERROR(__xludf.DUMMYFUNCTION("""COMPUTED_VALUE"""),"Form should be show according to last in last show in list.")</f>
        <v>Form should be show according to last in last show in list.</v>
      </c>
      <c r="N3" s="9" t="str">
        <f>IFERROR(__xludf.DUMMYFUNCTION("""COMPUTED_VALUE"""),"Search functionality can working on form name only.")</f>
        <v>Search functionality can working on form name only.</v>
      </c>
      <c r="O3" s="9" t="str">
        <f>IFERROR(__xludf.DUMMYFUNCTION("""COMPUTED_VALUE"""),"Fail")</f>
        <v>Fail</v>
      </c>
      <c r="P3" s="9" t="str">
        <f>IFERROR(__xludf.DUMMYFUNCTION("""COMPUTED_VALUE"""),"Omkar")</f>
        <v>Omkar</v>
      </c>
      <c r="Q3" s="16" t="str">
        <f>IFERROR(__xludf.DUMMYFUNCTION("""COMPUTED_VALUE"""),"")</f>
        <v/>
      </c>
      <c r="R3" s="9" t="str">
        <f>IFERROR(__xludf.DUMMYFUNCTION("""COMPUTED_VALUE"""),"")</f>
        <v/>
      </c>
      <c r="S3" s="9" t="str">
        <f>IFERROR(__xludf.DUMMYFUNCTION("""COMPUTED_VALUE"""),"")</f>
        <v/>
      </c>
      <c r="T3" s="12" t="s">
        <v>5</v>
      </c>
      <c r="U3" s="9"/>
      <c r="V3" s="9"/>
      <c r="W3" s="9"/>
      <c r="X3" s="9"/>
      <c r="Y3" s="9"/>
      <c r="Z3" s="9"/>
    </row>
    <row r="4">
      <c r="A4" s="9" t="str">
        <f>IFERROR(__xludf.DUMMYFUNCTION("""COMPUTED_VALUE"""),"TCM_dKosh_General_SMF1_003_014")</f>
        <v>TCM_dKosh_General_SMF1_003_014</v>
      </c>
      <c r="B4" s="9" t="str">
        <f>IFERROR(__xludf.DUMMYFUNCTION("""COMPUTED_VALUE"""),"TP_dKosh_General_SMF1_003")</f>
        <v>TP_dKosh_General_SMF1_003</v>
      </c>
      <c r="C4" s="9">
        <f>IFERROR(__xludf.DUMMYFUNCTION("""COMPUTED_VALUE"""),14.0)</f>
        <v>14</v>
      </c>
      <c r="D4" s="9" t="str">
        <f>IFERROR(__xludf.DUMMYFUNCTION("""COMPUTED_VALUE"""),"")</f>
        <v/>
      </c>
      <c r="E4" s="9" t="str">
        <f>IFERROR(__xludf.DUMMYFUNCTION("""COMPUTED_VALUE"""),"General")</f>
        <v>General</v>
      </c>
      <c r="F4" s="9" t="str">
        <f>IFERROR(__xludf.DUMMYFUNCTION("""COMPUTED_VALUE"""),"Manage Form List")</f>
        <v>Manage Form List</v>
      </c>
      <c r="G4" s="9" t="str">
        <f>IFERROR(__xludf.DUMMYFUNCTION("""COMPUTED_VALUE"""),"M")</f>
        <v>M</v>
      </c>
      <c r="H4" s="9" t="str">
        <f>IFERROR(__xludf.DUMMYFUNCTION("""COMPUTED_VALUE"""),"Jaikishan")</f>
        <v>Jaikishan</v>
      </c>
      <c r="I4" s="9" t="str">
        <f>IFERROR(__xludf.DUMMYFUNCTION("""COMPUTED_VALUE"""),"Functional")</f>
        <v>Functional</v>
      </c>
      <c r="J4" s="9" t="str">
        <f>IFERROR(__xludf.DUMMYFUNCTION("""COMPUTED_VALUE"""),"1. Form must be created.
2. User has permission of 'View form List'.")</f>
        <v>1. Form must be created.
2. User has permission of 'View form List'.</v>
      </c>
      <c r="K4" s="9" t="str">
        <f>IFERROR(__xludf.DUMMYFUNCTION("""COMPUTED_VALUE"""),"Verify, post action for ""Accept Responses"" when form status is in different status")</f>
        <v>Verify, post action for "Accept Responses" when form status is in different status</v>
      </c>
      <c r="L4" s="9" t="str">
        <f>IFERROR(__xludf.DUMMYFUNCTION("""COMPUTED_VALUE"""),"1. Go  to 'Manage Form' list.
2. Check active responses button for different status of form")</f>
        <v>1. Go  to 'Manage Form' list.
2. Check active responses button for different status of form</v>
      </c>
      <c r="M4" s="9" t="str">
        <f>IFERROR(__xludf.DUMMYFUNCTION("""COMPUTED_VALUE"""),"1. Final status - Active response toggle can be changed to ""Yes"".
2. Inactive status - Active response toggle can be changed to ""Yes"".
3. OnHold status - Active response toggle can be changed to ""Yes"".
4. New/Close status - Active response toggle ca"&amp;"nnot be changed to ""Yes"".")</f>
        <v>1. Final status - Active response toggle can be changed to "Yes".
2. Inactive status - Active response toggle can be changed to "Yes".
3. OnHold status - Active response toggle can be changed to "Yes".
4. New/Close status - Active response toggle cannot be changed to "Yes".</v>
      </c>
      <c r="N4" s="9" t="str">
        <f>IFERROR(__xludf.DUMMYFUNCTION("""COMPUTED_VALUE"""),"There is an link for active responses.")</f>
        <v>There is an link for active responses.</v>
      </c>
      <c r="O4" s="9" t="str">
        <f>IFERROR(__xludf.DUMMYFUNCTION("""COMPUTED_VALUE"""),"Fail")</f>
        <v>Fail</v>
      </c>
      <c r="P4" s="9" t="str">
        <f>IFERROR(__xludf.DUMMYFUNCTION("""COMPUTED_VALUE"""),"Omkar")</f>
        <v>Omkar</v>
      </c>
      <c r="Q4" s="16" t="str">
        <f>IFERROR(__xludf.DUMMYFUNCTION("""COMPUTED_VALUE"""),"")</f>
        <v/>
      </c>
      <c r="R4" s="9" t="str">
        <f>IFERROR(__xludf.DUMMYFUNCTION("""COMPUTED_VALUE"""),"")</f>
        <v/>
      </c>
      <c r="S4" s="9" t="str">
        <f>IFERROR(__xludf.DUMMYFUNCTION("""COMPUTED_VALUE"""),"Fail")</f>
        <v>Fail</v>
      </c>
      <c r="T4" s="12" t="s">
        <v>5</v>
      </c>
      <c r="U4" s="9"/>
      <c r="V4" s="9"/>
      <c r="W4" s="9"/>
      <c r="X4" s="9"/>
      <c r="Y4" s="9"/>
      <c r="Z4" s="9"/>
    </row>
    <row r="5">
      <c r="A5" s="9" t="str">
        <f>IFERROR(__xludf.DUMMYFUNCTION("""COMPUTED_VALUE"""),"TCM_dKosh_General_SMF1_028_026")</f>
        <v>TCM_dKosh_General_SMF1_028_026</v>
      </c>
      <c r="B5" s="9" t="str">
        <f>IFERROR(__xludf.DUMMYFUNCTION("""COMPUTED_VALUE"""),"TP_dKosh_General_SMF1_028")</f>
        <v>TP_dKosh_General_SMF1_028</v>
      </c>
      <c r="C5" s="9">
        <f>IFERROR(__xludf.DUMMYFUNCTION("""COMPUTED_VALUE"""),26.0)</f>
        <v>26</v>
      </c>
      <c r="D5" s="9" t="str">
        <f>IFERROR(__xludf.DUMMYFUNCTION("""COMPUTED_VALUE"""),"")</f>
        <v/>
      </c>
      <c r="E5" s="9" t="str">
        <f>IFERROR(__xludf.DUMMYFUNCTION("""COMPUTED_VALUE"""),"General")</f>
        <v>General</v>
      </c>
      <c r="F5" s="9" t="str">
        <f>IFERROR(__xludf.DUMMYFUNCTION("""COMPUTED_VALUE"""),"Manage Form -Action")</f>
        <v>Manage Form -Action</v>
      </c>
      <c r="G5" s="9" t="str">
        <f>IFERROR(__xludf.DUMMYFUNCTION("""COMPUTED_VALUE"""),"M")</f>
        <v>M</v>
      </c>
      <c r="H5" s="9" t="str">
        <f>IFERROR(__xludf.DUMMYFUNCTION("""COMPUTED_VALUE"""),"Aditya")</f>
        <v>Aditya</v>
      </c>
      <c r="I5" s="9" t="str">
        <f>IFERROR(__xludf.DUMMYFUNCTION("""COMPUTED_VALUE"""),"Functional")</f>
        <v>Functional</v>
      </c>
      <c r="J5" s="9"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5" s="9" t="str">
        <f>IFERROR(__xludf.DUMMYFUNCTION("""COMPUTED_VALUE"""),"Verify, post action when user select 'Settings'.")</f>
        <v>Verify, post action when user select 'Settings'.</v>
      </c>
      <c r="L5" s="9" t="str">
        <f>IFERROR(__xludf.DUMMYFUNCTION("""COMPUTED_VALUE"""),"1. Go to manage form list.
2. Click on Action icon.
3. Select 'Settings'")</f>
        <v>1. Go to manage form list.
2. Click on Action icon.
3. Select 'Settings'</v>
      </c>
      <c r="M5" s="9" t="str">
        <f>IFERROR(__xludf.DUMMYFUNCTION("""COMPUTED_VALUE"""),"It will redirect to modify page")</f>
        <v>It will redirect to modify page</v>
      </c>
      <c r="N5" s="9" t="str">
        <f>IFERROR(__xludf.DUMMYFUNCTION("""COMPUTED_VALUE"""),"Not redirect to forms result page.And shows error also onclick.")</f>
        <v>Not redirect to forms result page.And shows error also onclick.</v>
      </c>
      <c r="O5" s="9" t="str">
        <f>IFERROR(__xludf.DUMMYFUNCTION("""COMPUTED_VALUE"""),"Fail")</f>
        <v>Fail</v>
      </c>
      <c r="P5" s="9" t="str">
        <f>IFERROR(__xludf.DUMMYFUNCTION("""COMPUTED_VALUE"""),"Omkar")</f>
        <v>Omkar</v>
      </c>
      <c r="Q5" s="16" t="str">
        <f>IFERROR(__xludf.DUMMYFUNCTION("""COMPUTED_VALUE"""),"")</f>
        <v/>
      </c>
      <c r="R5" s="9" t="str">
        <f>IFERROR(__xludf.DUMMYFUNCTION("""COMPUTED_VALUE"""),"")</f>
        <v/>
      </c>
      <c r="S5" s="9" t="str">
        <f>IFERROR(__xludf.DUMMYFUNCTION("""COMPUTED_VALUE"""),"Fail")</f>
        <v>Fail</v>
      </c>
      <c r="T5" s="9"/>
      <c r="U5" s="9"/>
      <c r="V5" s="9"/>
      <c r="W5" s="9"/>
      <c r="X5" s="9"/>
      <c r="Y5" s="9"/>
      <c r="Z5" s="9"/>
    </row>
    <row r="6">
      <c r="A6" s="9" t="str">
        <f>IFERROR(__xludf.DUMMYFUNCTION("""COMPUTED_VALUE"""),"TCM_dKosh_General_SMF1_028_027")</f>
        <v>TCM_dKosh_General_SMF1_028_027</v>
      </c>
      <c r="B6" s="9" t="str">
        <f>IFERROR(__xludf.DUMMYFUNCTION("""COMPUTED_VALUE"""),"TP_dKosh_General_SMF1_028")</f>
        <v>TP_dKosh_General_SMF1_028</v>
      </c>
      <c r="C6" s="9">
        <f>IFERROR(__xludf.DUMMYFUNCTION("""COMPUTED_VALUE"""),27.0)</f>
        <v>27</v>
      </c>
      <c r="D6" s="9" t="str">
        <f>IFERROR(__xludf.DUMMYFUNCTION("""COMPUTED_VALUE"""),"")</f>
        <v/>
      </c>
      <c r="E6" s="9" t="str">
        <f>IFERROR(__xludf.DUMMYFUNCTION("""COMPUTED_VALUE"""),"General")</f>
        <v>General</v>
      </c>
      <c r="F6" s="9" t="str">
        <f>IFERROR(__xludf.DUMMYFUNCTION("""COMPUTED_VALUE"""),"Manage Form -Action")</f>
        <v>Manage Form -Action</v>
      </c>
      <c r="G6" s="9" t="str">
        <f>IFERROR(__xludf.DUMMYFUNCTION("""COMPUTED_VALUE"""),"M")</f>
        <v>M</v>
      </c>
      <c r="H6" s="9" t="str">
        <f>IFERROR(__xludf.DUMMYFUNCTION("""COMPUTED_VALUE"""),"Jaikishan")</f>
        <v>Jaikishan</v>
      </c>
      <c r="I6" s="9" t="str">
        <f>IFERROR(__xludf.DUMMYFUNCTION("""COMPUTED_VALUE"""),"Functional")</f>
        <v>Functional</v>
      </c>
      <c r="J6" s="9" t="str">
        <f>IFERROR(__xludf.DUMMYFUNCTION("""COMPUTED_VALUE"""),"1. Creator/Modifier has permission to modify form.
2. Form should be editable(as per document status).
3. Status of form is 'New'.")</f>
        <v>1. Creator/Modifier has permission to modify form.
2. Form should be editable(as per document status).
3. Status of form is 'New'.</v>
      </c>
      <c r="K6" s="9" t="str">
        <f>IFERROR(__xludf.DUMMYFUNCTION("""COMPUTED_VALUE"""),"Verify, post action when user select 'Delete'.")</f>
        <v>Verify, post action when user select 'Delete'.</v>
      </c>
      <c r="L6" s="9" t="str">
        <f>IFERROR(__xludf.DUMMYFUNCTION("""COMPUTED_VALUE"""),"1. Go to manage form list.
2. Click on Action icon.
3. Select 'Delete'")</f>
        <v>1. Go to manage form list.
2. Click on Action icon.
3. Select 'Delete'</v>
      </c>
      <c r="M6" s="9" t="str">
        <f>IFERROR(__xludf.DUMMYFUNCTION("""COMPUTED_VALUE"""),"Delete Form Pop-up should be open.")</f>
        <v>Delete Form Pop-up should be open.</v>
      </c>
      <c r="N6" s="9" t="str">
        <f>IFERROR(__xludf.DUMMYFUNCTION("""COMPUTED_VALUE"""),"There is no icon of delete test responses.")</f>
        <v>There is no icon of delete test responses.</v>
      </c>
      <c r="O6" s="9" t="str">
        <f>IFERROR(__xludf.DUMMYFUNCTION("""COMPUTED_VALUE"""),"Fail")</f>
        <v>Fail</v>
      </c>
      <c r="P6" s="9" t="str">
        <f>IFERROR(__xludf.DUMMYFUNCTION("""COMPUTED_VALUE"""),"Omkar")</f>
        <v>Omkar</v>
      </c>
      <c r="Q6" s="16" t="str">
        <f>IFERROR(__xludf.DUMMYFUNCTION("""COMPUTED_VALUE"""),"")</f>
        <v/>
      </c>
      <c r="R6" s="9" t="str">
        <f>IFERROR(__xludf.DUMMYFUNCTION("""COMPUTED_VALUE"""),"")</f>
        <v/>
      </c>
      <c r="S6" s="9" t="str">
        <f>IFERROR(__xludf.DUMMYFUNCTION("""COMPUTED_VALUE"""),"Fail")</f>
        <v>Fail</v>
      </c>
      <c r="T6" s="12" t="s">
        <v>5</v>
      </c>
      <c r="U6" s="12" t="s">
        <v>27</v>
      </c>
      <c r="V6" s="9"/>
      <c r="W6" s="9"/>
      <c r="X6" s="9"/>
      <c r="Y6" s="9"/>
      <c r="Z6" s="9"/>
    </row>
    <row r="7">
      <c r="A7" s="9" t="str">
        <f>IFERROR(__xludf.DUMMYFUNCTION("""COMPUTED_VALUE"""),"")</f>
        <v/>
      </c>
      <c r="B7" s="9" t="str">
        <f>IFERROR(__xludf.DUMMYFUNCTION("""COMPUTED_VALUE"""),"")</f>
        <v/>
      </c>
      <c r="C7" s="9" t="str">
        <f>IFERROR(__xludf.DUMMYFUNCTION("""COMPUTED_VALUE"""),"")</f>
        <v/>
      </c>
      <c r="D7" s="9" t="str">
        <f>IFERROR(__xludf.DUMMYFUNCTION("""COMPUTED_VALUE"""),"")</f>
        <v/>
      </c>
      <c r="E7" s="9" t="str">
        <f>IFERROR(__xludf.DUMMYFUNCTION("""COMPUTED_VALUE"""),"")</f>
        <v/>
      </c>
      <c r="F7" s="9" t="str">
        <f>IFERROR(__xludf.DUMMYFUNCTION("""COMPUTED_VALUE"""),"")</f>
        <v/>
      </c>
      <c r="G7" s="9" t="str">
        <f>IFERROR(__xludf.DUMMYFUNCTION("""COMPUTED_VALUE"""),"")</f>
        <v/>
      </c>
      <c r="H7" s="9" t="str">
        <f>IFERROR(__xludf.DUMMYFUNCTION("""COMPUTED_VALUE"""),"")</f>
        <v/>
      </c>
      <c r="I7" s="9" t="str">
        <f>IFERROR(__xludf.DUMMYFUNCTION("""COMPUTED_VALUE"""),"")</f>
        <v/>
      </c>
      <c r="J7" s="9" t="str">
        <f>IFERROR(__xludf.DUMMYFUNCTION("""COMPUTED_VALUE"""),"")</f>
        <v/>
      </c>
      <c r="K7" s="9" t="str">
        <f>IFERROR(__xludf.DUMMYFUNCTION("""COMPUTED_VALUE"""),"")</f>
        <v/>
      </c>
      <c r="L7" s="9" t="str">
        <f>IFERROR(__xludf.DUMMYFUNCTION("""COMPUTED_VALUE"""),"")</f>
        <v/>
      </c>
      <c r="M7" s="9" t="str">
        <f>IFERROR(__xludf.DUMMYFUNCTION("""COMPUTED_VALUE"""),"")</f>
        <v/>
      </c>
      <c r="N7" s="9" t="str">
        <f>IFERROR(__xludf.DUMMYFUNCTION("""COMPUTED_VALUE"""),"There is no pop open for closed status.")</f>
        <v>There is no pop open for closed status.</v>
      </c>
      <c r="O7" s="9" t="str">
        <f>IFERROR(__xludf.DUMMYFUNCTION("""COMPUTED_VALUE"""),"Fail")</f>
        <v>Fail</v>
      </c>
      <c r="P7" s="9" t="str">
        <f>IFERROR(__xludf.DUMMYFUNCTION("""COMPUTED_VALUE"""),"Omkart")</f>
        <v>Omkart</v>
      </c>
      <c r="Q7" s="16" t="str">
        <f>IFERROR(__xludf.DUMMYFUNCTION("""COMPUTED_VALUE"""),"")</f>
        <v/>
      </c>
      <c r="R7" s="9" t="str">
        <f>IFERROR(__xludf.DUMMYFUNCTION("""COMPUTED_VALUE"""),"")</f>
        <v/>
      </c>
      <c r="S7" s="9" t="str">
        <f>IFERROR(__xludf.DUMMYFUNCTION("""COMPUTED_VALUE"""),"Fail")</f>
        <v>Fail</v>
      </c>
      <c r="T7" s="9"/>
      <c r="U7" s="9"/>
      <c r="V7" s="9"/>
      <c r="W7" s="9"/>
      <c r="X7" s="9"/>
      <c r="Y7" s="9"/>
      <c r="Z7" s="9"/>
    </row>
    <row r="8">
      <c r="A8" s="9"/>
      <c r="B8" s="9"/>
      <c r="C8" s="9"/>
      <c r="D8" s="9"/>
      <c r="E8" s="9"/>
      <c r="F8" s="9"/>
      <c r="G8" s="9"/>
      <c r="H8" s="9"/>
      <c r="I8" s="9"/>
      <c r="J8" s="9"/>
      <c r="K8" s="9"/>
      <c r="L8" s="9"/>
      <c r="M8" s="9"/>
      <c r="N8" s="9"/>
      <c r="O8" s="9"/>
      <c r="P8" s="9"/>
      <c r="Q8" s="9"/>
      <c r="R8" s="9"/>
      <c r="S8" s="9"/>
      <c r="T8" s="9"/>
      <c r="U8" s="9"/>
      <c r="V8" s="9"/>
      <c r="W8" s="9"/>
      <c r="X8" s="9"/>
      <c r="Y8" s="9"/>
      <c r="Z8" s="9"/>
    </row>
    <row r="9">
      <c r="A9" s="9"/>
      <c r="B9" s="9"/>
      <c r="C9" s="9"/>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9"/>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4.86"/>
    <col customWidth="1" min="2" max="2" width="19.29"/>
    <col customWidth="1" min="3" max="3" width="12.0"/>
    <col customWidth="1" min="6" max="6" width="15.14"/>
    <col customWidth="1" min="7" max="7" width="11.14"/>
    <col customWidth="1" min="8" max="8" width="12.29"/>
    <col customWidth="1" min="9" max="9" width="13.0"/>
    <col customWidth="1" min="10" max="10" width="20.71"/>
    <col customWidth="1" min="11" max="11" width="36.14"/>
    <col customWidth="1" min="12" max="12" width="30.29"/>
    <col customWidth="1" min="13" max="13" width="31.14"/>
    <col customWidth="1" min="15" max="15" width="20.43"/>
  </cols>
  <sheetData>
    <row r="1">
      <c r="A1" s="2" t="str">
        <f>IFERROR(__xludf.DUMMYFUNCTION("Query(IMPORTRANGE(""https://docs.google.com/spreadsheets/d/1yk-tOcrDFugpjgqSOkfsaGw84R-IUuEm6VwD6n4rc3w/edit?ts=5ddd0819#gid=1387738737"", ""TC - Create Question(Mbl)!A:S""), ""select* where Col16= 'Fail' OR Col16= '?' "")"),"  ")</f>
        <v>  </v>
      </c>
      <c r="B1" s="3" t="str">
        <f>IFERROR(__xludf.DUMMYFUNCTION("""COMPUTED_VALUE""")," ")</f>
        <v> </v>
      </c>
      <c r="C1" s="3" t="str">
        <f>IFERROR(__xludf.DUMMYFUNCTION("""COMPUTED_VALUE""")," ")</f>
        <v> </v>
      </c>
      <c r="D1" s="3" t="str">
        <f>IFERROR(__xludf.DUMMYFUNCTION("""COMPUTED_VALUE""")," ")</f>
        <v> </v>
      </c>
      <c r="E1" s="3" t="str">
        <f>IFERROR(__xludf.DUMMYFUNCTION("""COMPUTED_VALUE""")," ")</f>
        <v> </v>
      </c>
      <c r="F1" s="3" t="str">
        <f>IFERROR(__xludf.DUMMYFUNCTION("""COMPUTED_VALUE""")," ")</f>
        <v> </v>
      </c>
      <c r="G1" s="3" t="str">
        <f>IFERROR(__xludf.DUMMYFUNCTION("""COMPUTED_VALUE""")," ")</f>
        <v> </v>
      </c>
      <c r="H1" s="3" t="str">
        <f>IFERROR(__xludf.DUMMYFUNCTION("""COMPUTED_VALUE""")," ")</f>
        <v> </v>
      </c>
      <c r="I1" s="3" t="str">
        <f>IFERROR(__xludf.DUMMYFUNCTION("""COMPUTED_VALUE""")," ")</f>
        <v> </v>
      </c>
      <c r="J1" s="3" t="str">
        <f>IFERROR(__xludf.DUMMYFUNCTION("""COMPUTED_VALUE""")," ")</f>
        <v> </v>
      </c>
      <c r="K1" s="3" t="str">
        <f>IFERROR(__xludf.DUMMYFUNCTION("""COMPUTED_VALUE""")," ")</f>
        <v> </v>
      </c>
      <c r="L1" s="3" t="str">
        <f>IFERROR(__xludf.DUMMYFUNCTION("""COMPUTED_VALUE""")," ")</f>
        <v> </v>
      </c>
      <c r="M1" s="3" t="str">
        <f>IFERROR(__xludf.DUMMYFUNCTION("""COMPUTED_VALUE""")," ")</f>
        <v> </v>
      </c>
      <c r="N1" s="3" t="str">
        <f>IFERROR(__xludf.DUMMYFUNCTION("""COMPUTED_VALUE""")," ")</f>
        <v> </v>
      </c>
      <c r="O1" s="5" t="str">
        <f>IFERROR(__xludf.DUMMYFUNCTION("""COMPUTED_VALUE""")," Actual Result")</f>
        <v> Actual Result</v>
      </c>
      <c r="P1" s="5" t="str">
        <f>IFERROR(__xludf.DUMMYFUNCTION("""COMPUTED_VALUE""")," Pass/Fail")</f>
        <v> Pass/Fail</v>
      </c>
      <c r="Q1" s="5" t="str">
        <f>IFERROR(__xludf.DUMMYFUNCTION("""COMPUTED_VALUE""")," Executed By")</f>
        <v> Executed By</v>
      </c>
      <c r="R1" s="5" t="str">
        <f>IFERROR(__xludf.DUMMYFUNCTION("""COMPUTED_VALUE""")," Date Execution")</f>
        <v> Date Execution</v>
      </c>
      <c r="S1" s="5" t="str">
        <f>IFERROR(__xludf.DUMMYFUNCTION("""COMPUTED_VALUE""")," Remarks")</f>
        <v> Remarks</v>
      </c>
      <c r="T1" s="6" t="s">
        <v>0</v>
      </c>
      <c r="U1" s="6" t="s">
        <v>1</v>
      </c>
      <c r="V1" s="7"/>
      <c r="W1" s="7"/>
      <c r="X1" s="7"/>
      <c r="Y1" s="7"/>
      <c r="Z1" s="7"/>
    </row>
    <row r="2">
      <c r="A2" s="9" t="str">
        <f>IFERROR(__xludf.DUMMYFUNCTION("""COMPUTED_VALUE"""),"")</f>
        <v/>
      </c>
      <c r="B2" s="9" t="str">
        <f>IFERROR(__xludf.DUMMYFUNCTION("""COMPUTED_VALUE"""),"")</f>
        <v/>
      </c>
      <c r="C2" s="9" t="str">
        <f>IFERROR(__xludf.DUMMYFUNCTION("""COMPUTED_VALUE"""),"")</f>
        <v/>
      </c>
      <c r="D2" s="9" t="str">
        <f>IFERROR(__xludf.DUMMYFUNCTION("""COMPUTED_VALUE"""),"")</f>
        <v/>
      </c>
      <c r="E2" s="9" t="str">
        <f>IFERROR(__xludf.DUMMYFUNCTION("""COMPUTED_VALUE"""),"")</f>
        <v/>
      </c>
      <c r="F2" s="9" t="str">
        <f>IFERROR(__xludf.DUMMYFUNCTION("""COMPUTED_VALUE"""),"")</f>
        <v/>
      </c>
      <c r="G2" s="9" t="str">
        <f>IFERROR(__xludf.DUMMYFUNCTION("""COMPUTED_VALUE"""),"")</f>
        <v/>
      </c>
      <c r="H2" s="9" t="str">
        <f>IFERROR(__xludf.DUMMYFUNCTION("""COMPUTED_VALUE"""),"")</f>
        <v/>
      </c>
      <c r="I2" s="9" t="str">
        <f>IFERROR(__xludf.DUMMYFUNCTION("""COMPUTED_VALUE"""),"")</f>
        <v/>
      </c>
      <c r="J2" s="9" t="str">
        <f>IFERROR(__xludf.DUMMYFUNCTION("""COMPUTED_VALUE"""),"")</f>
        <v/>
      </c>
      <c r="K2" s="9" t="str">
        <f>IFERROR(__xludf.DUMMYFUNCTION("""COMPUTED_VALUE"""),"")</f>
        <v/>
      </c>
      <c r="L2" s="9" t="str">
        <f>IFERROR(__xludf.DUMMYFUNCTION("""COMPUTED_VALUE"""),"")</f>
        <v/>
      </c>
      <c r="M2" s="9" t="str">
        <f>IFERROR(__xludf.DUMMYFUNCTION("""COMPUTED_VALUE"""),"")</f>
        <v/>
      </c>
      <c r="N2" s="9" t="str">
        <f>IFERROR(__xludf.DUMMYFUNCTION("""COMPUTED_VALUE"""),"")</f>
        <v/>
      </c>
      <c r="O2" s="9" t="str">
        <f>IFERROR(__xludf.DUMMYFUNCTION("""COMPUTED_VALUE"""),"For txt_error_length_msg - NUL is displaying")</f>
        <v>For txt_error_length_msg - NUL is displaying</v>
      </c>
      <c r="P2" s="9" t="str">
        <f>IFERROR(__xludf.DUMMYFUNCTION("""COMPUTED_VALUE"""),"Fail")</f>
        <v>Fail</v>
      </c>
      <c r="Q2" s="9" t="str">
        <f>IFERROR(__xludf.DUMMYFUNCTION("""COMPUTED_VALUE"""),"Ankit")</f>
        <v>Ankit</v>
      </c>
      <c r="R2" s="11">
        <f>IFERROR(__xludf.DUMMYFUNCTION("""COMPUTED_VALUE"""),43796.0)</f>
        <v>43796</v>
      </c>
      <c r="S2" s="9" t="str">
        <f>IFERROR(__xludf.DUMMYFUNCTION("""COMPUTED_VALUE"""),"")</f>
        <v/>
      </c>
      <c r="T2" s="12" t="s">
        <v>5</v>
      </c>
      <c r="U2" s="9"/>
      <c r="V2" s="9"/>
      <c r="W2" s="9"/>
      <c r="X2" s="9"/>
      <c r="Y2" s="9"/>
      <c r="Z2" s="9"/>
    </row>
    <row r="3">
      <c r="A3" s="9" t="str">
        <f>IFERROR(__xludf.DUMMYFUNCTION("""COMPUTED_VALUE"""),"")</f>
        <v/>
      </c>
      <c r="B3" s="9" t="str">
        <f>IFERROR(__xludf.DUMMYFUNCTION("""COMPUTED_VALUE"""),"")</f>
        <v/>
      </c>
      <c r="C3" s="9" t="str">
        <f>IFERROR(__xludf.DUMMYFUNCTION("""COMPUTED_VALUE"""),"")</f>
        <v/>
      </c>
      <c r="D3" s="9" t="str">
        <f>IFERROR(__xludf.DUMMYFUNCTION("""COMPUTED_VALUE"""),"")</f>
        <v/>
      </c>
      <c r="E3" s="9" t="str">
        <f>IFERROR(__xludf.DUMMYFUNCTION("""COMPUTED_VALUE"""),"")</f>
        <v/>
      </c>
      <c r="F3" s="9" t="str">
        <f>IFERROR(__xludf.DUMMYFUNCTION("""COMPUTED_VALUE"""),"")</f>
        <v/>
      </c>
      <c r="G3" s="9" t="str">
        <f>IFERROR(__xludf.DUMMYFUNCTION("""COMPUTED_VALUE"""),"")</f>
        <v/>
      </c>
      <c r="H3" s="9" t="str">
        <f>IFERROR(__xludf.DUMMYFUNCTION("""COMPUTED_VALUE"""),"")</f>
        <v/>
      </c>
      <c r="I3" s="9" t="str">
        <f>IFERROR(__xludf.DUMMYFUNCTION("""COMPUTED_VALUE"""),"")</f>
        <v/>
      </c>
      <c r="J3" s="9" t="str">
        <f>IFERROR(__xludf.DUMMYFUNCTION("""COMPUTED_VALUE"""),"")</f>
        <v/>
      </c>
      <c r="K3" s="9" t="str">
        <f>IFERROR(__xludf.DUMMYFUNCTION("""COMPUTED_VALUE"""),"")</f>
        <v/>
      </c>
      <c r="L3" s="9" t="str">
        <f>IFERROR(__xludf.DUMMYFUNCTION("""COMPUTED_VALUE"""),"")</f>
        <v/>
      </c>
      <c r="M3" s="9" t="str">
        <f>IFERROR(__xludf.DUMMYFUNCTION("""COMPUTED_VALUE"""),"")</f>
        <v/>
      </c>
      <c r="N3" s="9" t="str">
        <f>IFERROR(__xludf.DUMMYFUNCTION("""COMPUTED_VALUE"""),"")</f>
        <v/>
      </c>
      <c r="O3" s="9" t="str">
        <f>IFERROR(__xludf.DUMMYFUNCTION("""COMPUTED_VALUE"""),"Primary key is not set")</f>
        <v>Primary key is not set</v>
      </c>
      <c r="P3" s="9" t="str">
        <f>IFERROR(__xludf.DUMMYFUNCTION("""COMPUTED_VALUE"""),"Fail")</f>
        <v>Fail</v>
      </c>
      <c r="Q3" s="9" t="str">
        <f>IFERROR(__xludf.DUMMYFUNCTION("""COMPUTED_VALUE"""),"Ankit")</f>
        <v>Ankit</v>
      </c>
      <c r="R3" s="11">
        <f>IFERROR(__xludf.DUMMYFUNCTION("""COMPUTED_VALUE"""),43796.0)</f>
        <v>43796</v>
      </c>
      <c r="S3" s="9" t="str">
        <f>IFERROR(__xludf.DUMMYFUNCTION("""COMPUTED_VALUE"""),"")</f>
        <v/>
      </c>
      <c r="T3" s="12" t="s">
        <v>5</v>
      </c>
      <c r="U3" s="9"/>
      <c r="V3" s="9"/>
      <c r="W3" s="9"/>
      <c r="X3" s="9"/>
      <c r="Y3" s="9"/>
      <c r="Z3" s="9"/>
    </row>
    <row r="4">
      <c r="A4" s="9" t="str">
        <f>IFERROR(__xludf.DUMMYFUNCTION("""COMPUTED_VALUE"""),"")</f>
        <v/>
      </c>
      <c r="B4" s="9" t="str">
        <f>IFERROR(__xludf.DUMMYFUNCTION("""COMPUTED_VALUE"""),"")</f>
        <v/>
      </c>
      <c r="C4" s="9" t="str">
        <f>IFERROR(__xludf.DUMMYFUNCTION("""COMPUTED_VALUE"""),"")</f>
        <v/>
      </c>
      <c r="D4" s="9" t="str">
        <f>IFERROR(__xludf.DUMMYFUNCTION("""COMPUTED_VALUE"""),"")</f>
        <v/>
      </c>
      <c r="E4" s="9" t="str">
        <f>IFERROR(__xludf.DUMMYFUNCTION("""COMPUTED_VALUE"""),"")</f>
        <v/>
      </c>
      <c r="F4" s="9" t="str">
        <f>IFERROR(__xludf.DUMMYFUNCTION("""COMPUTED_VALUE"""),"")</f>
        <v/>
      </c>
      <c r="G4" s="9" t="str">
        <f>IFERROR(__xludf.DUMMYFUNCTION("""COMPUTED_VALUE"""),"")</f>
        <v/>
      </c>
      <c r="H4" s="9" t="str">
        <f>IFERROR(__xludf.DUMMYFUNCTION("""COMPUTED_VALUE"""),"")</f>
        <v/>
      </c>
      <c r="I4" s="9" t="str">
        <f>IFERROR(__xludf.DUMMYFUNCTION("""COMPUTED_VALUE"""),"")</f>
        <v/>
      </c>
      <c r="J4" s="9" t="str">
        <f>IFERROR(__xludf.DUMMYFUNCTION("""COMPUTED_VALUE"""),"")</f>
        <v/>
      </c>
      <c r="K4" s="9" t="str">
        <f>IFERROR(__xludf.DUMMYFUNCTION("""COMPUTED_VALUE"""),"")</f>
        <v/>
      </c>
      <c r="L4" s="9" t="str">
        <f>IFERROR(__xludf.DUMMYFUNCTION("""COMPUTED_VALUE"""),"")</f>
        <v/>
      </c>
      <c r="M4" s="9" t="str">
        <f>IFERROR(__xludf.DUMMYFUNCTION("""COMPUTED_VALUE"""),"")</f>
        <v/>
      </c>
      <c r="N4" s="9" t="str">
        <f>IFERROR(__xludf.DUMMYFUNCTION("""COMPUTED_VALUE"""),"")</f>
        <v/>
      </c>
      <c r="O4" s="9" t="str">
        <f>IFERROR(__xludf.DUMMYFUNCTION("""COMPUTED_VALUE"""),"")</f>
        <v/>
      </c>
      <c r="P4" s="9" t="str">
        <f>IFERROR(__xludf.DUMMYFUNCTION("""COMPUTED_VALUE"""),"Fail")</f>
        <v>Fail</v>
      </c>
      <c r="Q4" s="9" t="str">
        <f>IFERROR(__xludf.DUMMYFUNCTION("""COMPUTED_VALUE"""),"Ankit")</f>
        <v>Ankit</v>
      </c>
      <c r="R4" s="11">
        <f>IFERROR(__xludf.DUMMYFUNCTION("""COMPUTED_VALUE"""),43796.0)</f>
        <v>43796</v>
      </c>
      <c r="S4" s="9" t="str">
        <f>IFERROR(__xludf.DUMMYFUNCTION("""COMPUTED_VALUE"""),"")</f>
        <v/>
      </c>
      <c r="T4" s="12" t="s">
        <v>5</v>
      </c>
      <c r="U4" s="12" t="s">
        <v>28</v>
      </c>
      <c r="V4" s="9"/>
      <c r="W4" s="9"/>
      <c r="X4" s="9"/>
      <c r="Y4" s="9"/>
      <c r="Z4" s="9"/>
    </row>
    <row r="5">
      <c r="A5" s="9" t="str">
        <f>IFERROR(__xludf.DUMMYFUNCTION("""COMPUTED_VALUE"""),"")</f>
        <v/>
      </c>
      <c r="B5" s="9" t="str">
        <f>IFERROR(__xludf.DUMMYFUNCTION("""COMPUTED_VALUE"""),"")</f>
        <v/>
      </c>
      <c r="C5" s="9" t="str">
        <f>IFERROR(__xludf.DUMMYFUNCTION("""COMPUTED_VALUE"""),"")</f>
        <v/>
      </c>
      <c r="D5" s="9" t="str">
        <f>IFERROR(__xludf.DUMMYFUNCTION("""COMPUTED_VALUE"""),"")</f>
        <v/>
      </c>
      <c r="E5" s="9" t="str">
        <f>IFERROR(__xludf.DUMMYFUNCTION("""COMPUTED_VALUE"""),"")</f>
        <v/>
      </c>
      <c r="F5" s="9" t="str">
        <f>IFERROR(__xludf.DUMMYFUNCTION("""COMPUTED_VALUE"""),"")</f>
        <v/>
      </c>
      <c r="G5" s="9" t="str">
        <f>IFERROR(__xludf.DUMMYFUNCTION("""COMPUTED_VALUE"""),"")</f>
        <v/>
      </c>
      <c r="H5" s="9" t="str">
        <f>IFERROR(__xludf.DUMMYFUNCTION("""COMPUTED_VALUE"""),"")</f>
        <v/>
      </c>
      <c r="I5" s="9" t="str">
        <f>IFERROR(__xludf.DUMMYFUNCTION("""COMPUTED_VALUE"""),"")</f>
        <v/>
      </c>
      <c r="J5" s="9" t="str">
        <f>IFERROR(__xludf.DUMMYFUNCTION("""COMPUTED_VALUE"""),"")</f>
        <v/>
      </c>
      <c r="K5" s="9" t="str">
        <f>IFERROR(__xludf.DUMMYFUNCTION("""COMPUTED_VALUE"""),"")</f>
        <v/>
      </c>
      <c r="L5" s="9" t="str">
        <f>IFERROR(__xludf.DUMMYFUNCTION("""COMPUTED_VALUE"""),"")</f>
        <v/>
      </c>
      <c r="M5" s="9" t="str">
        <f>IFERROR(__xludf.DUMMYFUNCTION("""COMPUTED_VALUE"""),"")</f>
        <v/>
      </c>
      <c r="N5" s="9" t="str">
        <f>IFERROR(__xludf.DUMMYFUNCTION("""COMPUTED_VALUE"""),"")</f>
        <v/>
      </c>
      <c r="O5" s="9" t="str">
        <f>IFERROR(__xludf.DUMMYFUNCTION("""COMPUTED_VALUE"""),"")</f>
        <v/>
      </c>
      <c r="P5" s="9" t="str">
        <f>IFERROR(__xludf.DUMMYFUNCTION("""COMPUTED_VALUE"""),"Fail")</f>
        <v>Fail</v>
      </c>
      <c r="Q5" s="9" t="str">
        <f>IFERROR(__xludf.DUMMYFUNCTION("""COMPUTED_VALUE"""),"Ankit")</f>
        <v>Ankit</v>
      </c>
      <c r="R5" s="11">
        <f>IFERROR(__xludf.DUMMYFUNCTION("""COMPUTED_VALUE"""),43796.0)</f>
        <v>43796</v>
      </c>
      <c r="S5" s="9" t="str">
        <f>IFERROR(__xludf.DUMMYFUNCTION("""COMPUTED_VALUE"""),"")</f>
        <v/>
      </c>
      <c r="T5" s="12" t="s">
        <v>5</v>
      </c>
      <c r="U5" s="9"/>
      <c r="V5" s="9"/>
      <c r="W5" s="9"/>
      <c r="X5" s="9"/>
      <c r="Y5" s="9"/>
      <c r="Z5" s="9"/>
    </row>
    <row r="6">
      <c r="A6" s="9" t="str">
        <f>IFERROR(__xludf.DUMMYFUNCTION("""COMPUTED_VALUE"""),"")</f>
        <v/>
      </c>
      <c r="B6" s="9" t="str">
        <f>IFERROR(__xludf.DUMMYFUNCTION("""COMPUTED_VALUE"""),"")</f>
        <v/>
      </c>
      <c r="C6" s="9" t="str">
        <f>IFERROR(__xludf.DUMMYFUNCTION("""COMPUTED_VALUE"""),"")</f>
        <v/>
      </c>
      <c r="D6" s="9" t="str">
        <f>IFERROR(__xludf.DUMMYFUNCTION("""COMPUTED_VALUE"""),"")</f>
        <v/>
      </c>
      <c r="E6" s="9" t="str">
        <f>IFERROR(__xludf.DUMMYFUNCTION("""COMPUTED_VALUE"""),"")</f>
        <v/>
      </c>
      <c r="F6" s="9" t="str">
        <f>IFERROR(__xludf.DUMMYFUNCTION("""COMPUTED_VALUE"""),"")</f>
        <v/>
      </c>
      <c r="G6" s="9" t="str">
        <f>IFERROR(__xludf.DUMMYFUNCTION("""COMPUTED_VALUE"""),"")</f>
        <v/>
      </c>
      <c r="H6" s="9" t="str">
        <f>IFERROR(__xludf.DUMMYFUNCTION("""COMPUTED_VALUE"""),"")</f>
        <v/>
      </c>
      <c r="I6" s="9" t="str">
        <f>IFERROR(__xludf.DUMMYFUNCTION("""COMPUTED_VALUE"""),"")</f>
        <v/>
      </c>
      <c r="J6" s="9" t="str">
        <f>IFERROR(__xludf.DUMMYFUNCTION("""COMPUTED_VALUE"""),"")</f>
        <v/>
      </c>
      <c r="K6" s="9" t="str">
        <f>IFERROR(__xludf.DUMMYFUNCTION("""COMPUTED_VALUE"""),"")</f>
        <v/>
      </c>
      <c r="L6" s="9" t="str">
        <f>IFERROR(__xludf.DUMMYFUNCTION("""COMPUTED_VALUE"""),"")</f>
        <v/>
      </c>
      <c r="M6" s="9" t="str">
        <f>IFERROR(__xludf.DUMMYFUNCTION("""COMPUTED_VALUE"""),"")</f>
        <v/>
      </c>
      <c r="N6" s="9" t="str">
        <f>IFERROR(__xludf.DUMMYFUNCTION("""COMPUTED_VALUE"""),"")</f>
        <v/>
      </c>
      <c r="O6" s="9" t="str">
        <f>IFERROR(__xludf.DUMMYFUNCTION("""COMPUTED_VALUE"""),"")</f>
        <v/>
      </c>
      <c r="P6" s="9" t="str">
        <f>IFERROR(__xludf.DUMMYFUNCTION("""COMPUTED_VALUE"""),"?")</f>
        <v>?</v>
      </c>
      <c r="Q6" s="9" t="str">
        <f>IFERROR(__xludf.DUMMYFUNCTION("""COMPUTED_VALUE"""),"Ankit")</f>
        <v>Ankit</v>
      </c>
      <c r="R6" s="11">
        <f>IFERROR(__xludf.DUMMYFUNCTION("""COMPUTED_VALUE"""),43796.0)</f>
        <v>43796</v>
      </c>
      <c r="S6" s="9" t="str">
        <f>IFERROR(__xludf.DUMMYFUNCTION("""COMPUTED_VALUE"""),"")</f>
        <v/>
      </c>
      <c r="T6" s="12" t="s">
        <v>5</v>
      </c>
      <c r="U6" s="17" t="s">
        <v>29</v>
      </c>
      <c r="V6" s="9"/>
      <c r="W6" s="9"/>
      <c r="X6" s="9"/>
      <c r="Y6" s="9"/>
      <c r="Z6" s="9"/>
    </row>
    <row r="7">
      <c r="A7" s="9" t="str">
        <f>IFERROR(__xludf.DUMMYFUNCTION("""COMPUTED_VALUE"""),"")</f>
        <v/>
      </c>
      <c r="B7" s="9" t="str">
        <f>IFERROR(__xludf.DUMMYFUNCTION("""COMPUTED_VALUE"""),"")</f>
        <v/>
      </c>
      <c r="C7" s="9" t="str">
        <f>IFERROR(__xludf.DUMMYFUNCTION("""COMPUTED_VALUE"""),"")</f>
        <v/>
      </c>
      <c r="D7" s="9" t="str">
        <f>IFERROR(__xludf.DUMMYFUNCTION("""COMPUTED_VALUE"""),"")</f>
        <v/>
      </c>
      <c r="E7" s="9" t="str">
        <f>IFERROR(__xludf.DUMMYFUNCTION("""COMPUTED_VALUE"""),"")</f>
        <v/>
      </c>
      <c r="F7" s="9" t="str">
        <f>IFERROR(__xludf.DUMMYFUNCTION("""COMPUTED_VALUE"""),"")</f>
        <v/>
      </c>
      <c r="G7" s="9" t="str">
        <f>IFERROR(__xludf.DUMMYFUNCTION("""COMPUTED_VALUE"""),"")</f>
        <v/>
      </c>
      <c r="H7" s="9" t="str">
        <f>IFERROR(__xludf.DUMMYFUNCTION("""COMPUTED_VALUE"""),"")</f>
        <v/>
      </c>
      <c r="I7" s="9" t="str">
        <f>IFERROR(__xludf.DUMMYFUNCTION("""COMPUTED_VALUE"""),"")</f>
        <v/>
      </c>
      <c r="J7" s="9" t="str">
        <f>IFERROR(__xludf.DUMMYFUNCTION("""COMPUTED_VALUE"""),"")</f>
        <v/>
      </c>
      <c r="K7" s="9" t="str">
        <f>IFERROR(__xludf.DUMMYFUNCTION("""COMPUTED_VALUE"""),"")</f>
        <v/>
      </c>
      <c r="L7" s="9" t="str">
        <f>IFERROR(__xludf.DUMMYFUNCTION("""COMPUTED_VALUE"""),"")</f>
        <v/>
      </c>
      <c r="M7" s="9" t="str">
        <f>IFERROR(__xludf.DUMMYFUNCTION("""COMPUTED_VALUE"""),"")</f>
        <v/>
      </c>
      <c r="N7" s="9" t="str">
        <f>IFERROR(__xludf.DUMMYFUNCTION("""COMPUTED_VALUE"""),"")</f>
        <v/>
      </c>
      <c r="O7" s="9" t="str">
        <f>IFERROR(__xludf.DUMMYFUNCTION("""COMPUTED_VALUE"""),"Not tested")</f>
        <v>Not tested</v>
      </c>
      <c r="P7" s="9" t="str">
        <f>IFERROR(__xludf.DUMMYFUNCTION("""COMPUTED_VALUE"""),"?")</f>
        <v>?</v>
      </c>
      <c r="Q7" s="9" t="str">
        <f>IFERROR(__xludf.DUMMYFUNCTION("""COMPUTED_VALUE"""),"Jaikishan")</f>
        <v>Jaikishan</v>
      </c>
      <c r="R7" s="11">
        <f>IFERROR(__xludf.DUMMYFUNCTION("""COMPUTED_VALUE"""),43798.0)</f>
        <v>43798</v>
      </c>
      <c r="S7" s="9" t="str">
        <f>IFERROR(__xludf.DUMMYFUNCTION("""COMPUTED_VALUE"""),"")</f>
        <v/>
      </c>
      <c r="T7" s="12" t="s">
        <v>5</v>
      </c>
      <c r="U7" s="9"/>
      <c r="V7" s="9"/>
      <c r="W7" s="9"/>
      <c r="X7" s="9"/>
      <c r="Y7" s="9"/>
      <c r="Z7" s="9"/>
    </row>
    <row r="8">
      <c r="A8" s="9" t="str">
        <f>IFERROR(__xludf.DUMMYFUNCTION("""COMPUTED_VALUE"""),"")</f>
        <v/>
      </c>
      <c r="B8" s="9" t="str">
        <f>IFERROR(__xludf.DUMMYFUNCTION("""COMPUTED_VALUE"""),"")</f>
        <v/>
      </c>
      <c r="C8" s="9" t="str">
        <f>IFERROR(__xludf.DUMMYFUNCTION("""COMPUTED_VALUE"""),"")</f>
        <v/>
      </c>
      <c r="D8" s="9" t="str">
        <f>IFERROR(__xludf.DUMMYFUNCTION("""COMPUTED_VALUE"""),"")</f>
        <v/>
      </c>
      <c r="E8" s="9" t="str">
        <f>IFERROR(__xludf.DUMMYFUNCTION("""COMPUTED_VALUE"""),"")</f>
        <v/>
      </c>
      <c r="F8" s="9" t="str">
        <f>IFERROR(__xludf.DUMMYFUNCTION("""COMPUTED_VALUE"""),"")</f>
        <v/>
      </c>
      <c r="G8" s="9" t="str">
        <f>IFERROR(__xludf.DUMMYFUNCTION("""COMPUTED_VALUE"""),"")</f>
        <v/>
      </c>
      <c r="H8" s="9" t="str">
        <f>IFERROR(__xludf.DUMMYFUNCTION("""COMPUTED_VALUE"""),"")</f>
        <v/>
      </c>
      <c r="I8" s="9" t="str">
        <f>IFERROR(__xludf.DUMMYFUNCTION("""COMPUTED_VALUE"""),"")</f>
        <v/>
      </c>
      <c r="J8" s="9" t="str">
        <f>IFERROR(__xludf.DUMMYFUNCTION("""COMPUTED_VALUE"""),"")</f>
        <v/>
      </c>
      <c r="K8" s="9" t="str">
        <f>IFERROR(__xludf.DUMMYFUNCTION("""COMPUTED_VALUE"""),"")</f>
        <v/>
      </c>
      <c r="L8" s="9" t="str">
        <f>IFERROR(__xludf.DUMMYFUNCTION("""COMPUTED_VALUE"""),"")</f>
        <v/>
      </c>
      <c r="M8" s="9" t="str">
        <f>IFERROR(__xludf.DUMMYFUNCTION("""COMPUTED_VALUE"""),"")</f>
        <v/>
      </c>
      <c r="N8" s="9" t="str">
        <f>IFERROR(__xludf.DUMMYFUNCTION("""COMPUTED_VALUE"""),"")</f>
        <v/>
      </c>
      <c r="O8" s="9" t="str">
        <f>IFERROR(__xludf.DUMMYFUNCTION("""COMPUTED_VALUE"""),"Not mandatory, save without any error")</f>
        <v>Not mandatory, save without any error</v>
      </c>
      <c r="P8" s="9" t="str">
        <f>IFERROR(__xludf.DUMMYFUNCTION("""COMPUTED_VALUE"""),"Fail")</f>
        <v>Fail</v>
      </c>
      <c r="Q8" s="9" t="str">
        <f>IFERROR(__xludf.DUMMYFUNCTION("""COMPUTED_VALUE"""),"Jaikishan")</f>
        <v>Jaikishan</v>
      </c>
      <c r="R8" s="11">
        <f>IFERROR(__xludf.DUMMYFUNCTION("""COMPUTED_VALUE"""),43798.0)</f>
        <v>43798</v>
      </c>
      <c r="S8" s="9" t="str">
        <f>IFERROR(__xludf.DUMMYFUNCTION("""COMPUTED_VALUE"""),"")</f>
        <v/>
      </c>
      <c r="T8" s="12" t="s">
        <v>5</v>
      </c>
      <c r="U8" s="9"/>
      <c r="V8" s="9"/>
      <c r="W8" s="9"/>
      <c r="X8" s="9"/>
      <c r="Y8" s="9"/>
      <c r="Z8" s="9"/>
    </row>
    <row r="9">
      <c r="A9" s="9" t="str">
        <f>IFERROR(__xludf.DUMMYFUNCTION("""COMPUTED_VALUE"""),"")</f>
        <v/>
      </c>
      <c r="B9" s="9" t="str">
        <f>IFERROR(__xludf.DUMMYFUNCTION("""COMPUTED_VALUE"""),"")</f>
        <v/>
      </c>
      <c r="C9" s="9" t="str">
        <f>IFERROR(__xludf.DUMMYFUNCTION("""COMPUTED_VALUE"""),"")</f>
        <v/>
      </c>
      <c r="D9" s="9" t="str">
        <f>IFERROR(__xludf.DUMMYFUNCTION("""COMPUTED_VALUE"""),"")</f>
        <v/>
      </c>
      <c r="E9" s="9" t="str">
        <f>IFERROR(__xludf.DUMMYFUNCTION("""COMPUTED_VALUE"""),"")</f>
        <v/>
      </c>
      <c r="F9" s="9" t="str">
        <f>IFERROR(__xludf.DUMMYFUNCTION("""COMPUTED_VALUE"""),"")</f>
        <v/>
      </c>
      <c r="G9" s="9" t="str">
        <f>IFERROR(__xludf.DUMMYFUNCTION("""COMPUTED_VALUE"""),"")</f>
        <v/>
      </c>
      <c r="H9" s="9" t="str">
        <f>IFERROR(__xludf.DUMMYFUNCTION("""COMPUTED_VALUE"""),"")</f>
        <v/>
      </c>
      <c r="I9" s="9" t="str">
        <f>IFERROR(__xludf.DUMMYFUNCTION("""COMPUTED_VALUE"""),"")</f>
        <v/>
      </c>
      <c r="J9" s="9" t="str">
        <f>IFERROR(__xludf.DUMMYFUNCTION("""COMPUTED_VALUE"""),"")</f>
        <v/>
      </c>
      <c r="K9" s="9" t="str">
        <f>IFERROR(__xludf.DUMMYFUNCTION("""COMPUTED_VALUE"""),"")</f>
        <v/>
      </c>
      <c r="L9" s="9" t="str">
        <f>IFERROR(__xludf.DUMMYFUNCTION("""COMPUTED_VALUE"""),"")</f>
        <v/>
      </c>
      <c r="M9" s="9" t="str">
        <f>IFERROR(__xludf.DUMMYFUNCTION("""COMPUTED_VALUE"""),"")</f>
        <v/>
      </c>
      <c r="N9" s="9" t="str">
        <f>IFERROR(__xludf.DUMMYFUNCTION("""COMPUTED_VALUE"""),"")</f>
        <v/>
      </c>
      <c r="O9" s="9" t="str">
        <f>IFERROR(__xludf.DUMMYFUNCTION("""COMPUTED_VALUE"""),"Different from web(in Web only accept character,underscore)")</f>
        <v>Different from web(in Web only accept character,underscore)</v>
      </c>
      <c r="P9" s="9" t="str">
        <f>IFERROR(__xludf.DUMMYFUNCTION("""COMPUTED_VALUE"""),"Fail")</f>
        <v>Fail</v>
      </c>
      <c r="Q9" s="9" t="str">
        <f>IFERROR(__xludf.DUMMYFUNCTION("""COMPUTED_VALUE"""),"Jaikishan")</f>
        <v>Jaikishan</v>
      </c>
      <c r="R9" s="11">
        <f>IFERROR(__xludf.DUMMYFUNCTION("""COMPUTED_VALUE"""),43798.0)</f>
        <v>43798</v>
      </c>
      <c r="S9" s="9" t="str">
        <f>IFERROR(__xludf.DUMMYFUNCTION("""COMPUTED_VALUE"""),"")</f>
        <v/>
      </c>
      <c r="T9" s="12" t="s">
        <v>5</v>
      </c>
      <c r="U9" s="17" t="s">
        <v>30</v>
      </c>
      <c r="V9" s="9"/>
      <c r="W9" s="9"/>
      <c r="X9" s="9"/>
      <c r="Y9" s="9"/>
      <c r="Z9" s="9"/>
    </row>
    <row r="10">
      <c r="A10" s="9" t="str">
        <f>IFERROR(__xludf.DUMMYFUNCTION("""COMPUTED_VALUE"""),"")</f>
        <v/>
      </c>
      <c r="B10" s="9" t="str">
        <f>IFERROR(__xludf.DUMMYFUNCTION("""COMPUTED_VALUE"""),"")</f>
        <v/>
      </c>
      <c r="C10" s="9" t="str">
        <f>IFERROR(__xludf.DUMMYFUNCTION("""COMPUTED_VALUE"""),"")</f>
        <v/>
      </c>
      <c r="D10" s="9" t="str">
        <f>IFERROR(__xludf.DUMMYFUNCTION("""COMPUTED_VALUE"""),"")</f>
        <v/>
      </c>
      <c r="E10" s="9" t="str">
        <f>IFERROR(__xludf.DUMMYFUNCTION("""COMPUTED_VALUE"""),"")</f>
        <v/>
      </c>
      <c r="F10" s="9" t="str">
        <f>IFERROR(__xludf.DUMMYFUNCTION("""COMPUTED_VALUE"""),"")</f>
        <v/>
      </c>
      <c r="G10" s="9" t="str">
        <f>IFERROR(__xludf.DUMMYFUNCTION("""COMPUTED_VALUE"""),"")</f>
        <v/>
      </c>
      <c r="H10" s="9" t="str">
        <f>IFERROR(__xludf.DUMMYFUNCTION("""COMPUTED_VALUE"""),"")</f>
        <v/>
      </c>
      <c r="I10" s="9" t="str">
        <f>IFERROR(__xludf.DUMMYFUNCTION("""COMPUTED_VALUE"""),"")</f>
        <v/>
      </c>
      <c r="J10" s="9" t="str">
        <f>IFERROR(__xludf.DUMMYFUNCTION("""COMPUTED_VALUE"""),"")</f>
        <v/>
      </c>
      <c r="K10" s="9" t="str">
        <f>IFERROR(__xludf.DUMMYFUNCTION("""COMPUTED_VALUE"""),"")</f>
        <v/>
      </c>
      <c r="L10" s="9" t="str">
        <f>IFERROR(__xludf.DUMMYFUNCTION("""COMPUTED_VALUE"""),"")</f>
        <v/>
      </c>
      <c r="M10" s="9" t="str">
        <f>IFERROR(__xludf.DUMMYFUNCTION("""COMPUTED_VALUE"""),"")</f>
        <v/>
      </c>
      <c r="N10" s="9" t="str">
        <f>IFERROR(__xludf.DUMMYFUNCTION("""COMPUTED_VALUE"""),"")</f>
        <v/>
      </c>
      <c r="O10" s="9" t="str">
        <f>IFERROR(__xludf.DUMMYFUNCTION("""COMPUTED_VALUE"""),"Accept more than 50 length")</f>
        <v>Accept more than 50 length</v>
      </c>
      <c r="P10" s="9" t="str">
        <f>IFERROR(__xludf.DUMMYFUNCTION("""COMPUTED_VALUE"""),"Fail")</f>
        <v>Fail</v>
      </c>
      <c r="Q10" s="9" t="str">
        <f>IFERROR(__xludf.DUMMYFUNCTION("""COMPUTED_VALUE"""),"Jaikishan")</f>
        <v>Jaikishan</v>
      </c>
      <c r="R10" s="11">
        <f>IFERROR(__xludf.DUMMYFUNCTION("""COMPUTED_VALUE"""),43798.0)</f>
        <v>43798</v>
      </c>
      <c r="S10" s="9" t="str">
        <f>IFERROR(__xludf.DUMMYFUNCTION("""COMPUTED_VALUE"""),"")</f>
        <v/>
      </c>
      <c r="T10" s="12" t="s">
        <v>5</v>
      </c>
      <c r="U10" s="9"/>
      <c r="V10" s="9"/>
      <c r="W10" s="9"/>
      <c r="X10" s="9"/>
      <c r="Y10" s="9"/>
      <c r="Z10" s="9"/>
    </row>
    <row r="11">
      <c r="A11" s="9" t="str">
        <f>IFERROR(__xludf.DUMMYFUNCTION("""COMPUTED_VALUE"""),"")</f>
        <v/>
      </c>
      <c r="B11" s="9" t="str">
        <f>IFERROR(__xludf.DUMMYFUNCTION("""COMPUTED_VALUE"""),"")</f>
        <v/>
      </c>
      <c r="C11" s="9" t="str">
        <f>IFERROR(__xludf.DUMMYFUNCTION("""COMPUTED_VALUE"""),"")</f>
        <v/>
      </c>
      <c r="D11" s="9" t="str">
        <f>IFERROR(__xludf.DUMMYFUNCTION("""COMPUTED_VALUE"""),"")</f>
        <v/>
      </c>
      <c r="E11" s="9" t="str">
        <f>IFERROR(__xludf.DUMMYFUNCTION("""COMPUTED_VALUE"""),"")</f>
        <v/>
      </c>
      <c r="F11" s="9" t="str">
        <f>IFERROR(__xludf.DUMMYFUNCTION("""COMPUTED_VALUE"""),"")</f>
        <v/>
      </c>
      <c r="G11" s="9" t="str">
        <f>IFERROR(__xludf.DUMMYFUNCTION("""COMPUTED_VALUE"""),"")</f>
        <v/>
      </c>
      <c r="H11" s="9" t="str">
        <f>IFERROR(__xludf.DUMMYFUNCTION("""COMPUTED_VALUE"""),"")</f>
        <v/>
      </c>
      <c r="I11" s="9" t="str">
        <f>IFERROR(__xludf.DUMMYFUNCTION("""COMPUTED_VALUE"""),"")</f>
        <v/>
      </c>
      <c r="J11" s="9" t="str">
        <f>IFERROR(__xludf.DUMMYFUNCTION("""COMPUTED_VALUE"""),"")</f>
        <v/>
      </c>
      <c r="K11" s="9" t="str">
        <f>IFERROR(__xludf.DUMMYFUNCTION("""COMPUTED_VALUE"""),"")</f>
        <v/>
      </c>
      <c r="L11" s="9" t="str">
        <f>IFERROR(__xludf.DUMMYFUNCTION("""COMPUTED_VALUE"""),"")</f>
        <v/>
      </c>
      <c r="M11" s="9" t="str">
        <f>IFERROR(__xludf.DUMMYFUNCTION("""COMPUTED_VALUE"""),"")</f>
        <v/>
      </c>
      <c r="N11" s="9" t="str">
        <f>IFERROR(__xludf.DUMMYFUNCTION("""COMPUTED_VALUE"""),"")</f>
        <v/>
      </c>
      <c r="O11" s="9" t="str">
        <f>IFERROR(__xludf.DUMMYFUNCTION("""COMPUTED_VALUE"""),"In sheet it is written as Text with 100 character.")</f>
        <v>In sheet it is written as Text with 100 character.</v>
      </c>
      <c r="P11" s="9" t="str">
        <f>IFERROR(__xludf.DUMMYFUNCTION("""COMPUTED_VALUE"""),"?")</f>
        <v>?</v>
      </c>
      <c r="Q11" s="9" t="str">
        <f>IFERROR(__xludf.DUMMYFUNCTION("""COMPUTED_VALUE"""),"Jaikishan")</f>
        <v>Jaikishan</v>
      </c>
      <c r="R11" s="11">
        <f>IFERROR(__xludf.DUMMYFUNCTION("""COMPUTED_VALUE"""),43799.0)</f>
        <v>43799</v>
      </c>
      <c r="S11" s="9" t="str">
        <f>IFERROR(__xludf.DUMMYFUNCTION("""COMPUTED_VALUE"""),"")</f>
        <v/>
      </c>
      <c r="T11" s="12" t="s">
        <v>5</v>
      </c>
      <c r="U11" s="9"/>
      <c r="V11" s="9"/>
      <c r="W11" s="9"/>
      <c r="X11" s="9"/>
      <c r="Y11" s="9"/>
      <c r="Z11" s="9"/>
    </row>
    <row r="12">
      <c r="A12" s="9" t="str">
        <f>IFERROR(__xludf.DUMMYFUNCTION("""COMPUTED_VALUE"""),"")</f>
        <v/>
      </c>
      <c r="B12" s="9" t="str">
        <f>IFERROR(__xludf.DUMMYFUNCTION("""COMPUTED_VALUE"""),"")</f>
        <v/>
      </c>
      <c r="C12" s="9" t="str">
        <f>IFERROR(__xludf.DUMMYFUNCTION("""COMPUTED_VALUE"""),"")</f>
        <v/>
      </c>
      <c r="D12" s="9" t="str">
        <f>IFERROR(__xludf.DUMMYFUNCTION("""COMPUTED_VALUE"""),"")</f>
        <v/>
      </c>
      <c r="E12" s="9" t="str">
        <f>IFERROR(__xludf.DUMMYFUNCTION("""COMPUTED_VALUE"""),"")</f>
        <v/>
      </c>
      <c r="F12" s="9" t="str">
        <f>IFERROR(__xludf.DUMMYFUNCTION("""COMPUTED_VALUE"""),"")</f>
        <v/>
      </c>
      <c r="G12" s="9" t="str">
        <f>IFERROR(__xludf.DUMMYFUNCTION("""COMPUTED_VALUE"""),"")</f>
        <v/>
      </c>
      <c r="H12" s="9" t="str">
        <f>IFERROR(__xludf.DUMMYFUNCTION("""COMPUTED_VALUE"""),"")</f>
        <v/>
      </c>
      <c r="I12" s="9" t="str">
        <f>IFERROR(__xludf.DUMMYFUNCTION("""COMPUTED_VALUE"""),"")</f>
        <v/>
      </c>
      <c r="J12" s="9" t="str">
        <f>IFERROR(__xludf.DUMMYFUNCTION("""COMPUTED_VALUE"""),"")</f>
        <v/>
      </c>
      <c r="K12" s="9" t="str">
        <f>IFERROR(__xludf.DUMMYFUNCTION("""COMPUTED_VALUE"""),"")</f>
        <v/>
      </c>
      <c r="L12" s="9" t="str">
        <f>IFERROR(__xludf.DUMMYFUNCTION("""COMPUTED_VALUE"""),"")</f>
        <v/>
      </c>
      <c r="M12" s="9" t="str">
        <f>IFERROR(__xludf.DUMMYFUNCTION("""COMPUTED_VALUE"""),"")</f>
        <v/>
      </c>
      <c r="N12" s="9" t="str">
        <f>IFERROR(__xludf.DUMMYFUNCTION("""COMPUTED_VALUE"""),"")</f>
        <v/>
      </c>
      <c r="O12" s="9" t="str">
        <f>IFERROR(__xludf.DUMMYFUNCTION("""COMPUTED_VALUE"""),"Select source type should be mandatory")</f>
        <v>Select source type should be mandatory</v>
      </c>
      <c r="P12" s="9" t="str">
        <f>IFERROR(__xludf.DUMMYFUNCTION("""COMPUTED_VALUE"""),"Fail")</f>
        <v>Fail</v>
      </c>
      <c r="Q12" s="9" t="str">
        <f>IFERROR(__xludf.DUMMYFUNCTION("""COMPUTED_VALUE"""),"Jaikishan")</f>
        <v>Jaikishan</v>
      </c>
      <c r="R12" s="11">
        <f>IFERROR(__xludf.DUMMYFUNCTION("""COMPUTED_VALUE"""),43799.0)</f>
        <v>43799</v>
      </c>
      <c r="S12" s="9" t="str">
        <f>IFERROR(__xludf.DUMMYFUNCTION("""COMPUTED_VALUE"""),"")</f>
        <v/>
      </c>
      <c r="T12" s="12" t="s">
        <v>5</v>
      </c>
      <c r="U12" s="9"/>
      <c r="V12" s="9"/>
      <c r="W12" s="9"/>
      <c r="X12" s="9"/>
      <c r="Y12" s="9"/>
      <c r="Z12" s="9"/>
    </row>
    <row r="13">
      <c r="A13" s="9" t="str">
        <f>IFERROR(__xludf.DUMMYFUNCTION("""COMPUTED_VALUE"""),"")</f>
        <v/>
      </c>
      <c r="B13" s="9" t="str">
        <f>IFERROR(__xludf.DUMMYFUNCTION("""COMPUTED_VALUE"""),"")</f>
        <v/>
      </c>
      <c r="C13" s="9" t="str">
        <f>IFERROR(__xludf.DUMMYFUNCTION("""COMPUTED_VALUE"""),"")</f>
        <v/>
      </c>
      <c r="D13" s="9" t="str">
        <f>IFERROR(__xludf.DUMMYFUNCTION("""COMPUTED_VALUE"""),"")</f>
        <v/>
      </c>
      <c r="E13" s="9" t="str">
        <f>IFERROR(__xludf.DUMMYFUNCTION("""COMPUTED_VALUE"""),"")</f>
        <v/>
      </c>
      <c r="F13" s="9" t="str">
        <f>IFERROR(__xludf.DUMMYFUNCTION("""COMPUTED_VALUE"""),"")</f>
        <v/>
      </c>
      <c r="G13" s="9" t="str">
        <f>IFERROR(__xludf.DUMMYFUNCTION("""COMPUTED_VALUE"""),"")</f>
        <v/>
      </c>
      <c r="H13" s="9" t="str">
        <f>IFERROR(__xludf.DUMMYFUNCTION("""COMPUTED_VALUE"""),"")</f>
        <v/>
      </c>
      <c r="I13" s="9" t="str">
        <f>IFERROR(__xludf.DUMMYFUNCTION("""COMPUTED_VALUE"""),"")</f>
        <v/>
      </c>
      <c r="J13" s="9" t="str">
        <f>IFERROR(__xludf.DUMMYFUNCTION("""COMPUTED_VALUE"""),"")</f>
        <v/>
      </c>
      <c r="K13" s="9" t="str">
        <f>IFERROR(__xludf.DUMMYFUNCTION("""COMPUTED_VALUE"""),"")</f>
        <v/>
      </c>
      <c r="L13" s="9" t="str">
        <f>IFERROR(__xludf.DUMMYFUNCTION("""COMPUTED_VALUE"""),"")</f>
        <v/>
      </c>
      <c r="M13" s="9" t="str">
        <f>IFERROR(__xludf.DUMMYFUNCTION("""COMPUTED_VALUE"""),"")</f>
        <v/>
      </c>
      <c r="N13" s="9" t="str">
        <f>IFERROR(__xludf.DUMMYFUNCTION("""COMPUTED_VALUE"""),"")</f>
        <v/>
      </c>
      <c r="O13" s="9" t="str">
        <f>IFERROR(__xludf.DUMMYFUNCTION("""COMPUTED_VALUE"""),"Placeholder should be Select Choice Source Type")</f>
        <v>Placeholder should be Select Choice Source Type</v>
      </c>
      <c r="P13" s="9" t="str">
        <f>IFERROR(__xludf.DUMMYFUNCTION("""COMPUTED_VALUE"""),"Fail")</f>
        <v>Fail</v>
      </c>
      <c r="Q13" s="9" t="str">
        <f>IFERROR(__xludf.DUMMYFUNCTION("""COMPUTED_VALUE"""),"Jaikishan")</f>
        <v>Jaikishan</v>
      </c>
      <c r="R13" s="11">
        <f>IFERROR(__xludf.DUMMYFUNCTION("""COMPUTED_VALUE"""),43799.0)</f>
        <v>43799</v>
      </c>
      <c r="S13" s="9" t="str">
        <f>IFERROR(__xludf.DUMMYFUNCTION("""COMPUTED_VALUE"""),"")</f>
        <v/>
      </c>
      <c r="T13" s="12" t="s">
        <v>5</v>
      </c>
      <c r="U13" s="9"/>
      <c r="V13" s="9"/>
      <c r="W13" s="9"/>
      <c r="X13" s="9"/>
      <c r="Y13" s="9"/>
      <c r="Z13" s="9"/>
    </row>
    <row r="14">
      <c r="A14" s="9" t="str">
        <f>IFERROR(__xludf.DUMMYFUNCTION("""COMPUTED_VALUE"""),"")</f>
        <v/>
      </c>
      <c r="B14" s="9" t="str">
        <f>IFERROR(__xludf.DUMMYFUNCTION("""COMPUTED_VALUE"""),"")</f>
        <v/>
      </c>
      <c r="C14" s="9" t="str">
        <f>IFERROR(__xludf.DUMMYFUNCTION("""COMPUTED_VALUE"""),"")</f>
        <v/>
      </c>
      <c r="D14" s="9" t="str">
        <f>IFERROR(__xludf.DUMMYFUNCTION("""COMPUTED_VALUE"""),"")</f>
        <v/>
      </c>
      <c r="E14" s="9" t="str">
        <f>IFERROR(__xludf.DUMMYFUNCTION("""COMPUTED_VALUE"""),"")</f>
        <v/>
      </c>
      <c r="F14" s="9" t="str">
        <f>IFERROR(__xludf.DUMMYFUNCTION("""COMPUTED_VALUE"""),"")</f>
        <v/>
      </c>
      <c r="G14" s="9" t="str">
        <f>IFERROR(__xludf.DUMMYFUNCTION("""COMPUTED_VALUE"""),"")</f>
        <v/>
      </c>
      <c r="H14" s="9" t="str">
        <f>IFERROR(__xludf.DUMMYFUNCTION("""COMPUTED_VALUE"""),"")</f>
        <v/>
      </c>
      <c r="I14" s="9" t="str">
        <f>IFERROR(__xludf.DUMMYFUNCTION("""COMPUTED_VALUE"""),"")</f>
        <v/>
      </c>
      <c r="J14" s="9" t="str">
        <f>IFERROR(__xludf.DUMMYFUNCTION("""COMPUTED_VALUE"""),"")</f>
        <v/>
      </c>
      <c r="K14" s="9" t="str">
        <f>IFERROR(__xludf.DUMMYFUNCTION("""COMPUTED_VALUE"""),"")</f>
        <v/>
      </c>
      <c r="L14" s="9" t="str">
        <f>IFERROR(__xludf.DUMMYFUNCTION("""COMPUTED_VALUE"""),"")</f>
        <v/>
      </c>
      <c r="M14" s="9" t="str">
        <f>IFERROR(__xludf.DUMMYFUNCTION("""COMPUTED_VALUE"""),"")</f>
        <v/>
      </c>
      <c r="N14" s="9" t="str">
        <f>IFERROR(__xludf.DUMMYFUNCTION("""COMPUTED_VALUE"""),"")</f>
        <v/>
      </c>
      <c r="O14" s="9" t="str">
        <f>IFERROR(__xludf.DUMMYFUNCTION("""COMPUTED_VALUE"""),"Weekdays fields also showing")</f>
        <v>Weekdays fields also showing</v>
      </c>
      <c r="P14" s="9" t="str">
        <f>IFERROR(__xludf.DUMMYFUNCTION("""COMPUTED_VALUE"""),"Fail")</f>
        <v>Fail</v>
      </c>
      <c r="Q14" s="9" t="str">
        <f>IFERROR(__xludf.DUMMYFUNCTION("""COMPUTED_VALUE"""),"Jaikishan")</f>
        <v>Jaikishan</v>
      </c>
      <c r="R14" s="11">
        <f>IFERROR(__xludf.DUMMYFUNCTION("""COMPUTED_VALUE"""),43799.0)</f>
        <v>43799</v>
      </c>
      <c r="S14" s="9" t="str">
        <f>IFERROR(__xludf.DUMMYFUNCTION("""COMPUTED_VALUE"""),"")</f>
        <v/>
      </c>
      <c r="T14" s="12" t="s">
        <v>5</v>
      </c>
      <c r="U14" s="9"/>
      <c r="V14" s="9"/>
      <c r="W14" s="9"/>
      <c r="X14" s="9"/>
      <c r="Y14" s="9"/>
      <c r="Z14" s="9"/>
    </row>
    <row r="15">
      <c r="A15" s="9" t="str">
        <f>IFERROR(__xludf.DUMMYFUNCTION("""COMPUTED_VALUE"""),"")</f>
        <v/>
      </c>
      <c r="B15" s="9" t="str">
        <f>IFERROR(__xludf.DUMMYFUNCTION("""COMPUTED_VALUE"""),"")</f>
        <v/>
      </c>
      <c r="C15" s="9" t="str">
        <f>IFERROR(__xludf.DUMMYFUNCTION("""COMPUTED_VALUE"""),"")</f>
        <v/>
      </c>
      <c r="D15" s="9" t="str">
        <f>IFERROR(__xludf.DUMMYFUNCTION("""COMPUTED_VALUE"""),"")</f>
        <v/>
      </c>
      <c r="E15" s="9" t="str">
        <f>IFERROR(__xludf.DUMMYFUNCTION("""COMPUTED_VALUE"""),"")</f>
        <v/>
      </c>
      <c r="F15" s="9" t="str">
        <f>IFERROR(__xludf.DUMMYFUNCTION("""COMPUTED_VALUE"""),"")</f>
        <v/>
      </c>
      <c r="G15" s="9" t="str">
        <f>IFERROR(__xludf.DUMMYFUNCTION("""COMPUTED_VALUE"""),"")</f>
        <v/>
      </c>
      <c r="H15" s="9" t="str">
        <f>IFERROR(__xludf.DUMMYFUNCTION("""COMPUTED_VALUE"""),"")</f>
        <v/>
      </c>
      <c r="I15" s="9" t="str">
        <f>IFERROR(__xludf.DUMMYFUNCTION("""COMPUTED_VALUE"""),"")</f>
        <v/>
      </c>
      <c r="J15" s="9" t="str">
        <f>IFERROR(__xludf.DUMMYFUNCTION("""COMPUTED_VALUE"""),"")</f>
        <v/>
      </c>
      <c r="K15" s="9" t="str">
        <f>IFERROR(__xludf.DUMMYFUNCTION("""COMPUTED_VALUE"""),"")</f>
        <v/>
      </c>
      <c r="L15" s="9" t="str">
        <f>IFERROR(__xludf.DUMMYFUNCTION("""COMPUTED_VALUE"""),"")</f>
        <v/>
      </c>
      <c r="M15" s="9" t="str">
        <f>IFERROR(__xludf.DUMMYFUNCTION("""COMPUTED_VALUE"""),"")</f>
        <v/>
      </c>
      <c r="N15" s="9" t="str">
        <f>IFERROR(__xludf.DUMMYFUNCTION("""COMPUTED_VALUE"""),"")</f>
        <v/>
      </c>
      <c r="O15" s="9" t="str">
        <f>IFERROR(__xludf.DUMMYFUNCTION("""COMPUTED_VALUE"""),"It save with default value, not showing any error message.")</f>
        <v>It save with default value, not showing any error message.</v>
      </c>
      <c r="P15" s="9" t="str">
        <f>IFERROR(__xludf.DUMMYFUNCTION("""COMPUTED_VALUE"""),"Fail")</f>
        <v>Fail</v>
      </c>
      <c r="Q15" s="9" t="str">
        <f>IFERROR(__xludf.DUMMYFUNCTION("""COMPUTED_VALUE"""),"Jaikishan")</f>
        <v>Jaikishan</v>
      </c>
      <c r="R15" s="11">
        <f>IFERROR(__xludf.DUMMYFUNCTION("""COMPUTED_VALUE"""),43799.0)</f>
        <v>43799</v>
      </c>
      <c r="S15" s="9" t="str">
        <f>IFERROR(__xludf.DUMMYFUNCTION("""COMPUTED_VALUE"""),"")</f>
        <v/>
      </c>
      <c r="T15" s="12" t="s">
        <v>5</v>
      </c>
      <c r="U15" s="12" t="s">
        <v>31</v>
      </c>
      <c r="V15" s="9"/>
      <c r="W15" s="9"/>
      <c r="X15" s="9"/>
      <c r="Y15" s="9"/>
      <c r="Z15" s="9"/>
    </row>
    <row r="16">
      <c r="A16" s="9" t="str">
        <f>IFERROR(__xludf.DUMMYFUNCTION("""COMPUTED_VALUE"""),"")</f>
        <v/>
      </c>
      <c r="B16" s="9" t="str">
        <f>IFERROR(__xludf.DUMMYFUNCTION("""COMPUTED_VALUE"""),"")</f>
        <v/>
      </c>
      <c r="C16" s="9" t="str">
        <f>IFERROR(__xludf.DUMMYFUNCTION("""COMPUTED_VALUE"""),"")</f>
        <v/>
      </c>
      <c r="D16" s="9" t="str">
        <f>IFERROR(__xludf.DUMMYFUNCTION("""COMPUTED_VALUE"""),"")</f>
        <v/>
      </c>
      <c r="E16" s="9" t="str">
        <f>IFERROR(__xludf.DUMMYFUNCTION("""COMPUTED_VALUE"""),"")</f>
        <v/>
      </c>
      <c r="F16" s="9" t="str">
        <f>IFERROR(__xludf.DUMMYFUNCTION("""COMPUTED_VALUE"""),"")</f>
        <v/>
      </c>
      <c r="G16" s="9" t="str">
        <f>IFERROR(__xludf.DUMMYFUNCTION("""COMPUTED_VALUE"""),"")</f>
        <v/>
      </c>
      <c r="H16" s="9" t="str">
        <f>IFERROR(__xludf.DUMMYFUNCTION("""COMPUTED_VALUE"""),"")</f>
        <v/>
      </c>
      <c r="I16" s="9" t="str">
        <f>IFERROR(__xludf.DUMMYFUNCTION("""COMPUTED_VALUE"""),"")</f>
        <v/>
      </c>
      <c r="J16" s="9" t="str">
        <f>IFERROR(__xludf.DUMMYFUNCTION("""COMPUTED_VALUE"""),"")</f>
        <v/>
      </c>
      <c r="K16" s="9" t="str">
        <f>IFERROR(__xludf.DUMMYFUNCTION("""COMPUTED_VALUE"""),"")</f>
        <v/>
      </c>
      <c r="L16" s="9" t="str">
        <f>IFERROR(__xludf.DUMMYFUNCTION("""COMPUTED_VALUE"""),"")</f>
        <v/>
      </c>
      <c r="M16" s="9" t="str">
        <f>IFERROR(__xludf.DUMMYFUNCTION("""COMPUTED_VALUE"""),"")</f>
        <v/>
      </c>
      <c r="N16" s="9" t="str">
        <f>IFERROR(__xludf.DUMMYFUNCTION("""COMPUTED_VALUE"""),"")</f>
        <v/>
      </c>
      <c r="O16" s="9" t="str">
        <f>IFERROR(__xludf.DUMMYFUNCTION("""COMPUTED_VALUE"""),"Title not macthed , showing ""Manage Query""
")</f>
        <v>Title not macthed , showing "Manage Query"
</v>
      </c>
      <c r="P16" s="9" t="str">
        <f>IFERROR(__xludf.DUMMYFUNCTION("""COMPUTED_VALUE"""),"Fail")</f>
        <v>Fail</v>
      </c>
      <c r="Q16" s="9" t="str">
        <f>IFERROR(__xludf.DUMMYFUNCTION("""COMPUTED_VALUE"""),"Jaikishan")</f>
        <v>Jaikishan</v>
      </c>
      <c r="R16" s="11">
        <f>IFERROR(__xludf.DUMMYFUNCTION("""COMPUTED_VALUE"""),43798.0)</f>
        <v>43798</v>
      </c>
      <c r="S16" s="9" t="str">
        <f>IFERROR(__xludf.DUMMYFUNCTION("""COMPUTED_VALUE"""),"")</f>
        <v/>
      </c>
      <c r="T16" s="12" t="s">
        <v>5</v>
      </c>
      <c r="U16" s="9"/>
      <c r="V16" s="9"/>
      <c r="W16" s="9"/>
      <c r="X16" s="9"/>
      <c r="Y16" s="9"/>
      <c r="Z16" s="9"/>
    </row>
    <row r="17">
      <c r="A17" s="9" t="str">
        <f>IFERROR(__xludf.DUMMYFUNCTION("""COMPUTED_VALUE"""),"")</f>
        <v/>
      </c>
      <c r="B17" s="9" t="str">
        <f>IFERROR(__xludf.DUMMYFUNCTION("""COMPUTED_VALUE"""),"")</f>
        <v/>
      </c>
      <c r="C17" s="9" t="str">
        <f>IFERROR(__xludf.DUMMYFUNCTION("""COMPUTED_VALUE"""),"")</f>
        <v/>
      </c>
      <c r="D17" s="9" t="str">
        <f>IFERROR(__xludf.DUMMYFUNCTION("""COMPUTED_VALUE"""),"")</f>
        <v/>
      </c>
      <c r="E17" s="9" t="str">
        <f>IFERROR(__xludf.DUMMYFUNCTION("""COMPUTED_VALUE"""),"")</f>
        <v/>
      </c>
      <c r="F17" s="9" t="str">
        <f>IFERROR(__xludf.DUMMYFUNCTION("""COMPUTED_VALUE"""),"")</f>
        <v/>
      </c>
      <c r="G17" s="9" t="str">
        <f>IFERROR(__xludf.DUMMYFUNCTION("""COMPUTED_VALUE"""),"")</f>
        <v/>
      </c>
      <c r="H17" s="9" t="str">
        <f>IFERROR(__xludf.DUMMYFUNCTION("""COMPUTED_VALUE"""),"")</f>
        <v/>
      </c>
      <c r="I17" s="9" t="str">
        <f>IFERROR(__xludf.DUMMYFUNCTION("""COMPUTED_VALUE"""),"")</f>
        <v/>
      </c>
      <c r="J17" s="9" t="str">
        <f>IFERROR(__xludf.DUMMYFUNCTION("""COMPUTED_VALUE"""),"")</f>
        <v/>
      </c>
      <c r="K17" s="9" t="str">
        <f>IFERROR(__xludf.DUMMYFUNCTION("""COMPUTED_VALUE"""),"")</f>
        <v/>
      </c>
      <c r="L17" s="9" t="str">
        <f>IFERROR(__xludf.DUMMYFUNCTION("""COMPUTED_VALUE"""),"")</f>
        <v/>
      </c>
      <c r="M17" s="9" t="str">
        <f>IFERROR(__xludf.DUMMYFUNCTION("""COMPUTED_VALUE"""),"")</f>
        <v/>
      </c>
      <c r="N17" s="9" t="str">
        <f>IFERROR(__xludf.DUMMYFUNCTION("""COMPUTED_VALUE"""),"")</f>
        <v/>
      </c>
      <c r="O17" s="9" t="str">
        <f>IFERROR(__xludf.DUMMYFUNCTION("""COMPUTED_VALUE"""),"Save blank value when save
")</f>
        <v>Save blank value when save
</v>
      </c>
      <c r="P17" s="9" t="str">
        <f>IFERROR(__xludf.DUMMYFUNCTION("""COMPUTED_VALUE"""),"Fail")</f>
        <v>Fail</v>
      </c>
      <c r="Q17" s="9" t="str">
        <f>IFERROR(__xludf.DUMMYFUNCTION("""COMPUTED_VALUE"""),"Jaikishan")</f>
        <v>Jaikishan</v>
      </c>
      <c r="R17" s="11">
        <f>IFERROR(__xludf.DUMMYFUNCTION("""COMPUTED_VALUE"""),43798.0)</f>
        <v>43798</v>
      </c>
      <c r="S17" s="9" t="str">
        <f>IFERROR(__xludf.DUMMYFUNCTION("""COMPUTED_VALUE"""),"")</f>
        <v/>
      </c>
      <c r="T17" s="12" t="s">
        <v>5</v>
      </c>
      <c r="U17" s="9"/>
      <c r="V17" s="9"/>
      <c r="W17" s="9"/>
      <c r="X17" s="9"/>
      <c r="Y17" s="9"/>
      <c r="Z17" s="9"/>
    </row>
    <row r="18">
      <c r="A18" s="9" t="str">
        <f>IFERROR(__xludf.DUMMYFUNCTION("""COMPUTED_VALUE"""),"")</f>
        <v/>
      </c>
      <c r="B18" s="9" t="str">
        <f>IFERROR(__xludf.DUMMYFUNCTION("""COMPUTED_VALUE"""),"")</f>
        <v/>
      </c>
      <c r="C18" s="9" t="str">
        <f>IFERROR(__xludf.DUMMYFUNCTION("""COMPUTED_VALUE"""),"")</f>
        <v/>
      </c>
      <c r="D18" s="9" t="str">
        <f>IFERROR(__xludf.DUMMYFUNCTION("""COMPUTED_VALUE"""),"")</f>
        <v/>
      </c>
      <c r="E18" s="9" t="str">
        <f>IFERROR(__xludf.DUMMYFUNCTION("""COMPUTED_VALUE"""),"")</f>
        <v/>
      </c>
      <c r="F18" s="9" t="str">
        <f>IFERROR(__xludf.DUMMYFUNCTION("""COMPUTED_VALUE"""),"")</f>
        <v/>
      </c>
      <c r="G18" s="9" t="str">
        <f>IFERROR(__xludf.DUMMYFUNCTION("""COMPUTED_VALUE"""),"")</f>
        <v/>
      </c>
      <c r="H18" s="9" t="str">
        <f>IFERROR(__xludf.DUMMYFUNCTION("""COMPUTED_VALUE"""),"")</f>
        <v/>
      </c>
      <c r="I18" s="9" t="str">
        <f>IFERROR(__xludf.DUMMYFUNCTION("""COMPUTED_VALUE"""),"")</f>
        <v/>
      </c>
      <c r="J18" s="9" t="str">
        <f>IFERROR(__xludf.DUMMYFUNCTION("""COMPUTED_VALUE"""),"")</f>
        <v/>
      </c>
      <c r="K18" s="9" t="str">
        <f>IFERROR(__xludf.DUMMYFUNCTION("""COMPUTED_VALUE"""),"")</f>
        <v/>
      </c>
      <c r="L18" s="9" t="str">
        <f>IFERROR(__xludf.DUMMYFUNCTION("""COMPUTED_VALUE"""),"")</f>
        <v/>
      </c>
      <c r="M18" s="9" t="str">
        <f>IFERROR(__xludf.DUMMYFUNCTION("""COMPUTED_VALUE"""),"")</f>
        <v/>
      </c>
      <c r="N18" s="9" t="str">
        <f>IFERROR(__xludf.DUMMYFUNCTION("""COMPUTED_VALUE"""),"")</f>
        <v/>
      </c>
      <c r="O18" s="9" t="str">
        <f>IFERROR(__xludf.DUMMYFUNCTION("""COMPUTED_VALUE"""),"Serial number not displaying")</f>
        <v>Serial number not displaying</v>
      </c>
      <c r="P18" s="9" t="str">
        <f>IFERROR(__xludf.DUMMYFUNCTION("""COMPUTED_VALUE"""),"Fail")</f>
        <v>Fail</v>
      </c>
      <c r="Q18" s="9" t="str">
        <f>IFERROR(__xludf.DUMMYFUNCTION("""COMPUTED_VALUE"""),"Jaikishan")</f>
        <v>Jaikishan</v>
      </c>
      <c r="R18" s="11">
        <f>IFERROR(__xludf.DUMMYFUNCTION("""COMPUTED_VALUE"""),43798.0)</f>
        <v>43798</v>
      </c>
      <c r="S18" s="9" t="str">
        <f>IFERROR(__xludf.DUMMYFUNCTION("""COMPUTED_VALUE"""),"")</f>
        <v/>
      </c>
      <c r="T18" s="12" t="s">
        <v>5</v>
      </c>
      <c r="U18" s="9"/>
      <c r="V18" s="9"/>
      <c r="W18" s="9"/>
      <c r="X18" s="9"/>
      <c r="Y18" s="9"/>
      <c r="Z18" s="9"/>
    </row>
    <row r="19">
      <c r="A19" s="9" t="str">
        <f>IFERROR(__xludf.DUMMYFUNCTION("""COMPUTED_VALUE"""),"")</f>
        <v/>
      </c>
      <c r="B19" s="9" t="str">
        <f>IFERROR(__xludf.DUMMYFUNCTION("""COMPUTED_VALUE"""),"")</f>
        <v/>
      </c>
      <c r="C19" s="9" t="str">
        <f>IFERROR(__xludf.DUMMYFUNCTION("""COMPUTED_VALUE"""),"")</f>
        <v/>
      </c>
      <c r="D19" s="9" t="str">
        <f>IFERROR(__xludf.DUMMYFUNCTION("""COMPUTED_VALUE"""),"")</f>
        <v/>
      </c>
      <c r="E19" s="9" t="str">
        <f>IFERROR(__xludf.DUMMYFUNCTION("""COMPUTED_VALUE"""),"")</f>
        <v/>
      </c>
      <c r="F19" s="9" t="str">
        <f>IFERROR(__xludf.DUMMYFUNCTION("""COMPUTED_VALUE"""),"")</f>
        <v/>
      </c>
      <c r="G19" s="9" t="str">
        <f>IFERROR(__xludf.DUMMYFUNCTION("""COMPUTED_VALUE"""),"")</f>
        <v/>
      </c>
      <c r="H19" s="9" t="str">
        <f>IFERROR(__xludf.DUMMYFUNCTION("""COMPUTED_VALUE"""),"")</f>
        <v/>
      </c>
      <c r="I19" s="9" t="str">
        <f>IFERROR(__xludf.DUMMYFUNCTION("""COMPUTED_VALUE"""),"")</f>
        <v/>
      </c>
      <c r="J19" s="9" t="str">
        <f>IFERROR(__xludf.DUMMYFUNCTION("""COMPUTED_VALUE"""),"")</f>
        <v/>
      </c>
      <c r="K19" s="9" t="str">
        <f>IFERROR(__xludf.DUMMYFUNCTION("""COMPUTED_VALUE"""),"")</f>
        <v/>
      </c>
      <c r="L19" s="9" t="str">
        <f>IFERROR(__xludf.DUMMYFUNCTION("""COMPUTED_VALUE"""),"")</f>
        <v/>
      </c>
      <c r="M19" s="9" t="str">
        <f>IFERROR(__xludf.DUMMYFUNCTION("""COMPUTED_VALUE"""),"")</f>
        <v/>
      </c>
      <c r="N19" s="9" t="str">
        <f>IFERROR(__xludf.DUMMYFUNCTION("""COMPUTED_VALUE"""),"")</f>
        <v/>
      </c>
      <c r="O19" s="9" t="str">
        <f>IFERROR(__xludf.DUMMYFUNCTION("""COMPUTED_VALUE"""),"Image not added")</f>
        <v>Image not added</v>
      </c>
      <c r="P19" s="9" t="str">
        <f>IFERROR(__xludf.DUMMYFUNCTION("""COMPUTED_VALUE"""),"Fail")</f>
        <v>Fail</v>
      </c>
      <c r="Q19" s="9" t="str">
        <f>IFERROR(__xludf.DUMMYFUNCTION("""COMPUTED_VALUE"""),"Jaikishan")</f>
        <v>Jaikishan</v>
      </c>
      <c r="R19" s="11">
        <f>IFERROR(__xludf.DUMMYFUNCTION("""COMPUTED_VALUE"""),43798.0)</f>
        <v>43798</v>
      </c>
      <c r="S19" s="9" t="str">
        <f>IFERROR(__xludf.DUMMYFUNCTION("""COMPUTED_VALUE"""),"")</f>
        <v/>
      </c>
      <c r="T19" s="12" t="s">
        <v>32</v>
      </c>
      <c r="U19" s="12" t="s">
        <v>33</v>
      </c>
      <c r="V19" s="9"/>
      <c r="W19" s="9"/>
      <c r="X19" s="9"/>
      <c r="Y19" s="9"/>
      <c r="Z19" s="9"/>
    </row>
    <row r="20">
      <c r="A20" s="9" t="str">
        <f>IFERROR(__xludf.DUMMYFUNCTION("""COMPUTED_VALUE"""),"")</f>
        <v/>
      </c>
      <c r="B20" s="9" t="str">
        <f>IFERROR(__xludf.DUMMYFUNCTION("""COMPUTED_VALUE"""),"")</f>
        <v/>
      </c>
      <c r="C20" s="9" t="str">
        <f>IFERROR(__xludf.DUMMYFUNCTION("""COMPUTED_VALUE"""),"")</f>
        <v/>
      </c>
      <c r="D20" s="9" t="str">
        <f>IFERROR(__xludf.DUMMYFUNCTION("""COMPUTED_VALUE"""),"")</f>
        <v/>
      </c>
      <c r="E20" s="9" t="str">
        <f>IFERROR(__xludf.DUMMYFUNCTION("""COMPUTED_VALUE"""),"")</f>
        <v/>
      </c>
      <c r="F20" s="9" t="str">
        <f>IFERROR(__xludf.DUMMYFUNCTION("""COMPUTED_VALUE"""),"")</f>
        <v/>
      </c>
      <c r="G20" s="9" t="str">
        <f>IFERROR(__xludf.DUMMYFUNCTION("""COMPUTED_VALUE"""),"")</f>
        <v/>
      </c>
      <c r="H20" s="9" t="str">
        <f>IFERROR(__xludf.DUMMYFUNCTION("""COMPUTED_VALUE"""),"")</f>
        <v/>
      </c>
      <c r="I20" s="9" t="str">
        <f>IFERROR(__xludf.DUMMYFUNCTION("""COMPUTED_VALUE"""),"")</f>
        <v/>
      </c>
      <c r="J20" s="9" t="str">
        <f>IFERROR(__xludf.DUMMYFUNCTION("""COMPUTED_VALUE"""),"")</f>
        <v/>
      </c>
      <c r="K20" s="9" t="str">
        <f>IFERROR(__xludf.DUMMYFUNCTION("""COMPUTED_VALUE"""),"")</f>
        <v/>
      </c>
      <c r="L20" s="9" t="str">
        <f>IFERROR(__xludf.DUMMYFUNCTION("""COMPUTED_VALUE"""),"")</f>
        <v/>
      </c>
      <c r="M20" s="9" t="str">
        <f>IFERROR(__xludf.DUMMYFUNCTION("""COMPUTED_VALUE"""),"")</f>
        <v/>
      </c>
      <c r="N20" s="9" t="str">
        <f>IFERROR(__xludf.DUMMYFUNCTION("""COMPUTED_VALUE"""),"")</f>
        <v/>
      </c>
      <c r="O20" s="9" t="str">
        <f>IFERROR(__xludf.DUMMYFUNCTION("""COMPUTED_VALUE"""),"Shuffle choices field is missing")</f>
        <v>Shuffle choices field is missing</v>
      </c>
      <c r="P20" s="9" t="str">
        <f>IFERROR(__xludf.DUMMYFUNCTION("""COMPUTED_VALUE"""),"Fail")</f>
        <v>Fail</v>
      </c>
      <c r="Q20" s="9" t="str">
        <f>IFERROR(__xludf.DUMMYFUNCTION("""COMPUTED_VALUE"""),"Jaikishan")</f>
        <v>Jaikishan</v>
      </c>
      <c r="R20" s="11">
        <f>IFERROR(__xludf.DUMMYFUNCTION("""COMPUTED_VALUE"""),43798.0)</f>
        <v>43798</v>
      </c>
      <c r="S20" s="9" t="str">
        <f>IFERROR(__xludf.DUMMYFUNCTION("""COMPUTED_VALUE"""),"")</f>
        <v/>
      </c>
      <c r="T20" s="12" t="s">
        <v>34</v>
      </c>
      <c r="U20" s="9"/>
      <c r="V20" s="9"/>
      <c r="W20" s="9"/>
      <c r="X20" s="9"/>
      <c r="Y20" s="9"/>
      <c r="Z20" s="9"/>
    </row>
    <row r="21">
      <c r="A21" s="9" t="str">
        <f>IFERROR(__xludf.DUMMYFUNCTION("""COMPUTED_VALUE"""),"")</f>
        <v/>
      </c>
      <c r="B21" s="9" t="str">
        <f>IFERROR(__xludf.DUMMYFUNCTION("""COMPUTED_VALUE"""),"")</f>
        <v/>
      </c>
      <c r="C21" s="9" t="str">
        <f>IFERROR(__xludf.DUMMYFUNCTION("""COMPUTED_VALUE"""),"")</f>
        <v/>
      </c>
      <c r="D21" s="9" t="str">
        <f>IFERROR(__xludf.DUMMYFUNCTION("""COMPUTED_VALUE"""),"")</f>
        <v/>
      </c>
      <c r="E21" s="9" t="str">
        <f>IFERROR(__xludf.DUMMYFUNCTION("""COMPUTED_VALUE"""),"")</f>
        <v/>
      </c>
      <c r="F21" s="9" t="str">
        <f>IFERROR(__xludf.DUMMYFUNCTION("""COMPUTED_VALUE"""),"")</f>
        <v/>
      </c>
      <c r="G21" s="9" t="str">
        <f>IFERROR(__xludf.DUMMYFUNCTION("""COMPUTED_VALUE"""),"")</f>
        <v/>
      </c>
      <c r="H21" s="9" t="str">
        <f>IFERROR(__xludf.DUMMYFUNCTION("""COMPUTED_VALUE"""),"")</f>
        <v/>
      </c>
      <c r="I21" s="9" t="str">
        <f>IFERROR(__xludf.DUMMYFUNCTION("""COMPUTED_VALUE"""),"")</f>
        <v/>
      </c>
      <c r="J21" s="9" t="str">
        <f>IFERROR(__xludf.DUMMYFUNCTION("""COMPUTED_VALUE"""),"")</f>
        <v/>
      </c>
      <c r="K21" s="9" t="str">
        <f>IFERROR(__xludf.DUMMYFUNCTION("""COMPUTED_VALUE"""),"")</f>
        <v/>
      </c>
      <c r="L21" s="9" t="str">
        <f>IFERROR(__xludf.DUMMYFUNCTION("""COMPUTED_VALUE"""),"")</f>
        <v/>
      </c>
      <c r="M21" s="9" t="str">
        <f>IFERROR(__xludf.DUMMYFUNCTION("""COMPUTED_VALUE"""),"")</f>
        <v/>
      </c>
      <c r="N21" s="9" t="str">
        <f>IFERROR(__xludf.DUMMYFUNCTION("""COMPUTED_VALUE"""),"")</f>
        <v/>
      </c>
      <c r="O21" s="9" t="str">
        <f>IFERROR(__xludf.DUMMYFUNCTION("""COMPUTED_VALUE"""),"Sequence of question doesnot change.")</f>
        <v>Sequence of question doesnot change.</v>
      </c>
      <c r="P21" s="9" t="str">
        <f>IFERROR(__xludf.DUMMYFUNCTION("""COMPUTED_VALUE"""),"Fail")</f>
        <v>Fail</v>
      </c>
      <c r="Q21" s="9" t="str">
        <f>IFERROR(__xludf.DUMMYFUNCTION("""COMPUTED_VALUE"""),"Jaikishan")</f>
        <v>Jaikishan</v>
      </c>
      <c r="R21" s="11">
        <f>IFERROR(__xludf.DUMMYFUNCTION("""COMPUTED_VALUE"""),43798.0)</f>
        <v>43798</v>
      </c>
      <c r="S21" s="9" t="str">
        <f>IFERROR(__xludf.DUMMYFUNCTION("""COMPUTED_VALUE"""),"")</f>
        <v/>
      </c>
      <c r="T21" s="9"/>
      <c r="U21" s="9"/>
      <c r="V21" s="9"/>
      <c r="W21" s="9"/>
      <c r="X21" s="9"/>
      <c r="Y21" s="9"/>
      <c r="Z21" s="9"/>
    </row>
    <row r="22">
      <c r="A22" s="9" t="str">
        <f>IFERROR(__xludf.DUMMYFUNCTION("""COMPUTED_VALUE"""),"")</f>
        <v/>
      </c>
      <c r="B22" s="9" t="str">
        <f>IFERROR(__xludf.DUMMYFUNCTION("""COMPUTED_VALUE"""),"")</f>
        <v/>
      </c>
      <c r="C22" s="9" t="str">
        <f>IFERROR(__xludf.DUMMYFUNCTION("""COMPUTED_VALUE"""),"")</f>
        <v/>
      </c>
      <c r="D22" s="9" t="str">
        <f>IFERROR(__xludf.DUMMYFUNCTION("""COMPUTED_VALUE"""),"")</f>
        <v/>
      </c>
      <c r="E22" s="9" t="str">
        <f>IFERROR(__xludf.DUMMYFUNCTION("""COMPUTED_VALUE"""),"")</f>
        <v/>
      </c>
      <c r="F22" s="9" t="str">
        <f>IFERROR(__xludf.DUMMYFUNCTION("""COMPUTED_VALUE"""),"")</f>
        <v/>
      </c>
      <c r="G22" s="9" t="str">
        <f>IFERROR(__xludf.DUMMYFUNCTION("""COMPUTED_VALUE"""),"")</f>
        <v/>
      </c>
      <c r="H22" s="9" t="str">
        <f>IFERROR(__xludf.DUMMYFUNCTION("""COMPUTED_VALUE"""),"")</f>
        <v/>
      </c>
      <c r="I22" s="9" t="str">
        <f>IFERROR(__xludf.DUMMYFUNCTION("""COMPUTED_VALUE"""),"")</f>
        <v/>
      </c>
      <c r="J22" s="9" t="str">
        <f>IFERROR(__xludf.DUMMYFUNCTION("""COMPUTED_VALUE"""),"")</f>
        <v/>
      </c>
      <c r="K22" s="9" t="str">
        <f>IFERROR(__xludf.DUMMYFUNCTION("""COMPUTED_VALUE"""),"")</f>
        <v/>
      </c>
      <c r="L22" s="9" t="str">
        <f>IFERROR(__xludf.DUMMYFUNCTION("""COMPUTED_VALUE"""),"")</f>
        <v/>
      </c>
      <c r="M22" s="9" t="str">
        <f>IFERROR(__xludf.DUMMYFUNCTION("""COMPUTED_VALUE"""),"")</f>
        <v/>
      </c>
      <c r="N22" s="9" t="str">
        <f>IFERROR(__xludf.DUMMYFUNCTION("""COMPUTED_VALUE"""),"")</f>
        <v/>
      </c>
      <c r="O22" s="9" t="str">
        <f>IFERROR(__xludf.DUMMYFUNCTION("""COMPUTED_VALUE"""),"View Result functionality not working")</f>
        <v>View Result functionality not working</v>
      </c>
      <c r="P22" s="9" t="str">
        <f>IFERROR(__xludf.DUMMYFUNCTION("""COMPUTED_VALUE"""),"Fail")</f>
        <v>Fail</v>
      </c>
      <c r="Q22" s="9" t="str">
        <f>IFERROR(__xludf.DUMMYFUNCTION("""COMPUTED_VALUE"""),"Jaikishan")</f>
        <v>Jaikishan</v>
      </c>
      <c r="R22" s="11">
        <f>IFERROR(__xludf.DUMMYFUNCTION("""COMPUTED_VALUE"""),43798.0)</f>
        <v>43798</v>
      </c>
      <c r="S22" s="9" t="str">
        <f>IFERROR(__xludf.DUMMYFUNCTION("""COMPUTED_VALUE"""),"")</f>
        <v/>
      </c>
      <c r="T22" s="9"/>
      <c r="U22" s="9"/>
      <c r="V22" s="9"/>
      <c r="W22" s="9"/>
      <c r="X22" s="9"/>
      <c r="Y22" s="9"/>
      <c r="Z22" s="9"/>
    </row>
    <row r="23">
      <c r="A23" s="9" t="str">
        <f>IFERROR(__xludf.DUMMYFUNCTION("""COMPUTED_VALUE"""),"")</f>
        <v/>
      </c>
      <c r="B23" s="9" t="str">
        <f>IFERROR(__xludf.DUMMYFUNCTION("""COMPUTED_VALUE"""),"")</f>
        <v/>
      </c>
      <c r="C23" s="9" t="str">
        <f>IFERROR(__xludf.DUMMYFUNCTION("""COMPUTED_VALUE"""),"")</f>
        <v/>
      </c>
      <c r="D23" s="9" t="str">
        <f>IFERROR(__xludf.DUMMYFUNCTION("""COMPUTED_VALUE"""),"")</f>
        <v/>
      </c>
      <c r="E23" s="9" t="str">
        <f>IFERROR(__xludf.DUMMYFUNCTION("""COMPUTED_VALUE"""),"")</f>
        <v/>
      </c>
      <c r="F23" s="9" t="str">
        <f>IFERROR(__xludf.DUMMYFUNCTION("""COMPUTED_VALUE"""),"")</f>
        <v/>
      </c>
      <c r="G23" s="9" t="str">
        <f>IFERROR(__xludf.DUMMYFUNCTION("""COMPUTED_VALUE"""),"")</f>
        <v/>
      </c>
      <c r="H23" s="9" t="str">
        <f>IFERROR(__xludf.DUMMYFUNCTION("""COMPUTED_VALUE"""),"")</f>
        <v/>
      </c>
      <c r="I23" s="9" t="str">
        <f>IFERROR(__xludf.DUMMYFUNCTION("""COMPUTED_VALUE"""),"")</f>
        <v/>
      </c>
      <c r="J23" s="9" t="str">
        <f>IFERROR(__xludf.DUMMYFUNCTION("""COMPUTED_VALUE"""),"")</f>
        <v/>
      </c>
      <c r="K23" s="9" t="str">
        <f>IFERROR(__xludf.DUMMYFUNCTION("""COMPUTED_VALUE"""),"")</f>
        <v/>
      </c>
      <c r="L23" s="9" t="str">
        <f>IFERROR(__xludf.DUMMYFUNCTION("""COMPUTED_VALUE"""),"")</f>
        <v/>
      </c>
      <c r="M23" s="9" t="str">
        <f>IFERROR(__xludf.DUMMYFUNCTION("""COMPUTED_VALUE"""),"")</f>
        <v/>
      </c>
      <c r="N23" s="9" t="str">
        <f>IFERROR(__xludf.DUMMYFUNCTION("""COMPUTED_VALUE"""),"")</f>
        <v/>
      </c>
      <c r="O23" s="9" t="str">
        <f>IFERROR(__xludf.DUMMYFUNCTION("""COMPUTED_VALUE"""),"Functionality not working")</f>
        <v>Functionality not working</v>
      </c>
      <c r="P23" s="9" t="str">
        <f>IFERROR(__xludf.DUMMYFUNCTION("""COMPUTED_VALUE"""),"Fail")</f>
        <v>Fail</v>
      </c>
      <c r="Q23" s="9" t="str">
        <f>IFERROR(__xludf.DUMMYFUNCTION("""COMPUTED_VALUE"""),"Jaikishan")</f>
        <v>Jaikishan</v>
      </c>
      <c r="R23" s="11">
        <f>IFERROR(__xludf.DUMMYFUNCTION("""COMPUTED_VALUE"""),43798.0)</f>
        <v>43798</v>
      </c>
      <c r="S23" s="9" t="str">
        <f>IFERROR(__xludf.DUMMYFUNCTION("""COMPUTED_VALUE"""),"")</f>
        <v/>
      </c>
      <c r="T23" s="12" t="s">
        <v>18</v>
      </c>
      <c r="U23" s="12" t="s">
        <v>35</v>
      </c>
      <c r="V23" s="9"/>
      <c r="W23" s="9"/>
      <c r="X23" s="9"/>
      <c r="Y23" s="9"/>
      <c r="Z23" s="9"/>
    </row>
    <row r="24">
      <c r="A24" s="9" t="str">
        <f>IFERROR(__xludf.DUMMYFUNCTION("""COMPUTED_VALUE"""),"")</f>
        <v/>
      </c>
      <c r="B24" s="9" t="str">
        <f>IFERROR(__xludf.DUMMYFUNCTION("""COMPUTED_VALUE"""),"")</f>
        <v/>
      </c>
      <c r="C24" s="9" t="str">
        <f>IFERROR(__xludf.DUMMYFUNCTION("""COMPUTED_VALUE"""),"")</f>
        <v/>
      </c>
      <c r="D24" s="9" t="str">
        <f>IFERROR(__xludf.DUMMYFUNCTION("""COMPUTED_VALUE"""),"")</f>
        <v/>
      </c>
      <c r="E24" s="9" t="str">
        <f>IFERROR(__xludf.DUMMYFUNCTION("""COMPUTED_VALUE"""),"")</f>
        <v/>
      </c>
      <c r="F24" s="9" t="str">
        <f>IFERROR(__xludf.DUMMYFUNCTION("""COMPUTED_VALUE"""),"")</f>
        <v/>
      </c>
      <c r="G24" s="9" t="str">
        <f>IFERROR(__xludf.DUMMYFUNCTION("""COMPUTED_VALUE"""),"")</f>
        <v/>
      </c>
      <c r="H24" s="9" t="str">
        <f>IFERROR(__xludf.DUMMYFUNCTION("""COMPUTED_VALUE"""),"")</f>
        <v/>
      </c>
      <c r="I24" s="9" t="str">
        <f>IFERROR(__xludf.DUMMYFUNCTION("""COMPUTED_VALUE"""),"")</f>
        <v/>
      </c>
      <c r="J24" s="9" t="str">
        <f>IFERROR(__xludf.DUMMYFUNCTION("""COMPUTED_VALUE"""),"")</f>
        <v/>
      </c>
      <c r="K24" s="9" t="str">
        <f>IFERROR(__xludf.DUMMYFUNCTION("""COMPUTED_VALUE"""),"")</f>
        <v/>
      </c>
      <c r="L24" s="9" t="str">
        <f>IFERROR(__xludf.DUMMYFUNCTION("""COMPUTED_VALUE"""),"")</f>
        <v/>
      </c>
      <c r="M24" s="9" t="str">
        <f>IFERROR(__xludf.DUMMYFUNCTION("""COMPUTED_VALUE"""),"")</f>
        <v/>
      </c>
      <c r="N24" s="9" t="str">
        <f>IFERROR(__xludf.DUMMYFUNCTION("""COMPUTED_VALUE"""),"")</f>
        <v/>
      </c>
      <c r="O24" s="9" t="str">
        <f>IFERROR(__xludf.DUMMYFUNCTION("""COMPUTED_VALUE"""),"When we enter data other then numbers then it shows message in popup.Unfortunately,Dkosh has stopped.")</f>
        <v>When we enter data other then numbers then it shows message in popup.Unfortunately,Dkosh has stopped.</v>
      </c>
      <c r="P24" s="9" t="str">
        <f>IFERROR(__xludf.DUMMYFUNCTION("""COMPUTED_VALUE"""),"Fail")</f>
        <v>Fail</v>
      </c>
      <c r="Q24" s="9" t="str">
        <f>IFERROR(__xludf.DUMMYFUNCTION("""COMPUTED_VALUE"""),"Omkar")</f>
        <v>Omkar</v>
      </c>
      <c r="R24" s="11">
        <f>IFERROR(__xludf.DUMMYFUNCTION("""COMPUTED_VALUE"""),43798.0)</f>
        <v>43798</v>
      </c>
      <c r="S24" s="9" t="str">
        <f>IFERROR(__xludf.DUMMYFUNCTION("""COMPUTED_VALUE"""),"")</f>
        <v/>
      </c>
      <c r="T24" s="12" t="s">
        <v>5</v>
      </c>
      <c r="U24" s="9"/>
      <c r="V24" s="9"/>
      <c r="W24" s="9"/>
      <c r="X24" s="9"/>
      <c r="Y24" s="9"/>
      <c r="Z24" s="9"/>
    </row>
    <row r="25">
      <c r="A25" s="9" t="str">
        <f>IFERROR(__xludf.DUMMYFUNCTION("""COMPUTED_VALUE"""),"")</f>
        <v/>
      </c>
      <c r="B25" s="9" t="str">
        <f>IFERROR(__xludf.DUMMYFUNCTION("""COMPUTED_VALUE"""),"")</f>
        <v/>
      </c>
      <c r="C25" s="9" t="str">
        <f>IFERROR(__xludf.DUMMYFUNCTION("""COMPUTED_VALUE"""),"")</f>
        <v/>
      </c>
      <c r="D25" s="9" t="str">
        <f>IFERROR(__xludf.DUMMYFUNCTION("""COMPUTED_VALUE"""),"")</f>
        <v/>
      </c>
      <c r="E25" s="9" t="str">
        <f>IFERROR(__xludf.DUMMYFUNCTION("""COMPUTED_VALUE"""),"")</f>
        <v/>
      </c>
      <c r="F25" s="9" t="str">
        <f>IFERROR(__xludf.DUMMYFUNCTION("""COMPUTED_VALUE"""),"")</f>
        <v/>
      </c>
      <c r="G25" s="9" t="str">
        <f>IFERROR(__xludf.DUMMYFUNCTION("""COMPUTED_VALUE"""),"")</f>
        <v/>
      </c>
      <c r="H25" s="9" t="str">
        <f>IFERROR(__xludf.DUMMYFUNCTION("""COMPUTED_VALUE"""),"")</f>
        <v/>
      </c>
      <c r="I25" s="9" t="str">
        <f>IFERROR(__xludf.DUMMYFUNCTION("""COMPUTED_VALUE"""),"")</f>
        <v/>
      </c>
      <c r="J25" s="9" t="str">
        <f>IFERROR(__xludf.DUMMYFUNCTION("""COMPUTED_VALUE"""),"")</f>
        <v/>
      </c>
      <c r="K25" s="9" t="str">
        <f>IFERROR(__xludf.DUMMYFUNCTION("""COMPUTED_VALUE"""),"")</f>
        <v/>
      </c>
      <c r="L25" s="9" t="str">
        <f>IFERROR(__xludf.DUMMYFUNCTION("""COMPUTED_VALUE"""),"")</f>
        <v/>
      </c>
      <c r="M25" s="9" t="str">
        <f>IFERROR(__xludf.DUMMYFUNCTION("""COMPUTED_VALUE"""),"")</f>
        <v/>
      </c>
      <c r="N25" s="9" t="str">
        <f>IFERROR(__xludf.DUMMYFUNCTION("""COMPUTED_VALUE"""),"")</f>
        <v/>
      </c>
      <c r="O25" s="9" t="str">
        <f>IFERROR(__xludf.DUMMYFUNCTION("""COMPUTED_VALUE"""),"there is no any default value.")</f>
        <v>there is no any default value.</v>
      </c>
      <c r="P25" s="9" t="str">
        <f>IFERROR(__xludf.DUMMYFUNCTION("""COMPUTED_VALUE"""),"Fail")</f>
        <v>Fail</v>
      </c>
      <c r="Q25" s="9" t="str">
        <f>IFERROR(__xludf.DUMMYFUNCTION("""COMPUTED_VALUE"""),"Omkar")</f>
        <v>Omkar</v>
      </c>
      <c r="R25" s="11">
        <f>IFERROR(__xludf.DUMMYFUNCTION("""COMPUTED_VALUE"""),43798.0)</f>
        <v>43798</v>
      </c>
      <c r="S25" s="9" t="str">
        <f>IFERROR(__xludf.DUMMYFUNCTION("""COMPUTED_VALUE"""),"")</f>
        <v/>
      </c>
      <c r="T25" s="12" t="s">
        <v>5</v>
      </c>
      <c r="U25" s="9"/>
      <c r="V25" s="9"/>
      <c r="W25" s="9"/>
      <c r="X25" s="9"/>
      <c r="Y25" s="9"/>
      <c r="Z25" s="9"/>
    </row>
    <row r="26">
      <c r="A26" s="9" t="str">
        <f>IFERROR(__xludf.DUMMYFUNCTION("""COMPUTED_VALUE"""),"")</f>
        <v/>
      </c>
      <c r="B26" s="9" t="str">
        <f>IFERROR(__xludf.DUMMYFUNCTION("""COMPUTED_VALUE"""),"")</f>
        <v/>
      </c>
      <c r="C26" s="9" t="str">
        <f>IFERROR(__xludf.DUMMYFUNCTION("""COMPUTED_VALUE"""),"")</f>
        <v/>
      </c>
      <c r="D26" s="9" t="str">
        <f>IFERROR(__xludf.DUMMYFUNCTION("""COMPUTED_VALUE"""),"")</f>
        <v/>
      </c>
      <c r="E26" s="9" t="str">
        <f>IFERROR(__xludf.DUMMYFUNCTION("""COMPUTED_VALUE"""),"")</f>
        <v/>
      </c>
      <c r="F26" s="9" t="str">
        <f>IFERROR(__xludf.DUMMYFUNCTION("""COMPUTED_VALUE"""),"")</f>
        <v/>
      </c>
      <c r="G26" s="9" t="str">
        <f>IFERROR(__xludf.DUMMYFUNCTION("""COMPUTED_VALUE"""),"")</f>
        <v/>
      </c>
      <c r="H26" s="9" t="str">
        <f>IFERROR(__xludf.DUMMYFUNCTION("""COMPUTED_VALUE"""),"")</f>
        <v/>
      </c>
      <c r="I26" s="9" t="str">
        <f>IFERROR(__xludf.DUMMYFUNCTION("""COMPUTED_VALUE"""),"")</f>
        <v/>
      </c>
      <c r="J26" s="9" t="str">
        <f>IFERROR(__xludf.DUMMYFUNCTION("""COMPUTED_VALUE"""),"")</f>
        <v/>
      </c>
      <c r="K26" s="9" t="str">
        <f>IFERROR(__xludf.DUMMYFUNCTION("""COMPUTED_VALUE"""),"")</f>
        <v/>
      </c>
      <c r="L26" s="9" t="str">
        <f>IFERROR(__xludf.DUMMYFUNCTION("""COMPUTED_VALUE"""),"")</f>
        <v/>
      </c>
      <c r="M26" s="9" t="str">
        <f>IFERROR(__xludf.DUMMYFUNCTION("""COMPUTED_VALUE"""),"")</f>
        <v/>
      </c>
      <c r="N26" s="9" t="str">
        <f>IFERROR(__xludf.DUMMYFUNCTION("""COMPUTED_VALUE"""),"")</f>
        <v/>
      </c>
      <c r="O26" s="9" t="str">
        <f>IFERROR(__xludf.DUMMYFUNCTION("""COMPUTED_VALUE"""),"Extra Minimum length and maximum length showing")</f>
        <v>Extra Minimum length and maximum length showing</v>
      </c>
      <c r="P26" s="9" t="str">
        <f>IFERROR(__xludf.DUMMYFUNCTION("""COMPUTED_VALUE"""),"Fail")</f>
        <v>Fail</v>
      </c>
      <c r="Q26" s="9" t="str">
        <f>IFERROR(__xludf.DUMMYFUNCTION("""COMPUTED_VALUE"""),"Jaikishan")</f>
        <v>Jaikishan</v>
      </c>
      <c r="R26" s="11">
        <f>IFERROR(__xludf.DUMMYFUNCTION("""COMPUTED_VALUE"""),43798.0)</f>
        <v>43798</v>
      </c>
      <c r="S26" s="9" t="str">
        <f>IFERROR(__xludf.DUMMYFUNCTION("""COMPUTED_VALUE"""),"")</f>
        <v/>
      </c>
      <c r="T26" s="12" t="s">
        <v>5</v>
      </c>
      <c r="U26" s="12" t="s">
        <v>36</v>
      </c>
      <c r="V26" s="9"/>
      <c r="W26" s="9"/>
      <c r="X26" s="9"/>
      <c r="Y26" s="9"/>
      <c r="Z26" s="9"/>
    </row>
    <row r="27">
      <c r="A27" s="9" t="str">
        <f>IFERROR(__xludf.DUMMYFUNCTION("""COMPUTED_VALUE"""),"")</f>
        <v/>
      </c>
      <c r="B27" s="9" t="str">
        <f>IFERROR(__xludf.DUMMYFUNCTION("""COMPUTED_VALUE"""),"")</f>
        <v/>
      </c>
      <c r="C27" s="9" t="str">
        <f>IFERROR(__xludf.DUMMYFUNCTION("""COMPUTED_VALUE"""),"")</f>
        <v/>
      </c>
      <c r="D27" s="9" t="str">
        <f>IFERROR(__xludf.DUMMYFUNCTION("""COMPUTED_VALUE"""),"")</f>
        <v/>
      </c>
      <c r="E27" s="9" t="str">
        <f>IFERROR(__xludf.DUMMYFUNCTION("""COMPUTED_VALUE"""),"")</f>
        <v/>
      </c>
      <c r="F27" s="9" t="str">
        <f>IFERROR(__xludf.DUMMYFUNCTION("""COMPUTED_VALUE"""),"")</f>
        <v/>
      </c>
      <c r="G27" s="9" t="str">
        <f>IFERROR(__xludf.DUMMYFUNCTION("""COMPUTED_VALUE"""),"")</f>
        <v/>
      </c>
      <c r="H27" s="9" t="str">
        <f>IFERROR(__xludf.DUMMYFUNCTION("""COMPUTED_VALUE"""),"")</f>
        <v/>
      </c>
      <c r="I27" s="9" t="str">
        <f>IFERROR(__xludf.DUMMYFUNCTION("""COMPUTED_VALUE"""),"")</f>
        <v/>
      </c>
      <c r="J27" s="9" t="str">
        <f>IFERROR(__xludf.DUMMYFUNCTION("""COMPUTED_VALUE"""),"")</f>
        <v/>
      </c>
      <c r="K27" s="9" t="str">
        <f>IFERROR(__xludf.DUMMYFUNCTION("""COMPUTED_VALUE"""),"")</f>
        <v/>
      </c>
      <c r="L27" s="9" t="str">
        <f>IFERROR(__xludf.DUMMYFUNCTION("""COMPUTED_VALUE"""),"")</f>
        <v/>
      </c>
      <c r="M27" s="9" t="str">
        <f>IFERROR(__xludf.DUMMYFUNCTION("""COMPUTED_VALUE"""),"")</f>
        <v/>
      </c>
      <c r="N27" s="9" t="str">
        <f>IFERROR(__xludf.DUMMYFUNCTION("""COMPUTED_VALUE"""),"")</f>
        <v/>
      </c>
      <c r="O27" s="9" t="str">
        <f>IFERROR(__xludf.DUMMYFUNCTION("""COMPUTED_VALUE"""),"Minimum length and maximum length field also showing")</f>
        <v>Minimum length and maximum length field also showing</v>
      </c>
      <c r="P27" s="9" t="str">
        <f>IFERROR(__xludf.DUMMYFUNCTION("""COMPUTED_VALUE"""),"Fail")</f>
        <v>Fail</v>
      </c>
      <c r="Q27" s="9" t="str">
        <f>IFERROR(__xludf.DUMMYFUNCTION("""COMPUTED_VALUE"""),"Jaikishan")</f>
        <v>Jaikishan</v>
      </c>
      <c r="R27" s="11">
        <f>IFERROR(__xludf.DUMMYFUNCTION("""COMPUTED_VALUE"""),43798.0)</f>
        <v>43798</v>
      </c>
      <c r="S27" s="9" t="str">
        <f>IFERROR(__xludf.DUMMYFUNCTION("""COMPUTED_VALUE"""),"")</f>
        <v/>
      </c>
      <c r="T27" s="12" t="s">
        <v>5</v>
      </c>
      <c r="U27" s="9"/>
      <c r="V27" s="9"/>
      <c r="W27" s="9"/>
      <c r="X27" s="9"/>
      <c r="Y27" s="9"/>
      <c r="Z27" s="9"/>
    </row>
    <row r="28">
      <c r="A28" s="9" t="str">
        <f>IFERROR(__xludf.DUMMYFUNCTION("""COMPUTED_VALUE"""),"")</f>
        <v/>
      </c>
      <c r="B28" s="9" t="str">
        <f>IFERROR(__xludf.DUMMYFUNCTION("""COMPUTED_VALUE"""),"")</f>
        <v/>
      </c>
      <c r="C28" s="9" t="str">
        <f>IFERROR(__xludf.DUMMYFUNCTION("""COMPUTED_VALUE"""),"")</f>
        <v/>
      </c>
      <c r="D28" s="9" t="str">
        <f>IFERROR(__xludf.DUMMYFUNCTION("""COMPUTED_VALUE"""),"")</f>
        <v/>
      </c>
      <c r="E28" s="9" t="str">
        <f>IFERROR(__xludf.DUMMYFUNCTION("""COMPUTED_VALUE"""),"")</f>
        <v/>
      </c>
      <c r="F28" s="9" t="str">
        <f>IFERROR(__xludf.DUMMYFUNCTION("""COMPUTED_VALUE"""),"")</f>
        <v/>
      </c>
      <c r="G28" s="9" t="str">
        <f>IFERROR(__xludf.DUMMYFUNCTION("""COMPUTED_VALUE"""),"")</f>
        <v/>
      </c>
      <c r="H28" s="9" t="str">
        <f>IFERROR(__xludf.DUMMYFUNCTION("""COMPUTED_VALUE"""),"")</f>
        <v/>
      </c>
      <c r="I28" s="9" t="str">
        <f>IFERROR(__xludf.DUMMYFUNCTION("""COMPUTED_VALUE"""),"")</f>
        <v/>
      </c>
      <c r="J28" s="9" t="str">
        <f>IFERROR(__xludf.DUMMYFUNCTION("""COMPUTED_VALUE"""),"")</f>
        <v/>
      </c>
      <c r="K28" s="9" t="str">
        <f>IFERROR(__xludf.DUMMYFUNCTION("""COMPUTED_VALUE"""),"")</f>
        <v/>
      </c>
      <c r="L28" s="9" t="str">
        <f>IFERROR(__xludf.DUMMYFUNCTION("""COMPUTED_VALUE"""),"")</f>
        <v/>
      </c>
      <c r="M28" s="9" t="str">
        <f>IFERROR(__xludf.DUMMYFUNCTION("""COMPUTED_VALUE"""),"")</f>
        <v/>
      </c>
      <c r="N28" s="9" t="str">
        <f>IFERROR(__xludf.DUMMYFUNCTION("""COMPUTED_VALUE"""),"")</f>
        <v/>
      </c>
      <c r="O28" s="9" t="str">
        <f>IFERROR(__xludf.DUMMYFUNCTION("""COMPUTED_VALUE"""),"Value ""v"" should be small
Maximum value placeholder is wrong")</f>
        <v>Value "v" should be small
Maximum value placeholder is wrong</v>
      </c>
      <c r="P28" s="9" t="str">
        <f>IFERROR(__xludf.DUMMYFUNCTION("""COMPUTED_VALUE"""),"Fail")</f>
        <v>Fail</v>
      </c>
      <c r="Q28" s="9" t="str">
        <f>IFERROR(__xludf.DUMMYFUNCTION("""COMPUTED_VALUE"""),"Jaikishan")</f>
        <v>Jaikishan</v>
      </c>
      <c r="R28" s="11">
        <f>IFERROR(__xludf.DUMMYFUNCTION("""COMPUTED_VALUE"""),43798.0)</f>
        <v>43798</v>
      </c>
      <c r="S28" s="9" t="str">
        <f>IFERROR(__xludf.DUMMYFUNCTION("""COMPUTED_VALUE"""),"")</f>
        <v/>
      </c>
      <c r="T28" s="12" t="s">
        <v>5</v>
      </c>
      <c r="U28" s="12" t="s">
        <v>37</v>
      </c>
      <c r="V28" s="9"/>
      <c r="W28" s="9"/>
      <c r="X28" s="9"/>
      <c r="Y28" s="9"/>
      <c r="Z28" s="9"/>
    </row>
    <row r="29">
      <c r="A29" s="9" t="str">
        <f>IFERROR(__xludf.DUMMYFUNCTION("""COMPUTED_VALUE"""),"")</f>
        <v/>
      </c>
      <c r="B29" s="9" t="str">
        <f>IFERROR(__xludf.DUMMYFUNCTION("""COMPUTED_VALUE"""),"")</f>
        <v/>
      </c>
      <c r="C29" s="9" t="str">
        <f>IFERROR(__xludf.DUMMYFUNCTION("""COMPUTED_VALUE"""),"")</f>
        <v/>
      </c>
      <c r="D29" s="9" t="str">
        <f>IFERROR(__xludf.DUMMYFUNCTION("""COMPUTED_VALUE"""),"")</f>
        <v/>
      </c>
      <c r="E29" s="9" t="str">
        <f>IFERROR(__xludf.DUMMYFUNCTION("""COMPUTED_VALUE"""),"")</f>
        <v/>
      </c>
      <c r="F29" s="9" t="str">
        <f>IFERROR(__xludf.DUMMYFUNCTION("""COMPUTED_VALUE"""),"")</f>
        <v/>
      </c>
      <c r="G29" s="9" t="str">
        <f>IFERROR(__xludf.DUMMYFUNCTION("""COMPUTED_VALUE"""),"")</f>
        <v/>
      </c>
      <c r="H29" s="9" t="str">
        <f>IFERROR(__xludf.DUMMYFUNCTION("""COMPUTED_VALUE"""),"")</f>
        <v/>
      </c>
      <c r="I29" s="9" t="str">
        <f>IFERROR(__xludf.DUMMYFUNCTION("""COMPUTED_VALUE"""),"")</f>
        <v/>
      </c>
      <c r="J29" s="9" t="str">
        <f>IFERROR(__xludf.DUMMYFUNCTION("""COMPUTED_VALUE"""),"")</f>
        <v/>
      </c>
      <c r="K29" s="9" t="str">
        <f>IFERROR(__xludf.DUMMYFUNCTION("""COMPUTED_VALUE"""),"")</f>
        <v/>
      </c>
      <c r="L29" s="9" t="str">
        <f>IFERROR(__xludf.DUMMYFUNCTION("""COMPUTED_VALUE"""),"")</f>
        <v/>
      </c>
      <c r="M29" s="9" t="str">
        <f>IFERROR(__xludf.DUMMYFUNCTION("""COMPUTED_VALUE"""),"")</f>
        <v/>
      </c>
      <c r="N29" s="9" t="str">
        <f>IFERROR(__xludf.DUMMYFUNCTION("""COMPUTED_VALUE"""),"")</f>
        <v/>
      </c>
      <c r="O29" s="9" t="str">
        <f>IFERROR(__xludf.DUMMYFUNCTION("""COMPUTED_VALUE"""),"Not showing same as expected.
{Regular expression and error message field is extra}
And Regular expression take data automatically.")</f>
        <v>Not showing same as expected.
{Regular expression and error message field is extra}
And Regular expression take data automatically.</v>
      </c>
      <c r="P29" s="9" t="str">
        <f>IFERROR(__xludf.DUMMYFUNCTION("""COMPUTED_VALUE"""),"Fail")</f>
        <v>Fail</v>
      </c>
      <c r="Q29" s="9" t="str">
        <f>IFERROR(__xludf.DUMMYFUNCTION("""COMPUTED_VALUE"""),"Jaikishan")</f>
        <v>Jaikishan</v>
      </c>
      <c r="R29" s="11">
        <f>IFERROR(__xludf.DUMMYFUNCTION("""COMPUTED_VALUE"""),43798.0)</f>
        <v>43798</v>
      </c>
      <c r="S29" s="9" t="str">
        <f>IFERROR(__xludf.DUMMYFUNCTION("""COMPUTED_VALUE"""),"Regular expression previous data is showing")</f>
        <v>Regular expression previous data is showing</v>
      </c>
      <c r="T29" s="12" t="s">
        <v>5</v>
      </c>
      <c r="U29" s="9"/>
      <c r="V29" s="9"/>
      <c r="W29" s="9"/>
      <c r="X29" s="9"/>
      <c r="Y29" s="9"/>
      <c r="Z29" s="9"/>
    </row>
    <row r="30">
      <c r="A30" s="9" t="str">
        <f>IFERROR(__xludf.DUMMYFUNCTION("""COMPUTED_VALUE"""),"")</f>
        <v/>
      </c>
      <c r="B30" s="9" t="str">
        <f>IFERROR(__xludf.DUMMYFUNCTION("""COMPUTED_VALUE"""),"")</f>
        <v/>
      </c>
      <c r="C30" s="9" t="str">
        <f>IFERROR(__xludf.DUMMYFUNCTION("""COMPUTED_VALUE"""),"")</f>
        <v/>
      </c>
      <c r="D30" s="9" t="str">
        <f>IFERROR(__xludf.DUMMYFUNCTION("""COMPUTED_VALUE"""),"")</f>
        <v/>
      </c>
      <c r="E30" s="9" t="str">
        <f>IFERROR(__xludf.DUMMYFUNCTION("""COMPUTED_VALUE"""),"")</f>
        <v/>
      </c>
      <c r="F30" s="9" t="str">
        <f>IFERROR(__xludf.DUMMYFUNCTION("""COMPUTED_VALUE"""),"")</f>
        <v/>
      </c>
      <c r="G30" s="9" t="str">
        <f>IFERROR(__xludf.DUMMYFUNCTION("""COMPUTED_VALUE"""),"")</f>
        <v/>
      </c>
      <c r="H30" s="9" t="str">
        <f>IFERROR(__xludf.DUMMYFUNCTION("""COMPUTED_VALUE"""),"")</f>
        <v/>
      </c>
      <c r="I30" s="9" t="str">
        <f>IFERROR(__xludf.DUMMYFUNCTION("""COMPUTED_VALUE"""),"")</f>
        <v/>
      </c>
      <c r="J30" s="9" t="str">
        <f>IFERROR(__xludf.DUMMYFUNCTION("""COMPUTED_VALUE"""),"")</f>
        <v/>
      </c>
      <c r="K30" s="9" t="str">
        <f>IFERROR(__xludf.DUMMYFUNCTION("""COMPUTED_VALUE"""),"")</f>
        <v/>
      </c>
      <c r="L30" s="9" t="str">
        <f>IFERROR(__xludf.DUMMYFUNCTION("""COMPUTED_VALUE"""),"")</f>
        <v/>
      </c>
      <c r="M30" s="9" t="str">
        <f>IFERROR(__xludf.DUMMYFUNCTION("""COMPUTED_VALUE"""),"")</f>
        <v/>
      </c>
      <c r="N30" s="9" t="str">
        <f>IFERROR(__xludf.DUMMYFUNCTION("""COMPUTED_VALUE"""),"")</f>
        <v/>
      </c>
      <c r="O30" s="9" t="str">
        <f>IFERROR(__xludf.DUMMYFUNCTION("""COMPUTED_VALUE"""),"User can not edit allowed extension successfully")</f>
        <v>User can not edit allowed extension successfully</v>
      </c>
      <c r="P30" s="9" t="str">
        <f>IFERROR(__xludf.DUMMYFUNCTION("""COMPUTED_VALUE"""),"Fail")</f>
        <v>Fail</v>
      </c>
      <c r="Q30" s="9" t="str">
        <f>IFERROR(__xludf.DUMMYFUNCTION("""COMPUTED_VALUE"""),"")</f>
        <v/>
      </c>
      <c r="R30" s="11" t="str">
        <f>IFERROR(__xludf.DUMMYFUNCTION("""COMPUTED_VALUE"""),"")</f>
        <v/>
      </c>
      <c r="S30" s="9" t="str">
        <f>IFERROR(__xludf.DUMMYFUNCTION("""COMPUTED_VALUE"""),"")</f>
        <v/>
      </c>
      <c r="T30" s="12" t="s">
        <v>5</v>
      </c>
      <c r="U30" s="9"/>
      <c r="V30" s="9"/>
      <c r="W30" s="9"/>
      <c r="X30" s="9"/>
      <c r="Y30" s="9"/>
      <c r="Z30" s="9"/>
    </row>
    <row r="31">
      <c r="A31" s="9" t="str">
        <f>IFERROR(__xludf.DUMMYFUNCTION("""COMPUTED_VALUE"""),"")</f>
        <v/>
      </c>
      <c r="B31" s="9" t="str">
        <f>IFERROR(__xludf.DUMMYFUNCTION("""COMPUTED_VALUE"""),"")</f>
        <v/>
      </c>
      <c r="C31" s="9" t="str">
        <f>IFERROR(__xludf.DUMMYFUNCTION("""COMPUTED_VALUE"""),"")</f>
        <v/>
      </c>
      <c r="D31" s="9" t="str">
        <f>IFERROR(__xludf.DUMMYFUNCTION("""COMPUTED_VALUE"""),"")</f>
        <v/>
      </c>
      <c r="E31" s="9" t="str">
        <f>IFERROR(__xludf.DUMMYFUNCTION("""COMPUTED_VALUE"""),"")</f>
        <v/>
      </c>
      <c r="F31" s="9" t="str">
        <f>IFERROR(__xludf.DUMMYFUNCTION("""COMPUTED_VALUE"""),"")</f>
        <v/>
      </c>
      <c r="G31" s="9" t="str">
        <f>IFERROR(__xludf.DUMMYFUNCTION("""COMPUTED_VALUE"""),"")</f>
        <v/>
      </c>
      <c r="H31" s="9" t="str">
        <f>IFERROR(__xludf.DUMMYFUNCTION("""COMPUTED_VALUE"""),"")</f>
        <v/>
      </c>
      <c r="I31" s="9" t="str">
        <f>IFERROR(__xludf.DUMMYFUNCTION("""COMPUTED_VALUE"""),"")</f>
        <v/>
      </c>
      <c r="J31" s="9" t="str">
        <f>IFERROR(__xludf.DUMMYFUNCTION("""COMPUTED_VALUE"""),"")</f>
        <v/>
      </c>
      <c r="K31" s="9" t="str">
        <f>IFERROR(__xludf.DUMMYFUNCTION("""COMPUTED_VALUE"""),"")</f>
        <v/>
      </c>
      <c r="L31" s="9" t="str">
        <f>IFERROR(__xludf.DUMMYFUNCTION("""COMPUTED_VALUE"""),"")</f>
        <v/>
      </c>
      <c r="M31" s="9" t="str">
        <f>IFERROR(__xludf.DUMMYFUNCTION("""COMPUTED_VALUE"""),"")</f>
        <v/>
      </c>
      <c r="N31" s="9" t="str">
        <f>IFERROR(__xludf.DUMMYFUNCTION("""COMPUTED_VALUE"""),"")</f>
        <v/>
      </c>
      <c r="O31" s="9" t="str">
        <f>IFERROR(__xludf.DUMMYFUNCTION("""COMPUTED_VALUE"""),"Caption : ""v"" should be small")</f>
        <v>Caption : "v" should be small</v>
      </c>
      <c r="P31" s="9" t="str">
        <f>IFERROR(__xludf.DUMMYFUNCTION("""COMPUTED_VALUE"""),"Fail")</f>
        <v>Fail</v>
      </c>
      <c r="Q31" s="9" t="str">
        <f>IFERROR(__xludf.DUMMYFUNCTION("""COMPUTED_VALUE"""),"")</f>
        <v/>
      </c>
      <c r="R31" s="11" t="str">
        <f>IFERROR(__xludf.DUMMYFUNCTION("""COMPUTED_VALUE"""),"")</f>
        <v/>
      </c>
      <c r="S31" s="9" t="str">
        <f>IFERROR(__xludf.DUMMYFUNCTION("""COMPUTED_VALUE"""),"")</f>
        <v/>
      </c>
      <c r="T31" s="12" t="s">
        <v>5</v>
      </c>
      <c r="U31" s="9"/>
      <c r="V31" s="9"/>
      <c r="W31" s="9"/>
      <c r="X31" s="9"/>
      <c r="Y31" s="9"/>
      <c r="Z31" s="9"/>
    </row>
    <row r="32">
      <c r="A32" s="9" t="str">
        <f>IFERROR(__xludf.DUMMYFUNCTION("""COMPUTED_VALUE"""),"")</f>
        <v/>
      </c>
      <c r="B32" s="9" t="str">
        <f>IFERROR(__xludf.DUMMYFUNCTION("""COMPUTED_VALUE"""),"")</f>
        <v/>
      </c>
      <c r="C32" s="9" t="str">
        <f>IFERROR(__xludf.DUMMYFUNCTION("""COMPUTED_VALUE"""),"")</f>
        <v/>
      </c>
      <c r="D32" s="9" t="str">
        <f>IFERROR(__xludf.DUMMYFUNCTION("""COMPUTED_VALUE"""),"")</f>
        <v/>
      </c>
      <c r="E32" s="9" t="str">
        <f>IFERROR(__xludf.DUMMYFUNCTION("""COMPUTED_VALUE"""),"")</f>
        <v/>
      </c>
      <c r="F32" s="9" t="str">
        <f>IFERROR(__xludf.DUMMYFUNCTION("""COMPUTED_VALUE"""),"")</f>
        <v/>
      </c>
      <c r="G32" s="9" t="str">
        <f>IFERROR(__xludf.DUMMYFUNCTION("""COMPUTED_VALUE"""),"")</f>
        <v/>
      </c>
      <c r="H32" s="9" t="str">
        <f>IFERROR(__xludf.DUMMYFUNCTION("""COMPUTED_VALUE"""),"")</f>
        <v/>
      </c>
      <c r="I32" s="9" t="str">
        <f>IFERROR(__xludf.DUMMYFUNCTION("""COMPUTED_VALUE"""),"")</f>
        <v/>
      </c>
      <c r="J32" s="9" t="str">
        <f>IFERROR(__xludf.DUMMYFUNCTION("""COMPUTED_VALUE"""),"")</f>
        <v/>
      </c>
      <c r="K32" s="9" t="str">
        <f>IFERROR(__xludf.DUMMYFUNCTION("""COMPUTED_VALUE"""),"")</f>
        <v/>
      </c>
      <c r="L32" s="9" t="str">
        <f>IFERROR(__xludf.DUMMYFUNCTION("""COMPUTED_VALUE"""),"")</f>
        <v/>
      </c>
      <c r="M32" s="9" t="str">
        <f>IFERROR(__xludf.DUMMYFUNCTION("""COMPUTED_VALUE"""),"")</f>
        <v/>
      </c>
      <c r="N32" s="9" t="str">
        <f>IFERROR(__xludf.DUMMYFUNCTION("""COMPUTED_VALUE"""),"")</f>
        <v/>
      </c>
      <c r="O32" s="9" t="str">
        <f>IFERROR(__xludf.DUMMYFUNCTION("""COMPUTED_VALUE"""),"Previous data showing for new question type.
")</f>
        <v>Previous data showing for new question type.
</v>
      </c>
      <c r="P32" s="9" t="str">
        <f>IFERROR(__xludf.DUMMYFUNCTION("""COMPUTED_VALUE"""),"Fail")</f>
        <v>Fail</v>
      </c>
      <c r="Q32" s="9" t="str">
        <f>IFERROR(__xludf.DUMMYFUNCTION("""COMPUTED_VALUE"""),"")</f>
        <v/>
      </c>
      <c r="R32" s="11" t="str">
        <f>IFERROR(__xludf.DUMMYFUNCTION("""COMPUTED_VALUE"""),"")</f>
        <v/>
      </c>
      <c r="S32" s="9" t="str">
        <f>IFERROR(__xludf.DUMMYFUNCTION("""COMPUTED_VALUE"""),"")</f>
        <v/>
      </c>
      <c r="T32" s="12" t="s">
        <v>5</v>
      </c>
      <c r="U32" s="9"/>
      <c r="V32" s="9"/>
      <c r="W32" s="9"/>
      <c r="X32" s="9"/>
      <c r="Y32" s="9"/>
      <c r="Z32" s="9"/>
    </row>
    <row r="33">
      <c r="A33" s="9" t="str">
        <f>IFERROR(__xludf.DUMMYFUNCTION("""COMPUTED_VALUE"""),"")</f>
        <v/>
      </c>
      <c r="B33" s="9" t="str">
        <f>IFERROR(__xludf.DUMMYFUNCTION("""COMPUTED_VALUE"""),"")</f>
        <v/>
      </c>
      <c r="C33" s="9" t="str">
        <f>IFERROR(__xludf.DUMMYFUNCTION("""COMPUTED_VALUE"""),"")</f>
        <v/>
      </c>
      <c r="D33" s="9" t="str">
        <f>IFERROR(__xludf.DUMMYFUNCTION("""COMPUTED_VALUE"""),"")</f>
        <v/>
      </c>
      <c r="E33" s="9" t="str">
        <f>IFERROR(__xludf.DUMMYFUNCTION("""COMPUTED_VALUE"""),"")</f>
        <v/>
      </c>
      <c r="F33" s="9" t="str">
        <f>IFERROR(__xludf.DUMMYFUNCTION("""COMPUTED_VALUE"""),"")</f>
        <v/>
      </c>
      <c r="G33" s="9" t="str">
        <f>IFERROR(__xludf.DUMMYFUNCTION("""COMPUTED_VALUE"""),"")</f>
        <v/>
      </c>
      <c r="H33" s="9" t="str">
        <f>IFERROR(__xludf.DUMMYFUNCTION("""COMPUTED_VALUE"""),"")</f>
        <v/>
      </c>
      <c r="I33" s="9" t="str">
        <f>IFERROR(__xludf.DUMMYFUNCTION("""COMPUTED_VALUE"""),"")</f>
        <v/>
      </c>
      <c r="J33" s="9" t="str">
        <f>IFERROR(__xludf.DUMMYFUNCTION("""COMPUTED_VALUE"""),"")</f>
        <v/>
      </c>
      <c r="K33" s="9" t="str">
        <f>IFERROR(__xludf.DUMMYFUNCTION("""COMPUTED_VALUE"""),"")</f>
        <v/>
      </c>
      <c r="L33" s="9" t="str">
        <f>IFERROR(__xludf.DUMMYFUNCTION("""COMPUTED_VALUE"""),"")</f>
        <v/>
      </c>
      <c r="M33" s="9" t="str">
        <f>IFERROR(__xludf.DUMMYFUNCTION("""COMPUTED_VALUE"""),"")</f>
        <v/>
      </c>
      <c r="N33" s="9" t="str">
        <f>IFERROR(__xludf.DUMMYFUNCTION("""COMPUTED_VALUE"""),"")</f>
        <v/>
      </c>
      <c r="O33" s="9" t="str">
        <f>IFERROR(__xludf.DUMMYFUNCTION("""COMPUTED_VALUE"""),"Accept all character,decimal value.")</f>
        <v>Accept all character,decimal value.</v>
      </c>
      <c r="P33" s="9" t="str">
        <f>IFERROR(__xludf.DUMMYFUNCTION("""COMPUTED_VALUE"""),"Fail")</f>
        <v>Fail</v>
      </c>
      <c r="Q33" s="9" t="str">
        <f>IFERROR(__xludf.DUMMYFUNCTION("""COMPUTED_VALUE"""),"")</f>
        <v/>
      </c>
      <c r="R33" s="11" t="str">
        <f>IFERROR(__xludf.DUMMYFUNCTION("""COMPUTED_VALUE"""),"")</f>
        <v/>
      </c>
      <c r="S33" s="9" t="str">
        <f>IFERROR(__xludf.DUMMYFUNCTION("""COMPUTED_VALUE"""),"")</f>
        <v/>
      </c>
      <c r="T33" s="12" t="s">
        <v>5</v>
      </c>
      <c r="U33" s="12" t="s">
        <v>38</v>
      </c>
      <c r="V33" s="9"/>
      <c r="W33" s="9"/>
      <c r="X33" s="9"/>
      <c r="Y33" s="9"/>
      <c r="Z33" s="9"/>
    </row>
    <row r="34">
      <c r="A34" s="9" t="str">
        <f>IFERROR(__xludf.DUMMYFUNCTION("""COMPUTED_VALUE"""),"")</f>
        <v/>
      </c>
      <c r="B34" s="9" t="str">
        <f>IFERROR(__xludf.DUMMYFUNCTION("""COMPUTED_VALUE"""),"")</f>
        <v/>
      </c>
      <c r="C34" s="9" t="str">
        <f>IFERROR(__xludf.DUMMYFUNCTION("""COMPUTED_VALUE"""),"")</f>
        <v/>
      </c>
      <c r="D34" s="9" t="str">
        <f>IFERROR(__xludf.DUMMYFUNCTION("""COMPUTED_VALUE"""),"")</f>
        <v/>
      </c>
      <c r="E34" s="9" t="str">
        <f>IFERROR(__xludf.DUMMYFUNCTION("""COMPUTED_VALUE"""),"")</f>
        <v/>
      </c>
      <c r="F34" s="9" t="str">
        <f>IFERROR(__xludf.DUMMYFUNCTION("""COMPUTED_VALUE"""),"")</f>
        <v/>
      </c>
      <c r="G34" s="9" t="str">
        <f>IFERROR(__xludf.DUMMYFUNCTION("""COMPUTED_VALUE"""),"")</f>
        <v/>
      </c>
      <c r="H34" s="9" t="str">
        <f>IFERROR(__xludf.DUMMYFUNCTION("""COMPUTED_VALUE"""),"")</f>
        <v/>
      </c>
      <c r="I34" s="9" t="str">
        <f>IFERROR(__xludf.DUMMYFUNCTION("""COMPUTED_VALUE"""),"")</f>
        <v/>
      </c>
      <c r="J34" s="9" t="str">
        <f>IFERROR(__xludf.DUMMYFUNCTION("""COMPUTED_VALUE"""),"")</f>
        <v/>
      </c>
      <c r="K34" s="9" t="str">
        <f>IFERROR(__xludf.DUMMYFUNCTION("""COMPUTED_VALUE"""),"")</f>
        <v/>
      </c>
      <c r="L34" s="9" t="str">
        <f>IFERROR(__xludf.DUMMYFUNCTION("""COMPUTED_VALUE"""),"")</f>
        <v/>
      </c>
      <c r="M34" s="9" t="str">
        <f>IFERROR(__xludf.DUMMYFUNCTION("""COMPUTED_VALUE"""),"")</f>
        <v/>
      </c>
      <c r="N34" s="9" t="str">
        <f>IFERROR(__xludf.DUMMYFUNCTION("""COMPUTED_VALUE"""),"")</f>
        <v/>
      </c>
      <c r="O34" s="9" t="str">
        <f>IFERROR(__xludf.DUMMYFUNCTION("""COMPUTED_VALUE"""),"Not showing")</f>
        <v>Not showing</v>
      </c>
      <c r="P34" s="9" t="str">
        <f>IFERROR(__xludf.DUMMYFUNCTION("""COMPUTED_VALUE"""),"Fail")</f>
        <v>Fail</v>
      </c>
      <c r="Q34" s="9" t="str">
        <f>IFERROR(__xludf.DUMMYFUNCTION("""COMPUTED_VALUE"""),"")</f>
        <v/>
      </c>
      <c r="R34" s="11" t="str">
        <f>IFERROR(__xludf.DUMMYFUNCTION("""COMPUTED_VALUE"""),"")</f>
        <v/>
      </c>
      <c r="S34" s="9" t="str">
        <f>IFERROR(__xludf.DUMMYFUNCTION("""COMPUTED_VALUE"""),"")</f>
        <v/>
      </c>
      <c r="T34" s="12" t="s">
        <v>5</v>
      </c>
      <c r="U34" s="9"/>
      <c r="V34" s="9"/>
      <c r="W34" s="9"/>
      <c r="X34" s="9"/>
      <c r="Y34" s="9"/>
      <c r="Z34" s="9"/>
    </row>
    <row r="35">
      <c r="A35" s="9" t="str">
        <f>IFERROR(__xludf.DUMMYFUNCTION("""COMPUTED_VALUE"""),"")</f>
        <v/>
      </c>
      <c r="B35" s="9" t="str">
        <f>IFERROR(__xludf.DUMMYFUNCTION("""COMPUTED_VALUE"""),"")</f>
        <v/>
      </c>
      <c r="C35" s="9" t="str">
        <f>IFERROR(__xludf.DUMMYFUNCTION("""COMPUTED_VALUE"""),"")</f>
        <v/>
      </c>
      <c r="D35" s="9" t="str">
        <f>IFERROR(__xludf.DUMMYFUNCTION("""COMPUTED_VALUE"""),"")</f>
        <v/>
      </c>
      <c r="E35" s="9" t="str">
        <f>IFERROR(__xludf.DUMMYFUNCTION("""COMPUTED_VALUE"""),"")</f>
        <v/>
      </c>
      <c r="F35" s="9" t="str">
        <f>IFERROR(__xludf.DUMMYFUNCTION("""COMPUTED_VALUE"""),"")</f>
        <v/>
      </c>
      <c r="G35" s="9" t="str">
        <f>IFERROR(__xludf.DUMMYFUNCTION("""COMPUTED_VALUE"""),"")</f>
        <v/>
      </c>
      <c r="H35" s="9" t="str">
        <f>IFERROR(__xludf.DUMMYFUNCTION("""COMPUTED_VALUE"""),"")</f>
        <v/>
      </c>
      <c r="I35" s="9" t="str">
        <f>IFERROR(__xludf.DUMMYFUNCTION("""COMPUTED_VALUE"""),"")</f>
        <v/>
      </c>
      <c r="J35" s="9" t="str">
        <f>IFERROR(__xludf.DUMMYFUNCTION("""COMPUTED_VALUE"""),"")</f>
        <v/>
      </c>
      <c r="K35" s="9" t="str">
        <f>IFERROR(__xludf.DUMMYFUNCTION("""COMPUTED_VALUE"""),"")</f>
        <v/>
      </c>
      <c r="L35" s="9" t="str">
        <f>IFERROR(__xludf.DUMMYFUNCTION("""COMPUTED_VALUE"""),"")</f>
        <v/>
      </c>
      <c r="M35" s="9" t="str">
        <f>IFERROR(__xludf.DUMMYFUNCTION("""COMPUTED_VALUE"""),"")</f>
        <v/>
      </c>
      <c r="N35" s="9" t="str">
        <f>IFERROR(__xludf.DUMMYFUNCTION("""COMPUTED_VALUE"""),"")</f>
        <v/>
      </c>
      <c r="O35" s="9" t="str">
        <f>IFERROR(__xludf.DUMMYFUNCTION("""COMPUTED_VALUE"""),"All section displaying in section dropdown")</f>
        <v>All section displaying in section dropdown</v>
      </c>
      <c r="P35" s="9" t="str">
        <f>IFERROR(__xludf.DUMMYFUNCTION("""COMPUTED_VALUE"""),"Fail")</f>
        <v>Fail</v>
      </c>
      <c r="Q35" s="9" t="str">
        <f>IFERROR(__xludf.DUMMYFUNCTION("""COMPUTED_VALUE"""),"")</f>
        <v/>
      </c>
      <c r="R35" s="11" t="str">
        <f>IFERROR(__xludf.DUMMYFUNCTION("""COMPUTED_VALUE"""),"")</f>
        <v/>
      </c>
      <c r="S35" s="9" t="str">
        <f>IFERROR(__xludf.DUMMYFUNCTION("""COMPUTED_VALUE"""),"")</f>
        <v/>
      </c>
      <c r="T35" s="12" t="s">
        <v>5</v>
      </c>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71"/>
    <col customWidth="1" min="2" max="2" width="25.14"/>
    <col customWidth="1" min="3" max="3" width="9.57"/>
    <col customWidth="1" min="4" max="4" width="13.14"/>
    <col customWidth="1" min="11" max="11" width="32.43"/>
    <col customWidth="1" min="12" max="12" width="26.57"/>
    <col customWidth="1" min="13" max="13" width="28.86"/>
  </cols>
  <sheetData>
    <row r="1">
      <c r="A1" s="2" t="str">
        <f>IFERROR(__xludf.DUMMYFUNCTION("Query(IMPORTRANGE(""https://docs.google.com/spreadsheets/d/1yk-tOcrDFugpjgqSOkfsaGw84R-IUuEm6VwD6n4rc3w/edit?ts=5ddd0819#gid=1673551632"", ""TC - Share Form(Mbl)!A:S""), ""select* where Col16= 'Fail' OR Col16= '?'"")"),"Test Case Id")</f>
        <v>Test Case Id</v>
      </c>
      <c r="B1" s="3" t="str">
        <f>IFERROR(__xludf.DUMMYFUNCTION("""COMPUTED_VALUE"""),"Test Plan Id")</f>
        <v>Test Plan Id</v>
      </c>
      <c r="C1" s="3" t="str">
        <f>IFERROR(__xludf.DUMMYFUNCTION("""COMPUTED_VALUE"""),"TC #")</f>
        <v>TC #</v>
      </c>
      <c r="D1" s="3" t="str">
        <f>IFERROR(__xludf.DUMMYFUNCTION("""COMPUTED_VALUE"""),"Platform")</f>
        <v>Platform</v>
      </c>
      <c r="E1" s="3" t="str">
        <f>IFERROR(__xludf.DUMMYFUNCTION("""COMPUTED_VALUE"""),"Sub Module Features")</f>
        <v>Sub Module Features</v>
      </c>
      <c r="F1" s="3" t="str">
        <f>IFERROR(__xludf.DUMMYFUNCTION("""COMPUTED_VALUE"""),"Action")</f>
        <v>Action</v>
      </c>
      <c r="G1" s="3" t="str">
        <f>IFERROR(__xludf.DUMMYFUNCTION("""COMPUTED_VALUE"""),"Test Mode")</f>
        <v>Test Mode</v>
      </c>
      <c r="H1" s="3" t="str">
        <f>IFERROR(__xludf.DUMMYFUNCTION("""COMPUTED_VALUE"""),"Created By")</f>
        <v>Created By</v>
      </c>
      <c r="I1" s="3" t="str">
        <f>IFERROR(__xludf.DUMMYFUNCTION("""COMPUTED_VALUE"""),"Test Case Type")</f>
        <v>Test Case Type</v>
      </c>
      <c r="J1" s="3" t="str">
        <f>IFERROR(__xludf.DUMMYFUNCTION("""COMPUTED_VALUE"""),"Pre Condition")</f>
        <v>Pre Condition</v>
      </c>
      <c r="K1" s="3" t="str">
        <f>IFERROR(__xludf.DUMMYFUNCTION("""COMPUTED_VALUE"""),"Test Case Description")</f>
        <v>Test Case Description</v>
      </c>
      <c r="L1" s="3" t="str">
        <f>IFERROR(__xludf.DUMMYFUNCTION("""COMPUTED_VALUE"""),"Steps")</f>
        <v>Steps</v>
      </c>
      <c r="M1" s="3" t="str">
        <f>IFERROR(__xludf.DUMMYFUNCTION("""COMPUTED_VALUE"""),"Expected Result")</f>
        <v>Expected Result</v>
      </c>
      <c r="N1" s="3" t="str">
        <f>IFERROR(__xludf.DUMMYFUNCTION("""COMPUTED_VALUE"""),"Conditions / Formula / Query")</f>
        <v>Conditions / Formula / Query</v>
      </c>
      <c r="O1" s="5" t="str">
        <f>IFERROR(__xludf.DUMMYFUNCTION("""COMPUTED_VALUE"""),"Actual Result")</f>
        <v>Actual Result</v>
      </c>
      <c r="P1" s="5" t="str">
        <f>IFERROR(__xludf.DUMMYFUNCTION("""COMPUTED_VALUE"""),"Pass/Fail")</f>
        <v>Pass/Fail</v>
      </c>
      <c r="Q1" s="5" t="str">
        <f>IFERROR(__xludf.DUMMYFUNCTION("""COMPUTED_VALUE"""),"Executed By")</f>
        <v>Executed By</v>
      </c>
      <c r="R1" s="5" t="str">
        <f>IFERROR(__xludf.DUMMYFUNCTION("""COMPUTED_VALUE"""),"Date Execution")</f>
        <v>Date Execution</v>
      </c>
      <c r="S1" s="5" t="str">
        <f>IFERROR(__xludf.DUMMYFUNCTION("""COMPUTED_VALUE"""),"Remarks")</f>
        <v>Remarks</v>
      </c>
      <c r="T1" s="6" t="s">
        <v>0</v>
      </c>
      <c r="U1" s="6" t="s">
        <v>1</v>
      </c>
      <c r="V1" s="7"/>
      <c r="W1" s="7"/>
      <c r="X1" s="7"/>
      <c r="Y1" s="7"/>
      <c r="Z1" s="7"/>
    </row>
    <row r="2">
      <c r="A2" s="9" t="str">
        <f>IFERROR(__xludf.DUMMYFUNCTION("""COMPUTED_VALUE"""),"TCJaikishan_dKosh_General_SMF1_008_012")</f>
        <v>TCJaikishan_dKosh_General_SMF1_008_012</v>
      </c>
      <c r="B2" s="9" t="str">
        <f>IFERROR(__xludf.DUMMYFUNCTION("""COMPUTED_VALUE"""),"TP_dKosh_General_SMF1_008")</f>
        <v>TP_dKosh_General_SMF1_008</v>
      </c>
      <c r="C2" s="9">
        <f>IFERROR(__xludf.DUMMYFUNCTION("""COMPUTED_VALUE"""),12.0)</f>
        <v>12</v>
      </c>
      <c r="D2" s="9" t="str">
        <f>IFERROR(__xludf.DUMMYFUNCTION("""COMPUTED_VALUE"""),"")</f>
        <v/>
      </c>
      <c r="E2" s="9" t="str">
        <f>IFERROR(__xludf.DUMMYFUNCTION("""COMPUTED_VALUE"""),"Share Form")</f>
        <v>Share Form</v>
      </c>
      <c r="F2" s="9" t="str">
        <f>IFERROR(__xludf.DUMMYFUNCTION("""COMPUTED_VALUE"""),"Share Form")</f>
        <v>Share Form</v>
      </c>
      <c r="G2" s="9" t="str">
        <f>IFERROR(__xludf.DUMMYFUNCTION("""COMPUTED_VALUE"""),"M")</f>
        <v>M</v>
      </c>
      <c r="H2" s="9" t="str">
        <f>IFERROR(__xludf.DUMMYFUNCTION("""COMPUTED_VALUE"""),"Jaikishan")</f>
        <v>Jaikishan</v>
      </c>
      <c r="I2" s="9" t="str">
        <f>IFERROR(__xludf.DUMMYFUNCTION("""COMPUTED_VALUE"""),"Functional")</f>
        <v>Functional</v>
      </c>
      <c r="J2"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 s="9" t="str">
        <f>IFERROR(__xludf.DUMMYFUNCTION("""COMPUTED_VALUE"""),"Verify, post action after selecting user.")</f>
        <v>Verify, post action after selecting user.</v>
      </c>
      <c r="L2" s="9" t="str">
        <f>IFERROR(__xludf.DUMMYFUNCTION("""COMPUTED_VALUE"""),"1. Go to manage form list.
2. Click on action icon of any form.
3. Click on 'Share Form'.
4. Click on User dropdown.
5. Select any user.")</f>
        <v>1. Go to manage form list.
2. Click on action icon of any form.
3. Click on 'Share Form'.
4. Click on User dropdown.
5. Select any user.</v>
      </c>
      <c r="M2" s="9" t="str">
        <f>IFERROR(__xludf.DUMMYFUNCTION("""COMPUTED_VALUE"""),"After selecting user, display user name below User field.")</f>
        <v>After selecting user, display user name below User field.</v>
      </c>
      <c r="N2" s="9" t="str">
        <f>IFERROR(__xludf.DUMMYFUNCTION("""COMPUTED_VALUE"""),"")</f>
        <v/>
      </c>
      <c r="O2" s="9" t="str">
        <f>IFERROR(__xludf.DUMMYFUNCTION("""COMPUTED_VALUE"""),"Display inside the user field")</f>
        <v>Display inside the user field</v>
      </c>
      <c r="P2" s="9" t="str">
        <f>IFERROR(__xludf.DUMMYFUNCTION("""COMPUTED_VALUE"""),"Fail")</f>
        <v>Fail</v>
      </c>
      <c r="Q2" s="9" t="str">
        <f>IFERROR(__xludf.DUMMYFUNCTION("""COMPUTED_VALUE"""),"Sanjay")</f>
        <v>Sanjay</v>
      </c>
      <c r="R2" s="9" t="str">
        <f>IFERROR(__xludf.DUMMYFUNCTION("""COMPUTED_VALUE"""),"")</f>
        <v/>
      </c>
      <c r="S2" s="9" t="str">
        <f>IFERROR(__xludf.DUMMYFUNCTION("""COMPUTED_VALUE"""),"")</f>
        <v/>
      </c>
      <c r="T2" s="9"/>
      <c r="U2" s="9"/>
      <c r="V2" s="9"/>
      <c r="W2" s="9"/>
      <c r="X2" s="9"/>
      <c r="Y2" s="9"/>
      <c r="Z2" s="9"/>
    </row>
    <row r="3">
      <c r="A3" s="9" t="str">
        <f>IFERROR(__xludf.DUMMYFUNCTION("""COMPUTED_VALUE"""),"TCJaikishan_dKosh_General_SMF1_008_016")</f>
        <v>TCJaikishan_dKosh_General_SMF1_008_016</v>
      </c>
      <c r="B3" s="9" t="str">
        <f>IFERROR(__xludf.DUMMYFUNCTION("""COMPUTED_VALUE"""),"TP_dKosh_General_SMF1_008")</f>
        <v>TP_dKosh_General_SMF1_008</v>
      </c>
      <c r="C3" s="9">
        <f>IFERROR(__xludf.DUMMYFUNCTION("""COMPUTED_VALUE"""),16.0)</f>
        <v>16</v>
      </c>
      <c r="D3" s="9" t="str">
        <f>IFERROR(__xludf.DUMMYFUNCTION("""COMPUTED_VALUE"""),"")</f>
        <v/>
      </c>
      <c r="E3" s="9" t="str">
        <f>IFERROR(__xludf.DUMMYFUNCTION("""COMPUTED_VALUE"""),"Share Form")</f>
        <v>Share Form</v>
      </c>
      <c r="F3" s="9" t="str">
        <f>IFERROR(__xludf.DUMMYFUNCTION("""COMPUTED_VALUE"""),"Share Form")</f>
        <v>Share Form</v>
      </c>
      <c r="G3" s="9" t="str">
        <f>IFERROR(__xludf.DUMMYFUNCTION("""COMPUTED_VALUE"""),"M")</f>
        <v>M</v>
      </c>
      <c r="H3" s="9" t="str">
        <f>IFERROR(__xludf.DUMMYFUNCTION("""COMPUTED_VALUE"""),"Jaikishan")</f>
        <v>Jaikishan</v>
      </c>
      <c r="I3" s="9" t="str">
        <f>IFERROR(__xludf.DUMMYFUNCTION("""COMPUTED_VALUE"""),"Functional")</f>
        <v>Functional</v>
      </c>
      <c r="J3"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3" s="9" t="str">
        <f>IFERROR(__xludf.DUMMYFUNCTION("""COMPUTED_VALUE"""),"Verify, post action after selecting 'User' in 'Can analyse' permission.")</f>
        <v>Verify, post action after selecting 'User' in 'Can analyse' permission.</v>
      </c>
      <c r="L3" s="9" t="str">
        <f>IFERROR(__xludf.DUMMYFUNCTION("""COMPUTED_VALUE"""),"1. Go to manage form list.
2. Click on action icon of any form.
3. Click on 'Share Form'.
4. Select any user
4. Click on 'Can analyse' dropdown
5. Click on ""Ok"".")</f>
        <v>1. Go to manage form list.
2. Click on action icon of any form.
3. Click on 'Share Form'.
4. Select any user
4. Click on 'Can analyse' dropdown
5. Click on "Ok".</v>
      </c>
      <c r="M3" s="9" t="str">
        <f>IFERROR(__xludf.DUMMYFUNCTION("""COMPUTED_VALUE"""),"1. Select User should be able to analyse form.
2. Cannot change form status
3. Not change accept responses toggle.")</f>
        <v>1. Select User should be able to analyse form.
2. Cannot change form status
3. Not change accept responses toggle.</v>
      </c>
      <c r="N3" s="9" t="str">
        <f>IFERROR(__xludf.DUMMYFUNCTION("""COMPUTED_VALUE"""),"")</f>
        <v/>
      </c>
      <c r="O3" s="9" t="str">
        <f>IFERROR(__xludf.DUMMYFUNCTION("""COMPUTED_VALUE"""),"Can analyse functionality is not working")</f>
        <v>Can analyse functionality is not working</v>
      </c>
      <c r="P3" s="9" t="str">
        <f>IFERROR(__xludf.DUMMYFUNCTION("""COMPUTED_VALUE"""),"Fail")</f>
        <v>Fail</v>
      </c>
      <c r="Q3" s="9" t="str">
        <f>IFERROR(__xludf.DUMMYFUNCTION("""COMPUTED_VALUE"""),"Sanjay")</f>
        <v>Sanjay</v>
      </c>
      <c r="R3" s="9" t="str">
        <f>IFERROR(__xludf.DUMMYFUNCTION("""COMPUTED_VALUE"""),"")</f>
        <v/>
      </c>
      <c r="S3" s="9" t="str">
        <f>IFERROR(__xludf.DUMMYFUNCTION("""COMPUTED_VALUE"""),"")</f>
        <v/>
      </c>
      <c r="T3" s="9"/>
      <c r="U3" s="9"/>
      <c r="V3" s="9"/>
      <c r="W3" s="9"/>
      <c r="X3" s="9"/>
      <c r="Y3" s="9"/>
      <c r="Z3" s="9"/>
    </row>
    <row r="4">
      <c r="A4" s="9" t="str">
        <f>IFERROR(__xludf.DUMMYFUNCTION("""COMPUTED_VALUE"""),"TCJaikishan_dKosh_General_SMF1_008_019")</f>
        <v>TCJaikishan_dKosh_General_SMF1_008_019</v>
      </c>
      <c r="B4" s="9" t="str">
        <f>IFERROR(__xludf.DUMMYFUNCTION("""COMPUTED_VALUE"""),"TP_dKosh_General_SMF1_008")</f>
        <v>TP_dKosh_General_SMF1_008</v>
      </c>
      <c r="C4" s="9">
        <f>IFERROR(__xludf.DUMMYFUNCTION("""COMPUTED_VALUE"""),19.0)</f>
        <v>19</v>
      </c>
      <c r="D4" s="9" t="str">
        <f>IFERROR(__xludf.DUMMYFUNCTION("""COMPUTED_VALUE"""),"")</f>
        <v/>
      </c>
      <c r="E4" s="9" t="str">
        <f>IFERROR(__xludf.DUMMYFUNCTION("""COMPUTED_VALUE"""),"Share Form")</f>
        <v>Share Form</v>
      </c>
      <c r="F4" s="9" t="str">
        <f>IFERROR(__xludf.DUMMYFUNCTION("""COMPUTED_VALUE"""),"Share Form")</f>
        <v>Share Form</v>
      </c>
      <c r="G4" s="9" t="str">
        <f>IFERROR(__xludf.DUMMYFUNCTION("""COMPUTED_VALUE"""),"M")</f>
        <v>M</v>
      </c>
      <c r="H4" s="9" t="str">
        <f>IFERROR(__xludf.DUMMYFUNCTION("""COMPUTED_VALUE"""),"Jaikishan")</f>
        <v>Jaikishan</v>
      </c>
      <c r="I4" s="9" t="str">
        <f>IFERROR(__xludf.DUMMYFUNCTION("""COMPUTED_VALUE"""),"")</f>
        <v/>
      </c>
      <c r="J4"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4" s="9" t="str">
        <f>IFERROR(__xludf.DUMMYFUNCTION("""COMPUTED_VALUE"""),"Verify, Only one owner should be show for one form.")</f>
        <v>Verify, Only one owner should be show for one form.</v>
      </c>
      <c r="L4" s="9" t="str">
        <f>IFERROR(__xludf.DUMMYFUNCTION("""COMPUTED_VALUE"""),"1. Go to manage form list.
2. Click on action icon of any form.
3. Click on 'Share Form'.
4. Select any user &amp; Save.
5. change user permission to ""Is owner""
6. Click on ""ok""")</f>
        <v>1. Go to manage form list.
2. Click on action icon of any form.
3. Click on 'Share Form'.
4. Select any user &amp; Save.
5. change user permission to "Is owner"
6. Click on "ok"</v>
      </c>
      <c r="M4" s="9" t="str">
        <f>IFERROR(__xludf.DUMMYFUNCTION("""COMPUTED_VALUE"""),"Only one owner should be show for one form")</f>
        <v>Only one owner should be show for one form</v>
      </c>
      <c r="N4" s="9" t="str">
        <f>IFERROR(__xludf.DUMMYFUNCTION("""COMPUTED_VALUE"""),".")</f>
        <v>.</v>
      </c>
      <c r="O4" s="9" t="str">
        <f>IFERROR(__xludf.DUMMYFUNCTION("""COMPUTED_VALUE"""),"""Is Owner"" functionality is not working
")</f>
        <v>"Is Owner" functionality is not working
</v>
      </c>
      <c r="P4" s="9" t="str">
        <f>IFERROR(__xludf.DUMMYFUNCTION("""COMPUTED_VALUE"""),"Fail")</f>
        <v>Fail</v>
      </c>
      <c r="Q4" s="9" t="str">
        <f>IFERROR(__xludf.DUMMYFUNCTION("""COMPUTED_VALUE"""),"Sanjay")</f>
        <v>Sanjay</v>
      </c>
      <c r="R4" s="9" t="str">
        <f>IFERROR(__xludf.DUMMYFUNCTION("""COMPUTED_VALUE"""),"")</f>
        <v/>
      </c>
      <c r="S4" s="9" t="str">
        <f>IFERROR(__xludf.DUMMYFUNCTION("""COMPUTED_VALUE"""),"")</f>
        <v/>
      </c>
      <c r="T4" s="9"/>
      <c r="U4" s="9"/>
      <c r="V4" s="9"/>
      <c r="W4" s="9"/>
      <c r="X4" s="9"/>
      <c r="Y4" s="9"/>
      <c r="Z4" s="9"/>
    </row>
    <row r="5">
      <c r="A5" s="9" t="str">
        <f>IFERROR(__xludf.DUMMYFUNCTION("""COMPUTED_VALUE"""),"TCJaikishan_dKosh_General_SMF1_008_022")</f>
        <v>TCJaikishan_dKosh_General_SMF1_008_022</v>
      </c>
      <c r="B5" s="9" t="str">
        <f>IFERROR(__xludf.DUMMYFUNCTION("""COMPUTED_VALUE"""),"TP_dKosh_General_SMF1_008")</f>
        <v>TP_dKosh_General_SMF1_008</v>
      </c>
      <c r="C5" s="9">
        <f>IFERROR(__xludf.DUMMYFUNCTION("""COMPUTED_VALUE"""),22.0)</f>
        <v>22</v>
      </c>
      <c r="D5" s="9" t="str">
        <f>IFERROR(__xludf.DUMMYFUNCTION("""COMPUTED_VALUE"""),"")</f>
        <v/>
      </c>
      <c r="E5" s="9" t="str">
        <f>IFERROR(__xludf.DUMMYFUNCTION("""COMPUTED_VALUE"""),"Share Form")</f>
        <v>Share Form</v>
      </c>
      <c r="F5" s="9" t="str">
        <f>IFERROR(__xludf.DUMMYFUNCTION("""COMPUTED_VALUE"""),"Share Form")</f>
        <v>Share Form</v>
      </c>
      <c r="G5" s="9" t="str">
        <f>IFERROR(__xludf.DUMMYFUNCTION("""COMPUTED_VALUE"""),"M")</f>
        <v>M</v>
      </c>
      <c r="H5" s="9" t="str">
        <f>IFERROR(__xludf.DUMMYFUNCTION("""COMPUTED_VALUE"""),"Jaikishan")</f>
        <v>Jaikishan</v>
      </c>
      <c r="I5" s="9" t="str">
        <f>IFERROR(__xludf.DUMMYFUNCTION("""COMPUTED_VALUE"""),"Functional")</f>
        <v>Functional</v>
      </c>
      <c r="J5"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5" s="9" t="str">
        <f>IFERROR(__xludf.DUMMYFUNCTION("""COMPUTED_VALUE"""),"Verify, post action after click on Remove user icon")</f>
        <v>Verify, post action after click on Remove user icon</v>
      </c>
      <c r="L5" s="9" t="str">
        <f>IFERROR(__xludf.DUMMYFUNCTION("""COMPUTED_VALUE"""),"1. Go to manage form list.
2. Click on action icon of any form with 'New' status.
3. Click on 'Share Form'.
4. Click on remove user")</f>
        <v>1. Go to manage form list.
2. Click on action icon of any form with 'New' status.
3. Click on 'Share Form'.
4. Click on remove user</v>
      </c>
      <c r="M5" s="9" t="str">
        <f>IFERROR(__xludf.DUMMYFUNCTION("""COMPUTED_VALUE"""),"1. Remove user details from the access list.
2. Hand cursor should be showing on hover")</f>
        <v>1. Remove user details from the access list.
2. Hand cursor should be showing on hover</v>
      </c>
      <c r="N5" s="9" t="str">
        <f>IFERROR(__xludf.DUMMYFUNCTION("""COMPUTED_VALUE"""),"")</f>
        <v/>
      </c>
      <c r="O5" s="9" t="str">
        <f>IFERROR(__xludf.DUMMYFUNCTION("""COMPUTED_VALUE"""),"Cross functionality is not working")</f>
        <v>Cross functionality is not working</v>
      </c>
      <c r="P5" s="9" t="str">
        <f>IFERROR(__xludf.DUMMYFUNCTION("""COMPUTED_VALUE"""),"Fail")</f>
        <v>Fail</v>
      </c>
      <c r="Q5" s="9" t="str">
        <f>IFERROR(__xludf.DUMMYFUNCTION("""COMPUTED_VALUE"""),"Sanjay")</f>
        <v>Sanjay</v>
      </c>
      <c r="R5" s="9" t="str">
        <f>IFERROR(__xludf.DUMMYFUNCTION("""COMPUTED_VALUE"""),"")</f>
        <v/>
      </c>
      <c r="S5" s="9" t="str">
        <f>IFERROR(__xludf.DUMMYFUNCTION("""COMPUTED_VALUE"""),"")</f>
        <v/>
      </c>
      <c r="T5" s="9"/>
      <c r="U5" s="9"/>
      <c r="V5" s="9"/>
      <c r="W5" s="9"/>
      <c r="X5" s="9"/>
      <c r="Y5" s="9"/>
      <c r="Z5" s="9"/>
    </row>
    <row r="6">
      <c r="A6" s="9" t="str">
        <f>IFERROR(__xludf.DUMMYFUNCTION("""COMPUTED_VALUE"""),"TCJaikishan_dKosh_General_SMF1_008_023")</f>
        <v>TCJaikishan_dKosh_General_SMF1_008_023</v>
      </c>
      <c r="B6" s="9" t="str">
        <f>IFERROR(__xludf.DUMMYFUNCTION("""COMPUTED_VALUE"""),"TP_dKosh_General_SMF1_008")</f>
        <v>TP_dKosh_General_SMF1_008</v>
      </c>
      <c r="C6" s="9">
        <f>IFERROR(__xludf.DUMMYFUNCTION("""COMPUTED_VALUE"""),23.0)</f>
        <v>23</v>
      </c>
      <c r="D6" s="9" t="str">
        <f>IFERROR(__xludf.DUMMYFUNCTION("""COMPUTED_VALUE"""),"")</f>
        <v/>
      </c>
      <c r="E6" s="9" t="str">
        <f>IFERROR(__xludf.DUMMYFUNCTION("""COMPUTED_VALUE"""),"Share Form")</f>
        <v>Share Form</v>
      </c>
      <c r="F6" s="9" t="str">
        <f>IFERROR(__xludf.DUMMYFUNCTION("""COMPUTED_VALUE"""),"Share Form")</f>
        <v>Share Form</v>
      </c>
      <c r="G6" s="9" t="str">
        <f>IFERROR(__xludf.DUMMYFUNCTION("""COMPUTED_VALUE"""),"M")</f>
        <v>M</v>
      </c>
      <c r="H6" s="9" t="str">
        <f>IFERROR(__xludf.DUMMYFUNCTION("""COMPUTED_VALUE"""),"Jaikishan")</f>
        <v>Jaikishan</v>
      </c>
      <c r="I6" s="9" t="str">
        <f>IFERROR(__xludf.DUMMYFUNCTION("""COMPUTED_VALUE"""),"Functional")</f>
        <v>Functional</v>
      </c>
      <c r="J6"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6" s="9" t="str">
        <f>IFERROR(__xludf.DUMMYFUNCTION("""COMPUTED_VALUE"""),"Verify, post action after click on Remove user icon")</f>
        <v>Verify, post action after click on Remove user icon</v>
      </c>
      <c r="L6" s="9" t="str">
        <f>IFERROR(__xludf.DUMMYFUNCTION("""COMPUTED_VALUE"""),"1. Go to manage form list.
2. Click on action icon of any form with 'New' status.
3. Click on 'Share Form'.
4. Click on remove user")</f>
        <v>1. Go to manage form list.
2. Click on action icon of any form with 'New' status.
3. Click on 'Share Form'.
4. Click on remove user</v>
      </c>
      <c r="M6" s="9" t="str">
        <f>IFERROR(__xludf.DUMMYFUNCTION("""COMPUTED_VALUE"""),"Form should not show in user account.")</f>
        <v>Form should not show in user account.</v>
      </c>
      <c r="N6" s="9" t="str">
        <f>IFERROR(__xludf.DUMMYFUNCTION("""COMPUTED_VALUE"""),"")</f>
        <v/>
      </c>
      <c r="O6" s="9" t="str">
        <f>IFERROR(__xludf.DUMMYFUNCTION("""COMPUTED_VALUE"""),"Cross functionality is not working")</f>
        <v>Cross functionality is not working</v>
      </c>
      <c r="P6" s="9" t="str">
        <f>IFERROR(__xludf.DUMMYFUNCTION("""COMPUTED_VALUE"""),"Fail")</f>
        <v>Fail</v>
      </c>
      <c r="Q6" s="9" t="str">
        <f>IFERROR(__xludf.DUMMYFUNCTION("""COMPUTED_VALUE"""),"Sanjay")</f>
        <v>Sanjay</v>
      </c>
      <c r="R6" s="9" t="str">
        <f>IFERROR(__xludf.DUMMYFUNCTION("""COMPUTED_VALUE"""),"")</f>
        <v/>
      </c>
      <c r="S6" s="9" t="str">
        <f>IFERROR(__xludf.DUMMYFUNCTION("""COMPUTED_VALUE"""),"")</f>
        <v/>
      </c>
      <c r="T6" s="9"/>
      <c r="U6" s="9"/>
      <c r="V6" s="9"/>
      <c r="W6" s="9"/>
      <c r="X6" s="9"/>
      <c r="Y6" s="9"/>
      <c r="Z6" s="9"/>
    </row>
    <row r="7">
      <c r="A7" s="9" t="str">
        <f>IFERROR(__xludf.DUMMYFUNCTION("""COMPUTED_VALUE"""),"TCJaikishan_dKosh_General_SMF1_008_025")</f>
        <v>TCJaikishan_dKosh_General_SMF1_008_025</v>
      </c>
      <c r="B7" s="9" t="str">
        <f>IFERROR(__xludf.DUMMYFUNCTION("""COMPUTED_VALUE"""),"TP_dKosh_General_SMF1_008")</f>
        <v>TP_dKosh_General_SMF1_008</v>
      </c>
      <c r="C7" s="9">
        <f>IFERROR(__xludf.DUMMYFUNCTION("""COMPUTED_VALUE"""),25.0)</f>
        <v>25</v>
      </c>
      <c r="D7" s="9" t="str">
        <f>IFERROR(__xludf.DUMMYFUNCTION("""COMPUTED_VALUE"""),"")</f>
        <v/>
      </c>
      <c r="E7" s="9" t="str">
        <f>IFERROR(__xludf.DUMMYFUNCTION("""COMPUTED_VALUE"""),"Share Form")</f>
        <v>Share Form</v>
      </c>
      <c r="F7" s="9" t="str">
        <f>IFERROR(__xludf.DUMMYFUNCTION("""COMPUTED_VALUE"""),"Share Form")</f>
        <v>Share Form</v>
      </c>
      <c r="G7" s="9" t="str">
        <f>IFERROR(__xludf.DUMMYFUNCTION("""COMPUTED_VALUE"""),"M")</f>
        <v>M</v>
      </c>
      <c r="H7" s="9" t="str">
        <f>IFERROR(__xludf.DUMMYFUNCTION("""COMPUTED_VALUE"""),"Jaikishan")</f>
        <v>Jaikishan</v>
      </c>
      <c r="I7" s="9" t="str">
        <f>IFERROR(__xludf.DUMMYFUNCTION("""COMPUTED_VALUE"""),"Functional")</f>
        <v>Functional</v>
      </c>
      <c r="J7"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7" s="9" t="str">
        <f>IFERROR(__xludf.DUMMYFUNCTION("""COMPUTED_VALUE"""),"Verify, post action when admin can modify permission of user from ""Can Edit"" to ""Can analyse"".")</f>
        <v>Verify, post action when admin can modify permission of user from "Can Edit" to "Can analyse".</v>
      </c>
      <c r="L7" s="9" t="str">
        <f>IFERROR(__xludf.DUMMYFUNCTION("""COMPUTED_VALUE"""),"1. Go to manage form list.
2. Click on action icon of any form with 'New' status.
3. Click on 'Share Form'.
4. Change user permission")</f>
        <v>1. Go to manage form list.
2. Click on action icon of any form with 'New' status.
3. Click on 'Share Form'.
4. Change user permission</v>
      </c>
      <c r="M7" s="9" t="str">
        <f>IFERROR(__xludf.DUMMYFUNCTION("""COMPUTED_VALUE"""),"User can now only analyse the form.")</f>
        <v>User can now only analyse the form.</v>
      </c>
      <c r="N7" s="9" t="str">
        <f>IFERROR(__xludf.DUMMYFUNCTION("""COMPUTED_VALUE"""),"")</f>
        <v/>
      </c>
      <c r="O7" s="9" t="str">
        <f>IFERROR(__xludf.DUMMYFUNCTION("""COMPUTED_VALUE"""),"Can analyses functionality is not working")</f>
        <v>Can analyses functionality is not working</v>
      </c>
      <c r="P7" s="9" t="str">
        <f>IFERROR(__xludf.DUMMYFUNCTION("""COMPUTED_VALUE"""),"Fail")</f>
        <v>Fail</v>
      </c>
      <c r="Q7" s="9" t="str">
        <f>IFERROR(__xludf.DUMMYFUNCTION("""COMPUTED_VALUE"""),"Sanjay")</f>
        <v>Sanjay</v>
      </c>
      <c r="R7" s="9" t="str">
        <f>IFERROR(__xludf.DUMMYFUNCTION("""COMPUTED_VALUE"""),"")</f>
        <v/>
      </c>
      <c r="S7" s="9" t="str">
        <f>IFERROR(__xludf.DUMMYFUNCTION("""COMPUTED_VALUE"""),"")</f>
        <v/>
      </c>
      <c r="T7" s="9"/>
      <c r="U7" s="9"/>
      <c r="V7" s="9"/>
      <c r="W7" s="9"/>
      <c r="X7" s="9"/>
      <c r="Y7" s="9"/>
      <c r="Z7" s="9"/>
    </row>
    <row r="8">
      <c r="A8" s="9" t="str">
        <f>IFERROR(__xludf.DUMMYFUNCTION("""COMPUTED_VALUE"""),"TCJaikishan_dKosh_General_SMF1_008_026")</f>
        <v>TCJaikishan_dKosh_General_SMF1_008_026</v>
      </c>
      <c r="B8" s="9" t="str">
        <f>IFERROR(__xludf.DUMMYFUNCTION("""COMPUTED_VALUE"""),"TP_dKosh_General_SMF1_008")</f>
        <v>TP_dKosh_General_SMF1_008</v>
      </c>
      <c r="C8" s="9">
        <f>IFERROR(__xludf.DUMMYFUNCTION("""COMPUTED_VALUE"""),26.0)</f>
        <v>26</v>
      </c>
      <c r="D8" s="9" t="str">
        <f>IFERROR(__xludf.DUMMYFUNCTION("""COMPUTED_VALUE"""),"")</f>
        <v/>
      </c>
      <c r="E8" s="9" t="str">
        <f>IFERROR(__xludf.DUMMYFUNCTION("""COMPUTED_VALUE"""),"Share Form")</f>
        <v>Share Form</v>
      </c>
      <c r="F8" s="9" t="str">
        <f>IFERROR(__xludf.DUMMYFUNCTION("""COMPUTED_VALUE"""),"Share Form")</f>
        <v>Share Form</v>
      </c>
      <c r="G8" s="9" t="str">
        <f>IFERROR(__xludf.DUMMYFUNCTION("""COMPUTED_VALUE"""),"M")</f>
        <v>M</v>
      </c>
      <c r="H8" s="9" t="str">
        <f>IFERROR(__xludf.DUMMYFUNCTION("""COMPUTED_VALUE"""),"Jaikishan")</f>
        <v>Jaikishan</v>
      </c>
      <c r="I8" s="9" t="str">
        <f>IFERROR(__xludf.DUMMYFUNCTION("""COMPUTED_VALUE"""),"Functional")</f>
        <v>Functional</v>
      </c>
      <c r="J8"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8" s="9" t="str">
        <f>IFERROR(__xludf.DUMMYFUNCTION("""COMPUTED_VALUE"""),"Verify, post action when admin can give permission of ""is owner"" to the user.")</f>
        <v>Verify, post action when admin can give permission of "is owner" to the user.</v>
      </c>
      <c r="L8" s="9" t="str">
        <f>IFERROR(__xludf.DUMMYFUNCTION("""COMPUTED_VALUE"""),"1. Go to manage form list.
2. Click on action icon of any form with 'New' status.
3. Click on 'Share Form'.
4. Change user permission")</f>
        <v>1. Go to manage form list.
2. Click on action icon of any form with 'New' status.
3. Click on 'Share Form'.
4. Change user permission</v>
      </c>
      <c r="M8" s="9" t="str">
        <f>IFERROR(__xludf.DUMMYFUNCTION("""COMPUTED_VALUE"""),"User will now become admin of the form page.")</f>
        <v>User will now become admin of the form page.</v>
      </c>
      <c r="N8" s="9" t="str">
        <f>IFERROR(__xludf.DUMMYFUNCTION("""COMPUTED_VALUE"""),"What permission remain to admin?
")</f>
        <v>What permission remain to admin?
</v>
      </c>
      <c r="O8" s="9" t="str">
        <f>IFERROR(__xludf.DUMMYFUNCTION("""COMPUTED_VALUE"""),"functionality is not working")</f>
        <v>functionality is not working</v>
      </c>
      <c r="P8" s="9" t="str">
        <f>IFERROR(__xludf.DUMMYFUNCTION("""COMPUTED_VALUE"""),"Fail")</f>
        <v>Fail</v>
      </c>
      <c r="Q8" s="9" t="str">
        <f>IFERROR(__xludf.DUMMYFUNCTION("""COMPUTED_VALUE"""),"Sanjay")</f>
        <v>Sanjay</v>
      </c>
      <c r="R8" s="9" t="str">
        <f>IFERROR(__xludf.DUMMYFUNCTION("""COMPUTED_VALUE"""),"")</f>
        <v/>
      </c>
      <c r="S8" s="9" t="str">
        <f>IFERROR(__xludf.DUMMYFUNCTION("""COMPUTED_VALUE"""),"")</f>
        <v/>
      </c>
      <c r="T8" s="9"/>
      <c r="U8" s="9"/>
      <c r="V8" s="9"/>
      <c r="W8" s="9"/>
      <c r="X8" s="9"/>
      <c r="Y8" s="9"/>
      <c r="Z8" s="9"/>
    </row>
    <row r="9">
      <c r="A9" s="9" t="str">
        <f>IFERROR(__xludf.DUMMYFUNCTION("""COMPUTED_VALUE"""),"TCJaikishan_dKosh_General_SMF1_008_027")</f>
        <v>TCJaikishan_dKosh_General_SMF1_008_027</v>
      </c>
      <c r="B9" s="9" t="str">
        <f>IFERROR(__xludf.DUMMYFUNCTION("""COMPUTED_VALUE"""),"TP_dKosh_General_SMF1_008")</f>
        <v>TP_dKosh_General_SMF1_008</v>
      </c>
      <c r="C9" s="9">
        <f>IFERROR(__xludf.DUMMYFUNCTION("""COMPUTED_VALUE"""),27.0)</f>
        <v>27</v>
      </c>
      <c r="D9" s="9" t="str">
        <f>IFERROR(__xludf.DUMMYFUNCTION("""COMPUTED_VALUE"""),"")</f>
        <v/>
      </c>
      <c r="E9" s="9" t="str">
        <f>IFERROR(__xludf.DUMMYFUNCTION("""COMPUTED_VALUE"""),"Share Form")</f>
        <v>Share Form</v>
      </c>
      <c r="F9" s="9" t="str">
        <f>IFERROR(__xludf.DUMMYFUNCTION("""COMPUTED_VALUE"""),"Share Form")</f>
        <v>Share Form</v>
      </c>
      <c r="G9" s="9" t="str">
        <f>IFERROR(__xludf.DUMMYFUNCTION("""COMPUTED_VALUE"""),"M")</f>
        <v>M</v>
      </c>
      <c r="H9" s="9" t="str">
        <f>IFERROR(__xludf.DUMMYFUNCTION("""COMPUTED_VALUE"""),"Jaikishan")</f>
        <v>Jaikishan</v>
      </c>
      <c r="I9" s="9" t="str">
        <f>IFERROR(__xludf.DUMMYFUNCTION("""COMPUTED_VALUE"""),"Functional")</f>
        <v>Functional</v>
      </c>
      <c r="J9"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9" s="9" t="str">
        <f>IFERROR(__xludf.DUMMYFUNCTION("""COMPUTED_VALUE"""),"Verify, ""Action done by User with ""Can Analyse"" permission of Form.")</f>
        <v>Verify, "Action done by User with "Can Analyse" permission of Form.</v>
      </c>
      <c r="L9" s="9" t="str">
        <f>IFERROR(__xludf.DUMMYFUNCTION("""COMPUTED_VALUE"""),"1. Go to manage form list.
2. Click on action icon of any form with 'New' status.
3. Click on 'Share Form'.
4. User with Can analyser permission.
5. Go to user account
6. Check action done by user.")</f>
        <v>1. Go to manage form list.
2. Click on action icon of any form with 'New' status.
3. Click on 'Share Form'.
4. User with Can analyser permission.
5. Go to user account
6. Check action done by user.</v>
      </c>
      <c r="M9" s="9" t="str">
        <f>IFERROR(__xludf.DUMMYFUNCTION("""COMPUTED_VALUE"""),"??")</f>
        <v>??</v>
      </c>
      <c r="N9" s="9" t="str">
        <f>IFERROR(__xludf.DUMMYFUNCTION("""COMPUTED_VALUE"""),"")</f>
        <v/>
      </c>
      <c r="O9" s="9" t="str">
        <f>IFERROR(__xludf.DUMMYFUNCTION("""COMPUTED_VALUE"""),"functionality is not working")</f>
        <v>functionality is not working</v>
      </c>
      <c r="P9" s="9" t="str">
        <f>IFERROR(__xludf.DUMMYFUNCTION("""COMPUTED_VALUE"""),"Fail")</f>
        <v>Fail</v>
      </c>
      <c r="Q9" s="9" t="str">
        <f>IFERROR(__xludf.DUMMYFUNCTION("""COMPUTED_VALUE"""),"Sanjay")</f>
        <v>Sanjay</v>
      </c>
      <c r="R9" s="9" t="str">
        <f>IFERROR(__xludf.DUMMYFUNCTION("""COMPUTED_VALUE"""),"")</f>
        <v/>
      </c>
      <c r="S9" s="9" t="str">
        <f>IFERROR(__xludf.DUMMYFUNCTION("""COMPUTED_VALUE"""),"")</f>
        <v/>
      </c>
      <c r="T9" s="9"/>
      <c r="U9" s="9"/>
      <c r="V9" s="9"/>
      <c r="W9" s="9"/>
      <c r="X9" s="9"/>
      <c r="Y9" s="9"/>
      <c r="Z9" s="9"/>
    </row>
    <row r="10">
      <c r="A10" s="9" t="str">
        <f>IFERROR(__xludf.DUMMYFUNCTION("""COMPUTED_VALUE"""),"TCJaikishan_dKosh_General_SMF1_008_028")</f>
        <v>TCJaikishan_dKosh_General_SMF1_008_028</v>
      </c>
      <c r="B10" s="9" t="str">
        <f>IFERROR(__xludf.DUMMYFUNCTION("""COMPUTED_VALUE"""),"TP_dKosh_General_SMF1_008")</f>
        <v>TP_dKosh_General_SMF1_008</v>
      </c>
      <c r="C10" s="9">
        <f>IFERROR(__xludf.DUMMYFUNCTION("""COMPUTED_VALUE"""),28.0)</f>
        <v>28</v>
      </c>
      <c r="D10" s="9" t="str">
        <f>IFERROR(__xludf.DUMMYFUNCTION("""COMPUTED_VALUE"""),"")</f>
        <v/>
      </c>
      <c r="E10" s="9" t="str">
        <f>IFERROR(__xludf.DUMMYFUNCTION("""COMPUTED_VALUE"""),"Share Form")</f>
        <v>Share Form</v>
      </c>
      <c r="F10" s="9" t="str">
        <f>IFERROR(__xludf.DUMMYFUNCTION("""COMPUTED_VALUE"""),"Share Form")</f>
        <v>Share Form</v>
      </c>
      <c r="G10" s="9" t="str">
        <f>IFERROR(__xludf.DUMMYFUNCTION("""COMPUTED_VALUE"""),"M")</f>
        <v>M</v>
      </c>
      <c r="H10" s="9" t="str">
        <f>IFERROR(__xludf.DUMMYFUNCTION("""COMPUTED_VALUE"""),"Jaikishan")</f>
        <v>Jaikishan</v>
      </c>
      <c r="I10" s="9" t="str">
        <f>IFERROR(__xludf.DUMMYFUNCTION("""COMPUTED_VALUE"""),"Functional")</f>
        <v>Functional</v>
      </c>
      <c r="J10"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0" s="9" t="str">
        <f>IFERROR(__xludf.DUMMYFUNCTION("""COMPUTED_VALUE"""),"Verify, User with ""Analyse"" permission can View the form.")</f>
        <v>Verify, User with "Analyse" permission can View the form.</v>
      </c>
      <c r="L10" s="9" t="str">
        <f>IFERROR(__xludf.DUMMYFUNCTION("""COMPUTED_VALUE"""),"1. Go to manage form list.
2. Click on action icon of any form with 'New' status.
3. Click on 'Share Form'.
4. Go to User account.
5. Check user can view the form.")</f>
        <v>1. Go to manage form list.
2. Click on action icon of any form with 'New' status.
3. Click on 'Share Form'.
4. Go to User account.
5. Check user can view the form.</v>
      </c>
      <c r="M10" s="9" t="str">
        <f>IFERROR(__xludf.DUMMYFUNCTION("""COMPUTED_VALUE"""),"??")</f>
        <v>??</v>
      </c>
      <c r="N10" s="9" t="str">
        <f>IFERROR(__xludf.DUMMYFUNCTION("""COMPUTED_VALUE"""),"")</f>
        <v/>
      </c>
      <c r="O10" s="9" t="str">
        <f>IFERROR(__xludf.DUMMYFUNCTION("""COMPUTED_VALUE"""),"functionality is not working")</f>
        <v>functionality is not working</v>
      </c>
      <c r="P10" s="9" t="str">
        <f>IFERROR(__xludf.DUMMYFUNCTION("""COMPUTED_VALUE"""),"Fail")</f>
        <v>Fail</v>
      </c>
      <c r="Q10" s="9" t="str">
        <f>IFERROR(__xludf.DUMMYFUNCTION("""COMPUTED_VALUE"""),"Sanjay")</f>
        <v>Sanjay</v>
      </c>
      <c r="R10" s="9" t="str">
        <f>IFERROR(__xludf.DUMMYFUNCTION("""COMPUTED_VALUE"""),"")</f>
        <v/>
      </c>
      <c r="S10" s="9" t="str">
        <f>IFERROR(__xludf.DUMMYFUNCTION("""COMPUTED_VALUE"""),"")</f>
        <v/>
      </c>
      <c r="T10" s="9"/>
      <c r="U10" s="9"/>
      <c r="V10" s="9"/>
      <c r="W10" s="9"/>
      <c r="X10" s="9"/>
      <c r="Y10" s="9"/>
      <c r="Z10" s="9"/>
    </row>
    <row r="11">
      <c r="A11" s="9" t="str">
        <f>IFERROR(__xludf.DUMMYFUNCTION("""COMPUTED_VALUE"""),"TCJaikishan_dKosh_General_SMF1_008_029")</f>
        <v>TCJaikishan_dKosh_General_SMF1_008_029</v>
      </c>
      <c r="B11" s="9" t="str">
        <f>IFERROR(__xludf.DUMMYFUNCTION("""COMPUTED_VALUE"""),"TP_dKosh_General_SMF1_008")</f>
        <v>TP_dKosh_General_SMF1_008</v>
      </c>
      <c r="C11" s="9">
        <f>IFERROR(__xludf.DUMMYFUNCTION("""COMPUTED_VALUE"""),29.0)</f>
        <v>29</v>
      </c>
      <c r="D11" s="9" t="str">
        <f>IFERROR(__xludf.DUMMYFUNCTION("""COMPUTED_VALUE"""),"")</f>
        <v/>
      </c>
      <c r="E11" s="9" t="str">
        <f>IFERROR(__xludf.DUMMYFUNCTION("""COMPUTED_VALUE"""),"Share Form")</f>
        <v>Share Form</v>
      </c>
      <c r="F11" s="9" t="str">
        <f>IFERROR(__xludf.DUMMYFUNCTION("""COMPUTED_VALUE"""),"Share Form")</f>
        <v>Share Form</v>
      </c>
      <c r="G11" s="9" t="str">
        <f>IFERROR(__xludf.DUMMYFUNCTION("""COMPUTED_VALUE"""),"M")</f>
        <v>M</v>
      </c>
      <c r="H11" s="9" t="str">
        <f>IFERROR(__xludf.DUMMYFUNCTION("""COMPUTED_VALUE"""),"Jaikishan")</f>
        <v>Jaikishan</v>
      </c>
      <c r="I11" s="9" t="str">
        <f>IFERROR(__xludf.DUMMYFUNCTION("""COMPUTED_VALUE"""),"Functional")</f>
        <v>Functional</v>
      </c>
      <c r="J11"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1" s="9" t="str">
        <f>IFERROR(__xludf.DUMMYFUNCTION("""COMPUTED_VALUE"""),"Verify, User with ""Analyse"" permission can change the status of form.")</f>
        <v>Verify, User with "Analyse" permission can change the status of form.</v>
      </c>
      <c r="L11" s="9" t="str">
        <f>IFERROR(__xludf.DUMMYFUNCTION("""COMPUTED_VALUE"""),"1. Go to manage form list.
2. Click on action icon of any form with 'New' status.
3. Click on 'Share Form'.
4. Go to User account.
5. Change form status.")</f>
        <v>1. Go to manage form list.
2. Click on action icon of any form with 'New' status.
3. Click on 'Share Form'.
4. Go to User account.
5. Change form status.</v>
      </c>
      <c r="M11" s="9" t="str">
        <f>IFERROR(__xludf.DUMMYFUNCTION("""COMPUTED_VALUE"""),"Form status should not be changed.")</f>
        <v>Form status should not be changed.</v>
      </c>
      <c r="N11" s="9" t="str">
        <f>IFERROR(__xludf.DUMMYFUNCTION("""COMPUTED_VALUE"""),"")</f>
        <v/>
      </c>
      <c r="O11" s="9" t="str">
        <f>IFERROR(__xludf.DUMMYFUNCTION("""COMPUTED_VALUE"""),"functionality is not working")</f>
        <v>functionality is not working</v>
      </c>
      <c r="P11" s="9" t="str">
        <f>IFERROR(__xludf.DUMMYFUNCTION("""COMPUTED_VALUE"""),"Fail")</f>
        <v>Fail</v>
      </c>
      <c r="Q11" s="9" t="str">
        <f>IFERROR(__xludf.DUMMYFUNCTION("""COMPUTED_VALUE"""),"Sanjay")</f>
        <v>Sanjay</v>
      </c>
      <c r="R11" s="9" t="str">
        <f>IFERROR(__xludf.DUMMYFUNCTION("""COMPUTED_VALUE"""),"")</f>
        <v/>
      </c>
      <c r="S11" s="9" t="str">
        <f>IFERROR(__xludf.DUMMYFUNCTION("""COMPUTED_VALUE"""),"")</f>
        <v/>
      </c>
      <c r="T11" s="9"/>
      <c r="U11" s="9"/>
      <c r="V11" s="9"/>
      <c r="W11" s="9"/>
      <c r="X11" s="9"/>
      <c r="Y11" s="9"/>
      <c r="Z11" s="9"/>
    </row>
    <row r="12">
      <c r="A12" s="9" t="str">
        <f>IFERROR(__xludf.DUMMYFUNCTION("""COMPUTED_VALUE"""),"TCJaikishan_dKosh_General_SMF1_008_030")</f>
        <v>TCJaikishan_dKosh_General_SMF1_008_030</v>
      </c>
      <c r="B12" s="9" t="str">
        <f>IFERROR(__xludf.DUMMYFUNCTION("""COMPUTED_VALUE"""),"TP_dKosh_General_SMF1_008")</f>
        <v>TP_dKosh_General_SMF1_008</v>
      </c>
      <c r="C12" s="9">
        <f>IFERROR(__xludf.DUMMYFUNCTION("""COMPUTED_VALUE"""),30.0)</f>
        <v>30</v>
      </c>
      <c r="D12" s="9" t="str">
        <f>IFERROR(__xludf.DUMMYFUNCTION("""COMPUTED_VALUE"""),"")</f>
        <v/>
      </c>
      <c r="E12" s="9" t="str">
        <f>IFERROR(__xludf.DUMMYFUNCTION("""COMPUTED_VALUE"""),"Share Form")</f>
        <v>Share Form</v>
      </c>
      <c r="F12" s="9" t="str">
        <f>IFERROR(__xludf.DUMMYFUNCTION("""COMPUTED_VALUE"""),"Share Form")</f>
        <v>Share Form</v>
      </c>
      <c r="G12" s="9" t="str">
        <f>IFERROR(__xludf.DUMMYFUNCTION("""COMPUTED_VALUE"""),"M")</f>
        <v>M</v>
      </c>
      <c r="H12" s="9" t="str">
        <f>IFERROR(__xludf.DUMMYFUNCTION("""COMPUTED_VALUE"""),"Jaikishan")</f>
        <v>Jaikishan</v>
      </c>
      <c r="I12" s="9" t="str">
        <f>IFERROR(__xludf.DUMMYFUNCTION("""COMPUTED_VALUE"""),"Functional")</f>
        <v>Functional</v>
      </c>
      <c r="J12"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2" s="9" t="str">
        <f>IFERROR(__xludf.DUMMYFUNCTION("""COMPUTED_VALUE"""),"Verify, User with ""Analyse"" permission can change Accept Response toggle as ""Yes"" or ""No""")</f>
        <v>Verify, User with "Analyse" permission can change Accept Response toggle as "Yes" or "No"</v>
      </c>
      <c r="L12" s="9" t="str">
        <f>IFERROR(__xludf.DUMMYFUNCTION("""COMPUTED_VALUE"""),"1. Go to manage form list.
2. Click on action icon of any form with 'New' status.
3. Click on 'Share Form'.
4. Go to User account.
5. Change accept responses.")</f>
        <v>1. Go to manage form list.
2. Click on action icon of any form with 'New' status.
3. Click on 'Share Form'.
4. Go to User account.
5. Change accept responses.</v>
      </c>
      <c r="M12" s="9" t="str">
        <f>IFERROR(__xludf.DUMMYFUNCTION("""COMPUTED_VALUE"""),"Accept responses toggle should not be changed.")</f>
        <v>Accept responses toggle should not be changed.</v>
      </c>
      <c r="N12" s="9" t="str">
        <f>IFERROR(__xludf.DUMMYFUNCTION("""COMPUTED_VALUE"""),"")</f>
        <v/>
      </c>
      <c r="O12" s="9" t="str">
        <f>IFERROR(__xludf.DUMMYFUNCTION("""COMPUTED_VALUE"""),"functionality is not working")</f>
        <v>functionality is not working</v>
      </c>
      <c r="P12" s="9" t="str">
        <f>IFERROR(__xludf.DUMMYFUNCTION("""COMPUTED_VALUE"""),"Fail")</f>
        <v>Fail</v>
      </c>
      <c r="Q12" s="9" t="str">
        <f>IFERROR(__xludf.DUMMYFUNCTION("""COMPUTED_VALUE"""),"Sanjay")</f>
        <v>Sanjay</v>
      </c>
      <c r="R12" s="9" t="str">
        <f>IFERROR(__xludf.DUMMYFUNCTION("""COMPUTED_VALUE"""),"")</f>
        <v/>
      </c>
      <c r="S12" s="9" t="str">
        <f>IFERROR(__xludf.DUMMYFUNCTION("""COMPUTED_VALUE"""),"")</f>
        <v/>
      </c>
      <c r="T12" s="9"/>
      <c r="U12" s="9"/>
      <c r="V12" s="9"/>
      <c r="W12" s="9"/>
      <c r="X12" s="9"/>
      <c r="Y12" s="9"/>
      <c r="Z12" s="9"/>
    </row>
    <row r="13">
      <c r="A13" s="9" t="str">
        <f>IFERROR(__xludf.DUMMYFUNCTION("""COMPUTED_VALUE"""),"TCJaikishan_dKosh_General_SMF1_008_031")</f>
        <v>TCJaikishan_dKosh_General_SMF1_008_031</v>
      </c>
      <c r="B13" s="9" t="str">
        <f>IFERROR(__xludf.DUMMYFUNCTION("""COMPUTED_VALUE"""),"TP_dKosh_General_SMF1_008")</f>
        <v>TP_dKosh_General_SMF1_008</v>
      </c>
      <c r="C13" s="9">
        <f>IFERROR(__xludf.DUMMYFUNCTION("""COMPUTED_VALUE"""),31.0)</f>
        <v>31</v>
      </c>
      <c r="D13" s="9" t="str">
        <f>IFERROR(__xludf.DUMMYFUNCTION("""COMPUTED_VALUE"""),"")</f>
        <v/>
      </c>
      <c r="E13" s="9" t="str">
        <f>IFERROR(__xludf.DUMMYFUNCTION("""COMPUTED_VALUE"""),"Share Form")</f>
        <v>Share Form</v>
      </c>
      <c r="F13" s="9" t="str">
        <f>IFERROR(__xludf.DUMMYFUNCTION("""COMPUTED_VALUE"""),"Share Form")</f>
        <v>Share Form</v>
      </c>
      <c r="G13" s="9" t="str">
        <f>IFERROR(__xludf.DUMMYFUNCTION("""COMPUTED_VALUE"""),"M")</f>
        <v>M</v>
      </c>
      <c r="H13" s="9" t="str">
        <f>IFERROR(__xludf.DUMMYFUNCTION("""COMPUTED_VALUE"""),"Jaikishan")</f>
        <v>Jaikishan</v>
      </c>
      <c r="I13" s="9" t="str">
        <f>IFERROR(__xludf.DUMMYFUNCTION("""COMPUTED_VALUE"""),"Functional")</f>
        <v>Functional</v>
      </c>
      <c r="J13"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3" s="9" t="str">
        <f>IFERROR(__xludf.DUMMYFUNCTION("""COMPUTED_VALUE"""),"Verify, User with ""Analyse"" permission when click on ""Share form""")</f>
        <v>Verify, User with "Analyse" permission when click on "Share form"</v>
      </c>
      <c r="L13" s="9" t="str">
        <f>IFERROR(__xludf.DUMMYFUNCTION("""COMPUTED_VALUE"""),"1. Go to manage form list.
2. Click on action icon of any form with 'New' status.
3. Click on 'Share Form'.
4. Go to User account.
5. Click on ""Share Form""")</f>
        <v>1. Go to manage form list.
2. Click on action icon of any form with 'New' status.
3. Click on 'Share Form'.
4. Go to User account.
5. Click on "Share Form"</v>
      </c>
      <c r="M13" s="9" t="str">
        <f>IFERROR(__xludf.DUMMYFUNCTION("""COMPUTED_VALUE"""),"Caption ""You must ask the owner to invite the people or share form."" should be shown.
2. Send Request button should be present.
")</f>
        <v>Caption "You must ask the owner to invite the people or share form." should be shown.
2. Send Request button should be present.
</v>
      </c>
      <c r="N13" s="9" t="str">
        <f>IFERROR(__xludf.DUMMYFUNCTION("""COMPUTED_VALUE"""),"How to ask to owner to share form???")</f>
        <v>How to ask to owner to share form???</v>
      </c>
      <c r="O13" s="9" t="str">
        <f>IFERROR(__xludf.DUMMYFUNCTION("""COMPUTED_VALUE"""),"functionality is not working")</f>
        <v>functionality is not working</v>
      </c>
      <c r="P13" s="9" t="str">
        <f>IFERROR(__xludf.DUMMYFUNCTION("""COMPUTED_VALUE"""),"Fail")</f>
        <v>Fail</v>
      </c>
      <c r="Q13" s="9" t="str">
        <f>IFERROR(__xludf.DUMMYFUNCTION("""COMPUTED_VALUE"""),"Sanjay")</f>
        <v>Sanjay</v>
      </c>
      <c r="R13" s="9" t="str">
        <f>IFERROR(__xludf.DUMMYFUNCTION("""COMPUTED_VALUE"""),"")</f>
        <v/>
      </c>
      <c r="S13" s="9" t="str">
        <f>IFERROR(__xludf.DUMMYFUNCTION("""COMPUTED_VALUE"""),"")</f>
        <v/>
      </c>
      <c r="T13" s="9"/>
      <c r="U13" s="9"/>
      <c r="V13" s="9"/>
      <c r="W13" s="9"/>
      <c r="X13" s="9"/>
      <c r="Y13" s="9"/>
      <c r="Z13" s="9"/>
    </row>
    <row r="14">
      <c r="A14" s="9" t="str">
        <f>IFERROR(__xludf.DUMMYFUNCTION("""COMPUTED_VALUE"""),"TCJaikishan_dKosh_General_SMF1_008_032")</f>
        <v>TCJaikishan_dKosh_General_SMF1_008_032</v>
      </c>
      <c r="B14" s="9" t="str">
        <f>IFERROR(__xludf.DUMMYFUNCTION("""COMPUTED_VALUE"""),"TP_dKosh_General_SMF1_008")</f>
        <v>TP_dKosh_General_SMF1_008</v>
      </c>
      <c r="C14" s="9">
        <f>IFERROR(__xludf.DUMMYFUNCTION("""COMPUTED_VALUE"""),32.0)</f>
        <v>32</v>
      </c>
      <c r="D14" s="9" t="str">
        <f>IFERROR(__xludf.DUMMYFUNCTION("""COMPUTED_VALUE"""),"")</f>
        <v/>
      </c>
      <c r="E14" s="9" t="str">
        <f>IFERROR(__xludf.DUMMYFUNCTION("""COMPUTED_VALUE"""),"Share Form")</f>
        <v>Share Form</v>
      </c>
      <c r="F14" s="9" t="str">
        <f>IFERROR(__xludf.DUMMYFUNCTION("""COMPUTED_VALUE"""),"Share Form")</f>
        <v>Share Form</v>
      </c>
      <c r="G14" s="9" t="str">
        <f>IFERROR(__xludf.DUMMYFUNCTION("""COMPUTED_VALUE"""),"M")</f>
        <v>M</v>
      </c>
      <c r="H14" s="9" t="str">
        <f>IFERROR(__xludf.DUMMYFUNCTION("""COMPUTED_VALUE"""),"Jaikishan")</f>
        <v>Jaikishan</v>
      </c>
      <c r="I14" s="9" t="str">
        <f>IFERROR(__xludf.DUMMYFUNCTION("""COMPUTED_VALUE"""),"Functional")</f>
        <v>Functional</v>
      </c>
      <c r="J14"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4" s="9" t="str">
        <f>IFERROR(__xludf.DUMMYFUNCTION("""COMPUTED_VALUE"""),"Verify, User with ""Analyse"" permission can view Analyse result.")</f>
        <v>Verify, User with "Analyse" permission can view Analyse result.</v>
      </c>
      <c r="L14" s="9" t="str">
        <f>IFERROR(__xludf.DUMMYFUNCTION("""COMPUTED_VALUE"""),"1. Go to manage form list.
2. Click on action icon of any form with 'New' status.
3. Click on 'Share Form'.
4. Go to User account.
5. Click on form list action
6. Check Analyse Result.")</f>
        <v>1. Go to manage form list.
2. Click on action icon of any form with 'New' status.
3. Click on 'Share Form'.
4. Go to User account.
5. Click on form list action
6. Check Analyse Result.</v>
      </c>
      <c r="M14" s="9" t="str">
        <f>IFERROR(__xludf.DUMMYFUNCTION("""COMPUTED_VALUE"""),"User can Analyse result
")</f>
        <v>User can Analyse result
</v>
      </c>
      <c r="N14" s="9" t="str">
        <f>IFERROR(__xludf.DUMMYFUNCTION("""COMPUTED_VALUE"""),"")</f>
        <v/>
      </c>
      <c r="O14" s="9" t="str">
        <f>IFERROR(__xludf.DUMMYFUNCTION("""COMPUTED_VALUE"""),"functionality is not working")</f>
        <v>functionality is not working</v>
      </c>
      <c r="P14" s="9" t="str">
        <f>IFERROR(__xludf.DUMMYFUNCTION("""COMPUTED_VALUE"""),"Fail")</f>
        <v>Fail</v>
      </c>
      <c r="Q14" s="9" t="str">
        <f>IFERROR(__xludf.DUMMYFUNCTION("""COMPUTED_VALUE"""),"Sanjay")</f>
        <v>Sanjay</v>
      </c>
      <c r="R14" s="9" t="str">
        <f>IFERROR(__xludf.DUMMYFUNCTION("""COMPUTED_VALUE"""),"")</f>
        <v/>
      </c>
      <c r="S14" s="9" t="str">
        <f>IFERROR(__xludf.DUMMYFUNCTION("""COMPUTED_VALUE"""),"")</f>
        <v/>
      </c>
      <c r="T14" s="9"/>
      <c r="U14" s="9"/>
      <c r="V14" s="9"/>
      <c r="W14" s="9"/>
      <c r="X14" s="9"/>
      <c r="Y14" s="9"/>
      <c r="Z14" s="9"/>
    </row>
    <row r="15">
      <c r="A15" s="9" t="str">
        <f>IFERROR(__xludf.DUMMYFUNCTION("""COMPUTED_VALUE"""),"TCJaikishan_dKosh_General_SMF1_008_033")</f>
        <v>TCJaikishan_dKosh_General_SMF1_008_033</v>
      </c>
      <c r="B15" s="9" t="str">
        <f>IFERROR(__xludf.DUMMYFUNCTION("""COMPUTED_VALUE"""),"TP_dKosh_General_SMF1_008")</f>
        <v>TP_dKosh_General_SMF1_008</v>
      </c>
      <c r="C15" s="9">
        <f>IFERROR(__xludf.DUMMYFUNCTION("""COMPUTED_VALUE"""),33.0)</f>
        <v>33</v>
      </c>
      <c r="D15" s="9" t="str">
        <f>IFERROR(__xludf.DUMMYFUNCTION("""COMPUTED_VALUE"""),"")</f>
        <v/>
      </c>
      <c r="E15" s="9" t="str">
        <f>IFERROR(__xludf.DUMMYFUNCTION("""COMPUTED_VALUE"""),"Share Form")</f>
        <v>Share Form</v>
      </c>
      <c r="F15" s="9" t="str">
        <f>IFERROR(__xludf.DUMMYFUNCTION("""COMPUTED_VALUE"""),"Share Form")</f>
        <v>Share Form</v>
      </c>
      <c r="G15" s="9" t="str">
        <f>IFERROR(__xludf.DUMMYFUNCTION("""COMPUTED_VALUE"""),"M")</f>
        <v>M</v>
      </c>
      <c r="H15" s="9" t="str">
        <f>IFERROR(__xludf.DUMMYFUNCTION("""COMPUTED_VALUE"""),"Jaikishan")</f>
        <v>Jaikishan</v>
      </c>
      <c r="I15" s="9" t="str">
        <f>IFERROR(__xludf.DUMMYFUNCTION("""COMPUTED_VALUE"""),"Functional")</f>
        <v>Functional</v>
      </c>
      <c r="J15"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5" s="9" t="str">
        <f>IFERROR(__xludf.DUMMYFUNCTION("""COMPUTED_VALUE"""),"Verify, Owner action and User with Edit permission action same for form.")</f>
        <v>Verify, Owner action and User with Edit permission action same for form.</v>
      </c>
      <c r="L15" s="9" t="str">
        <f>IFERROR(__xludf.DUMMYFUNCTION("""COMPUTED_VALUE"""),"")</f>
        <v/>
      </c>
      <c r="M15" s="9" t="str">
        <f>IFERROR(__xludf.DUMMYFUNCTION("""COMPUTED_VALUE"""),"??")</f>
        <v>??</v>
      </c>
      <c r="N15" s="9" t="str">
        <f>IFERROR(__xludf.DUMMYFUNCTION("""COMPUTED_VALUE"""),"")</f>
        <v/>
      </c>
      <c r="O15" s="9" t="str">
        <f>IFERROR(__xludf.DUMMYFUNCTION("""COMPUTED_VALUE"""),"functionality is not working")</f>
        <v>functionality is not working</v>
      </c>
      <c r="P15" s="9" t="str">
        <f>IFERROR(__xludf.DUMMYFUNCTION("""COMPUTED_VALUE"""),"Fail")</f>
        <v>Fail</v>
      </c>
      <c r="Q15" s="9" t="str">
        <f>IFERROR(__xludf.DUMMYFUNCTION("""COMPUTED_VALUE"""),"Sanjay")</f>
        <v>Sanjay</v>
      </c>
      <c r="R15" s="9" t="str">
        <f>IFERROR(__xludf.DUMMYFUNCTION("""COMPUTED_VALUE"""),"")</f>
        <v/>
      </c>
      <c r="S15" s="9" t="str">
        <f>IFERROR(__xludf.DUMMYFUNCTION("""COMPUTED_VALUE"""),"")</f>
        <v/>
      </c>
      <c r="T15" s="9"/>
      <c r="U15" s="9"/>
      <c r="V15" s="9"/>
      <c r="W15" s="9"/>
      <c r="X15" s="9"/>
      <c r="Y15" s="9"/>
      <c r="Z15" s="9"/>
    </row>
    <row r="16">
      <c r="A16" s="9" t="str">
        <f>IFERROR(__xludf.DUMMYFUNCTION("""COMPUTED_VALUE"""),"TCJaikishan_dKosh_General_SMF1_008_034")</f>
        <v>TCJaikishan_dKosh_General_SMF1_008_034</v>
      </c>
      <c r="B16" s="9" t="str">
        <f>IFERROR(__xludf.DUMMYFUNCTION("""COMPUTED_VALUE"""),"TP_dKosh_General_SMF1_008")</f>
        <v>TP_dKosh_General_SMF1_008</v>
      </c>
      <c r="C16" s="9">
        <f>IFERROR(__xludf.DUMMYFUNCTION("""COMPUTED_VALUE"""),34.0)</f>
        <v>34</v>
      </c>
      <c r="D16" s="9" t="str">
        <f>IFERROR(__xludf.DUMMYFUNCTION("""COMPUTED_VALUE"""),"")</f>
        <v/>
      </c>
      <c r="E16" s="9" t="str">
        <f>IFERROR(__xludf.DUMMYFUNCTION("""COMPUTED_VALUE"""),"Share Form")</f>
        <v>Share Form</v>
      </c>
      <c r="F16" s="9" t="str">
        <f>IFERROR(__xludf.DUMMYFUNCTION("""COMPUTED_VALUE"""),"Share Form")</f>
        <v>Share Form</v>
      </c>
      <c r="G16" s="9" t="str">
        <f>IFERROR(__xludf.DUMMYFUNCTION("""COMPUTED_VALUE"""),"M")</f>
        <v>M</v>
      </c>
      <c r="H16" s="9" t="str">
        <f>IFERROR(__xludf.DUMMYFUNCTION("""COMPUTED_VALUE"""),"Jaikishan")</f>
        <v>Jaikishan</v>
      </c>
      <c r="I16" s="9" t="str">
        <f>IFERROR(__xludf.DUMMYFUNCTION("""COMPUTED_VALUE"""),"Functional")</f>
        <v>Functional</v>
      </c>
      <c r="J16"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6" s="9" t="str">
        <f>IFERROR(__xludf.DUMMYFUNCTION("""COMPUTED_VALUE"""),"Veriy, User with Edit permission modify the form.")</f>
        <v>Veriy, User with Edit permission modify the form.</v>
      </c>
      <c r="L16" s="9" t="str">
        <f>IFERROR(__xludf.DUMMYFUNCTION("""COMPUTED_VALUE"""),"1. Go to manage form list.
2. Click on action icon of any form with 'New' status.
3. Click on 'Share Form'.
4. Go to User account.
5. Modify form
6. Click on SAve.")</f>
        <v>1. Go to manage form list.
2. Click on action icon of any form with 'New' status.
3. Click on 'Share Form'.
4. Go to User account.
5. Modify form
6. Click on SAve.</v>
      </c>
      <c r="M16" s="9" t="str">
        <f>IFERROR(__xludf.DUMMYFUNCTION("""COMPUTED_VALUE"""),"Modified form should reflect to all user of that form.")</f>
        <v>Modified form should reflect to all user of that form.</v>
      </c>
      <c r="N16" s="9" t="str">
        <f>IFERROR(__xludf.DUMMYFUNCTION("""COMPUTED_VALUE"""),"")</f>
        <v/>
      </c>
      <c r="O16" s="9" t="str">
        <f>IFERROR(__xludf.DUMMYFUNCTION("""COMPUTED_VALUE"""),"functionality is not working")</f>
        <v>functionality is not working</v>
      </c>
      <c r="P16" s="9" t="str">
        <f>IFERROR(__xludf.DUMMYFUNCTION("""COMPUTED_VALUE"""),"Fail")</f>
        <v>Fail</v>
      </c>
      <c r="Q16" s="9" t="str">
        <f>IFERROR(__xludf.DUMMYFUNCTION("""COMPUTED_VALUE"""),"Sanjay")</f>
        <v>Sanjay</v>
      </c>
      <c r="R16" s="9" t="str">
        <f>IFERROR(__xludf.DUMMYFUNCTION("""COMPUTED_VALUE"""),"")</f>
        <v/>
      </c>
      <c r="S16" s="9" t="str">
        <f>IFERROR(__xludf.DUMMYFUNCTION("""COMPUTED_VALUE"""),"")</f>
        <v/>
      </c>
      <c r="T16" s="9"/>
      <c r="U16" s="9"/>
      <c r="V16" s="9"/>
      <c r="W16" s="9"/>
      <c r="X16" s="9"/>
      <c r="Y16" s="9"/>
      <c r="Z16" s="9"/>
    </row>
    <row r="17">
      <c r="A17" s="9" t="str">
        <f>IFERROR(__xludf.DUMMYFUNCTION("""COMPUTED_VALUE"""),"TCJaikishan_dKosh_General_SMF1_008_035")</f>
        <v>TCJaikishan_dKosh_General_SMF1_008_035</v>
      </c>
      <c r="B17" s="9" t="str">
        <f>IFERROR(__xludf.DUMMYFUNCTION("""COMPUTED_VALUE"""),"TP_dKosh_General_SMF1_008")</f>
        <v>TP_dKosh_General_SMF1_008</v>
      </c>
      <c r="C17" s="9">
        <f>IFERROR(__xludf.DUMMYFUNCTION("""COMPUTED_VALUE"""),35.0)</f>
        <v>35</v>
      </c>
      <c r="D17" s="9" t="str">
        <f>IFERROR(__xludf.DUMMYFUNCTION("""COMPUTED_VALUE"""),"")</f>
        <v/>
      </c>
      <c r="E17" s="9" t="str">
        <f>IFERROR(__xludf.DUMMYFUNCTION("""COMPUTED_VALUE"""),"Share Form")</f>
        <v>Share Form</v>
      </c>
      <c r="F17" s="9" t="str">
        <f>IFERROR(__xludf.DUMMYFUNCTION("""COMPUTED_VALUE"""),"Share Form")</f>
        <v>Share Form</v>
      </c>
      <c r="G17" s="9" t="str">
        <f>IFERROR(__xludf.DUMMYFUNCTION("""COMPUTED_VALUE"""),"M")</f>
        <v>M</v>
      </c>
      <c r="H17" s="9" t="str">
        <f>IFERROR(__xludf.DUMMYFUNCTION("""COMPUTED_VALUE"""),"Jaikishan")</f>
        <v>Jaikishan</v>
      </c>
      <c r="I17" s="9" t="str">
        <f>IFERROR(__xludf.DUMMYFUNCTION("""COMPUTED_VALUE"""),"Functional")</f>
        <v>Functional</v>
      </c>
      <c r="J17"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7" s="9" t="str">
        <f>IFERROR(__xludf.DUMMYFUNCTION("""COMPUTED_VALUE"""),"Veriy, User with Edit permission Manage the Respondent of the form.")</f>
        <v>Veriy, User with Edit permission Manage the Respondent of the form.</v>
      </c>
      <c r="L17" s="9" t="str">
        <f>IFERROR(__xludf.DUMMYFUNCTION("""COMPUTED_VALUE"""),"1. Go to manage form list.
2. Click on action icon of any form with 'New' status.
3. Click on 'Share Form'.
4. Go to User account.
5. Manage Respondent.
6. Click on SAve.")</f>
        <v>1. Go to manage form list.
2. Click on action icon of any form with 'New' status.
3. Click on 'Share Form'.
4. Go to User account.
5. Manage Respondent.
6. Click on SAve.</v>
      </c>
      <c r="M17" s="9" t="str">
        <f>IFERROR(__xludf.DUMMYFUNCTION("""COMPUTED_VALUE"""),"manage respondent should reflect to all user of that form.")</f>
        <v>manage respondent should reflect to all user of that form.</v>
      </c>
      <c r="N17" s="9" t="str">
        <f>IFERROR(__xludf.DUMMYFUNCTION("""COMPUTED_VALUE"""),"")</f>
        <v/>
      </c>
      <c r="O17" s="9" t="str">
        <f>IFERROR(__xludf.DUMMYFUNCTION("""COMPUTED_VALUE"""),"functionality is not working")</f>
        <v>functionality is not working</v>
      </c>
      <c r="P17" s="9" t="str">
        <f>IFERROR(__xludf.DUMMYFUNCTION("""COMPUTED_VALUE"""),"Fail")</f>
        <v>Fail</v>
      </c>
      <c r="Q17" s="9" t="str">
        <f>IFERROR(__xludf.DUMMYFUNCTION("""COMPUTED_VALUE"""),"Sanjay")</f>
        <v>Sanjay</v>
      </c>
      <c r="R17" s="9" t="str">
        <f>IFERROR(__xludf.DUMMYFUNCTION("""COMPUTED_VALUE"""),"")</f>
        <v/>
      </c>
      <c r="S17" s="9" t="str">
        <f>IFERROR(__xludf.DUMMYFUNCTION("""COMPUTED_VALUE"""),"")</f>
        <v/>
      </c>
      <c r="T17" s="9"/>
      <c r="U17" s="9"/>
      <c r="V17" s="9"/>
      <c r="W17" s="9"/>
      <c r="X17" s="9"/>
      <c r="Y17" s="9"/>
      <c r="Z17" s="9"/>
    </row>
    <row r="18">
      <c r="A18" s="9" t="str">
        <f>IFERROR(__xludf.DUMMYFUNCTION("""COMPUTED_VALUE"""),"TCJaikishan_dKosh_General_SMF1_008_036")</f>
        <v>TCJaikishan_dKosh_General_SMF1_008_036</v>
      </c>
      <c r="B18" s="9" t="str">
        <f>IFERROR(__xludf.DUMMYFUNCTION("""COMPUTED_VALUE"""),"TP_dKosh_General_SMF1_008")</f>
        <v>TP_dKosh_General_SMF1_008</v>
      </c>
      <c r="C18" s="9">
        <f>IFERROR(__xludf.DUMMYFUNCTION("""COMPUTED_VALUE"""),36.0)</f>
        <v>36</v>
      </c>
      <c r="D18" s="9" t="str">
        <f>IFERROR(__xludf.DUMMYFUNCTION("""COMPUTED_VALUE"""),"")</f>
        <v/>
      </c>
      <c r="E18" s="9" t="str">
        <f>IFERROR(__xludf.DUMMYFUNCTION("""COMPUTED_VALUE"""),"Share Form")</f>
        <v>Share Form</v>
      </c>
      <c r="F18" s="9" t="str">
        <f>IFERROR(__xludf.DUMMYFUNCTION("""COMPUTED_VALUE"""),"Share Form")</f>
        <v>Share Form</v>
      </c>
      <c r="G18" s="9" t="str">
        <f>IFERROR(__xludf.DUMMYFUNCTION("""COMPUTED_VALUE"""),"M")</f>
        <v>M</v>
      </c>
      <c r="H18" s="9" t="str">
        <f>IFERROR(__xludf.DUMMYFUNCTION("""COMPUTED_VALUE"""),"Jaikishan")</f>
        <v>Jaikishan</v>
      </c>
      <c r="I18" s="9" t="str">
        <f>IFERROR(__xludf.DUMMYFUNCTION("""COMPUTED_VALUE"""),"Functional")</f>
        <v>Functional</v>
      </c>
      <c r="J18"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8" s="9" t="str">
        <f>IFERROR(__xludf.DUMMYFUNCTION("""COMPUTED_VALUE"""),"Veriy, User with Edit permission can Delete the form.")</f>
        <v>Veriy, User with Edit permission can Delete the form.</v>
      </c>
      <c r="L18" s="9" t="str">
        <f>IFERROR(__xludf.DUMMYFUNCTION("""COMPUTED_VALUE"""),"1. Go to manage form list.
2. Click on action icon of any form with 'New' status.
3. Click on 'Share Form'.
4. Go to User account.
5. Delete Form
6. Click on SAve.")</f>
        <v>1. Go to manage form list.
2. Click on action icon of any form with 'New' status.
3. Click on 'Share Form'.
4. Go to User account.
5. Delete Form
6. Click on SAve.</v>
      </c>
      <c r="M18" s="9" t="str">
        <f>IFERROR(__xludf.DUMMYFUNCTION("""COMPUTED_VALUE"""),"Form should be deleted from all shared users.")</f>
        <v>Form should be deleted from all shared users.</v>
      </c>
      <c r="N18" s="9" t="str">
        <f>IFERROR(__xludf.DUMMYFUNCTION("""COMPUTED_VALUE"""),"")</f>
        <v/>
      </c>
      <c r="O18" s="9" t="str">
        <f>IFERROR(__xludf.DUMMYFUNCTION("""COMPUTED_VALUE"""),"functionality is not working")</f>
        <v>functionality is not working</v>
      </c>
      <c r="P18" s="9" t="str">
        <f>IFERROR(__xludf.DUMMYFUNCTION("""COMPUTED_VALUE"""),"Fail")</f>
        <v>Fail</v>
      </c>
      <c r="Q18" s="9" t="str">
        <f>IFERROR(__xludf.DUMMYFUNCTION("""COMPUTED_VALUE"""),"Sanjay")</f>
        <v>Sanjay</v>
      </c>
      <c r="R18" s="9" t="str">
        <f>IFERROR(__xludf.DUMMYFUNCTION("""COMPUTED_VALUE"""),"")</f>
        <v/>
      </c>
      <c r="S18" s="9" t="str">
        <f>IFERROR(__xludf.DUMMYFUNCTION("""COMPUTED_VALUE"""),"")</f>
        <v/>
      </c>
      <c r="T18" s="9"/>
      <c r="U18" s="9"/>
      <c r="V18" s="9"/>
      <c r="W18" s="9"/>
      <c r="X18" s="9"/>
      <c r="Y18" s="9"/>
      <c r="Z18" s="9"/>
    </row>
    <row r="19">
      <c r="A19" s="9" t="str">
        <f>IFERROR(__xludf.DUMMYFUNCTION("""COMPUTED_VALUE"""),"TCJaikishan_dKosh_General_SMF1_008_037")</f>
        <v>TCJaikishan_dKosh_General_SMF1_008_037</v>
      </c>
      <c r="B19" s="9" t="str">
        <f>IFERROR(__xludf.DUMMYFUNCTION("""COMPUTED_VALUE"""),"TP_dKosh_General_SMF1_008")</f>
        <v>TP_dKosh_General_SMF1_008</v>
      </c>
      <c r="C19" s="9">
        <f>IFERROR(__xludf.DUMMYFUNCTION("""COMPUTED_VALUE"""),37.0)</f>
        <v>37</v>
      </c>
      <c r="D19" s="9" t="str">
        <f>IFERROR(__xludf.DUMMYFUNCTION("""COMPUTED_VALUE"""),"")</f>
        <v/>
      </c>
      <c r="E19" s="9" t="str">
        <f>IFERROR(__xludf.DUMMYFUNCTION("""COMPUTED_VALUE"""),"Share Form")</f>
        <v>Share Form</v>
      </c>
      <c r="F19" s="9" t="str">
        <f>IFERROR(__xludf.DUMMYFUNCTION("""COMPUTED_VALUE"""),"Share Form")</f>
        <v>Share Form</v>
      </c>
      <c r="G19" s="9" t="str">
        <f>IFERROR(__xludf.DUMMYFUNCTION("""COMPUTED_VALUE"""),"M")</f>
        <v>M</v>
      </c>
      <c r="H19" s="9" t="str">
        <f>IFERROR(__xludf.DUMMYFUNCTION("""COMPUTED_VALUE"""),"Jaikishan")</f>
        <v>Jaikishan</v>
      </c>
      <c r="I19" s="9" t="str">
        <f>IFERROR(__xludf.DUMMYFUNCTION("""COMPUTED_VALUE"""),"Functional")</f>
        <v>Functional</v>
      </c>
      <c r="J19"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19" s="9" t="str">
        <f>IFERROR(__xludf.DUMMYFUNCTION("""COMPUTED_VALUE"""),"Verify, Owner, when owner give ""is Owner"" permission to multiple users. ")</f>
        <v>Verify, Owner, when owner give "is Owner" permission to multiple users. </v>
      </c>
      <c r="L19" s="9" t="str">
        <f>IFERROR(__xludf.DUMMYFUNCTION("""COMPUTED_VALUE"""),"1. Go to manage form list.
2. Click on action icon of any form with 'New' status.
3. Click on 'Share Form'.
4. Give ""Is owner"" permission to multiple users.
5. Click on ""ok"" button")</f>
        <v>1. Go to manage form list.
2. Click on action icon of any form with 'New' status.
3. Click on 'Share Form'.
4. Give "Is owner" permission to multiple users.
5. Click on "ok" button</v>
      </c>
      <c r="M19" s="9" t="str">
        <f>IFERROR(__xludf.DUMMYFUNCTION("""COMPUTED_VALUE"""),"??")</f>
        <v>??</v>
      </c>
      <c r="N19" s="9" t="str">
        <f>IFERROR(__xludf.DUMMYFUNCTION("""COMPUTED_VALUE"""),"Only one owner should be show at a time.")</f>
        <v>Only one owner should be show at a time.</v>
      </c>
      <c r="O19" s="9" t="str">
        <f>IFERROR(__xludf.DUMMYFUNCTION("""COMPUTED_VALUE"""),"functionality is not working")</f>
        <v>functionality is not working</v>
      </c>
      <c r="P19" s="9" t="str">
        <f>IFERROR(__xludf.DUMMYFUNCTION("""COMPUTED_VALUE"""),"Fail")</f>
        <v>Fail</v>
      </c>
      <c r="Q19" s="9" t="str">
        <f>IFERROR(__xludf.DUMMYFUNCTION("""COMPUTED_VALUE"""),"Sanjay")</f>
        <v>Sanjay</v>
      </c>
      <c r="R19" s="9" t="str">
        <f>IFERROR(__xludf.DUMMYFUNCTION("""COMPUTED_VALUE"""),"")</f>
        <v/>
      </c>
      <c r="S19" s="9" t="str">
        <f>IFERROR(__xludf.DUMMYFUNCTION("""COMPUTED_VALUE"""),"")</f>
        <v/>
      </c>
      <c r="T19" s="9"/>
      <c r="U19" s="9"/>
      <c r="V19" s="9"/>
      <c r="W19" s="9"/>
      <c r="X19" s="9"/>
      <c r="Y19" s="9"/>
      <c r="Z19" s="9"/>
    </row>
    <row r="20">
      <c r="A20" s="9" t="str">
        <f>IFERROR(__xludf.DUMMYFUNCTION("""COMPUTED_VALUE"""),"TCJaikishan_dKosh_General_SMF1_008_038")</f>
        <v>TCJaikishan_dKosh_General_SMF1_008_038</v>
      </c>
      <c r="B20" s="9" t="str">
        <f>IFERROR(__xludf.DUMMYFUNCTION("""COMPUTED_VALUE"""),"TP_dKosh_General_SMF1_008")</f>
        <v>TP_dKosh_General_SMF1_008</v>
      </c>
      <c r="C20" s="9">
        <f>IFERROR(__xludf.DUMMYFUNCTION("""COMPUTED_VALUE"""),38.0)</f>
        <v>38</v>
      </c>
      <c r="D20" s="9" t="str">
        <f>IFERROR(__xludf.DUMMYFUNCTION("""COMPUTED_VALUE"""),"")</f>
        <v/>
      </c>
      <c r="E20" s="9" t="str">
        <f>IFERROR(__xludf.DUMMYFUNCTION("""COMPUTED_VALUE"""),"Share Form")</f>
        <v>Share Form</v>
      </c>
      <c r="F20" s="9" t="str">
        <f>IFERROR(__xludf.DUMMYFUNCTION("""COMPUTED_VALUE"""),"Share Form")</f>
        <v>Share Form</v>
      </c>
      <c r="G20" s="9" t="str">
        <f>IFERROR(__xludf.DUMMYFUNCTION("""COMPUTED_VALUE"""),"M")</f>
        <v>M</v>
      </c>
      <c r="H20" s="9" t="str">
        <f>IFERROR(__xludf.DUMMYFUNCTION("""COMPUTED_VALUE"""),"Jaikishan")</f>
        <v>Jaikishan</v>
      </c>
      <c r="I20" s="9" t="str">
        <f>IFERROR(__xludf.DUMMYFUNCTION("""COMPUTED_VALUE"""),"Functional")</f>
        <v>Functional</v>
      </c>
      <c r="J20"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0" s="9" t="str">
        <f>IFERROR(__xludf.DUMMYFUNCTION("""COMPUTED_VALUE"""),"Verify, Multiple Owner can have a same permission. ")</f>
        <v>Verify, Multiple Owner can have a same permission. </v>
      </c>
      <c r="L20" s="9" t="str">
        <f>IFERROR(__xludf.DUMMYFUNCTION("""COMPUTED_VALUE"""),"")</f>
        <v/>
      </c>
      <c r="M20" s="9" t="str">
        <f>IFERROR(__xludf.DUMMYFUNCTION("""COMPUTED_VALUE"""),"1. Multiple Owner cannot create.
2. If Create , then all owner have a same permission.")</f>
        <v>1. Multiple Owner cannot create.
2. If Create , then all owner have a same permission.</v>
      </c>
      <c r="N20" s="9" t="str">
        <f>IFERROR(__xludf.DUMMYFUNCTION("""COMPUTED_VALUE"""),"")</f>
        <v/>
      </c>
      <c r="O20" s="9" t="str">
        <f>IFERROR(__xludf.DUMMYFUNCTION("""COMPUTED_VALUE"""),"functionality is not working")</f>
        <v>functionality is not working</v>
      </c>
      <c r="P20" s="9" t="str">
        <f>IFERROR(__xludf.DUMMYFUNCTION("""COMPUTED_VALUE"""),"Fail")</f>
        <v>Fail</v>
      </c>
      <c r="Q20" s="9" t="str">
        <f>IFERROR(__xludf.DUMMYFUNCTION("""COMPUTED_VALUE"""),"Sanjay")</f>
        <v>Sanjay</v>
      </c>
      <c r="R20" s="9" t="str">
        <f>IFERROR(__xludf.DUMMYFUNCTION("""COMPUTED_VALUE"""),"")</f>
        <v/>
      </c>
      <c r="S20" s="9" t="str">
        <f>IFERROR(__xludf.DUMMYFUNCTION("""COMPUTED_VALUE"""),"")</f>
        <v/>
      </c>
      <c r="T20" s="9"/>
      <c r="U20" s="9"/>
      <c r="V20" s="9"/>
      <c r="W20" s="9"/>
      <c r="X20" s="9"/>
      <c r="Y20" s="9"/>
      <c r="Z20" s="9"/>
    </row>
    <row r="21">
      <c r="A21" s="9" t="str">
        <f>IFERROR(__xludf.DUMMYFUNCTION("""COMPUTED_VALUE"""),"TCJaikishan_dKosh_General_SMF1_008_039")</f>
        <v>TCJaikishan_dKosh_General_SMF1_008_039</v>
      </c>
      <c r="B21" s="9" t="str">
        <f>IFERROR(__xludf.DUMMYFUNCTION("""COMPUTED_VALUE"""),"TP_dKosh_General_SMF1_008")</f>
        <v>TP_dKosh_General_SMF1_008</v>
      </c>
      <c r="C21" s="9">
        <f>IFERROR(__xludf.DUMMYFUNCTION("""COMPUTED_VALUE"""),39.0)</f>
        <v>39</v>
      </c>
      <c r="D21" s="9" t="str">
        <f>IFERROR(__xludf.DUMMYFUNCTION("""COMPUTED_VALUE"""),"")</f>
        <v/>
      </c>
      <c r="E21" s="9" t="str">
        <f>IFERROR(__xludf.DUMMYFUNCTION("""COMPUTED_VALUE"""),"Share Form")</f>
        <v>Share Form</v>
      </c>
      <c r="F21" s="9" t="str">
        <f>IFERROR(__xludf.DUMMYFUNCTION("""COMPUTED_VALUE"""),"Share Form")</f>
        <v>Share Form</v>
      </c>
      <c r="G21" s="9" t="str">
        <f>IFERROR(__xludf.DUMMYFUNCTION("""COMPUTED_VALUE"""),"M")</f>
        <v>M</v>
      </c>
      <c r="H21" s="9" t="str">
        <f>IFERROR(__xludf.DUMMYFUNCTION("""COMPUTED_VALUE"""),"Jaikishan")</f>
        <v>Jaikishan</v>
      </c>
      <c r="I21" s="9" t="str">
        <f>IFERROR(__xludf.DUMMYFUNCTION("""COMPUTED_VALUE"""),"Functional")</f>
        <v>Functional</v>
      </c>
      <c r="J21"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1" s="9" t="str">
        <f>IFERROR(__xludf.DUMMYFUNCTION("""COMPUTED_VALUE"""),"Verify, owner can remove another owner.")</f>
        <v>Verify, owner can remove another owner.</v>
      </c>
      <c r="L21" s="9" t="str">
        <f>IFERROR(__xludf.DUMMYFUNCTION("""COMPUTED_VALUE"""),"")</f>
        <v/>
      </c>
      <c r="M21" s="9" t="str">
        <f>IFERROR(__xludf.DUMMYFUNCTION("""COMPUTED_VALUE"""),"1. Multiple Owner cannot create.
2. If Create , then owner have a permission to remove another owner.")</f>
        <v>1. Multiple Owner cannot create.
2. If Create , then owner have a permission to remove another owner.</v>
      </c>
      <c r="N21" s="9" t="str">
        <f>IFERROR(__xludf.DUMMYFUNCTION("""COMPUTED_VALUE"""),"")</f>
        <v/>
      </c>
      <c r="O21" s="9" t="str">
        <f>IFERROR(__xludf.DUMMYFUNCTION("""COMPUTED_VALUE"""),"functionality is not working")</f>
        <v>functionality is not working</v>
      </c>
      <c r="P21" s="9" t="str">
        <f>IFERROR(__xludf.DUMMYFUNCTION("""COMPUTED_VALUE"""),"Fail")</f>
        <v>Fail</v>
      </c>
      <c r="Q21" s="9" t="str">
        <f>IFERROR(__xludf.DUMMYFUNCTION("""COMPUTED_VALUE"""),"Sanjay")</f>
        <v>Sanjay</v>
      </c>
      <c r="R21" s="9" t="str">
        <f>IFERROR(__xludf.DUMMYFUNCTION("""COMPUTED_VALUE"""),"")</f>
        <v/>
      </c>
      <c r="S21" s="9" t="str">
        <f>IFERROR(__xludf.DUMMYFUNCTION("""COMPUTED_VALUE"""),"")</f>
        <v/>
      </c>
      <c r="T21" s="9"/>
      <c r="U21" s="9"/>
      <c r="V21" s="9"/>
      <c r="W21" s="9"/>
      <c r="X21" s="9"/>
      <c r="Y21" s="9"/>
      <c r="Z21" s="9"/>
    </row>
    <row r="22">
      <c r="A22" s="9" t="str">
        <f>IFERROR(__xludf.DUMMYFUNCTION("""COMPUTED_VALUE"""),"TCJaikishan_dKosh_General_SMF1_008_040")</f>
        <v>TCJaikishan_dKosh_General_SMF1_008_040</v>
      </c>
      <c r="B22" s="9" t="str">
        <f>IFERROR(__xludf.DUMMYFUNCTION("""COMPUTED_VALUE"""),"TP_dKosh_General_SMF1_008")</f>
        <v>TP_dKosh_General_SMF1_008</v>
      </c>
      <c r="C22" s="9">
        <f>IFERROR(__xludf.DUMMYFUNCTION("""COMPUTED_VALUE"""),40.0)</f>
        <v>40</v>
      </c>
      <c r="D22" s="9" t="str">
        <f>IFERROR(__xludf.DUMMYFUNCTION("""COMPUTED_VALUE"""),"")</f>
        <v/>
      </c>
      <c r="E22" s="9" t="str">
        <f>IFERROR(__xludf.DUMMYFUNCTION("""COMPUTED_VALUE"""),"Share Form")</f>
        <v>Share Form</v>
      </c>
      <c r="F22" s="9" t="str">
        <f>IFERROR(__xludf.DUMMYFUNCTION("""COMPUTED_VALUE"""),"Share Form")</f>
        <v>Share Form</v>
      </c>
      <c r="G22" s="9" t="str">
        <f>IFERROR(__xludf.DUMMYFUNCTION("""COMPUTED_VALUE"""),"M")</f>
        <v>M</v>
      </c>
      <c r="H22" s="9" t="str">
        <f>IFERROR(__xludf.DUMMYFUNCTION("""COMPUTED_VALUE"""),"Jaikishan")</f>
        <v>Jaikishan</v>
      </c>
      <c r="I22" s="9" t="str">
        <f>IFERROR(__xludf.DUMMYFUNCTION("""COMPUTED_VALUE"""),"Functional")</f>
        <v>Functional</v>
      </c>
      <c r="J22"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2" s="9" t="str">
        <f>IFERROR(__xludf.DUMMYFUNCTION("""COMPUTED_VALUE"""),"Verify, ""Acknowledge Message"" after click on ""ok"" button")</f>
        <v>Verify, "Acknowledge Message" after click on "ok" button</v>
      </c>
      <c r="L22" s="9"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22" s="9" t="str">
        <f>IFERROR(__xludf.DUMMYFUNCTION("""COMPUTED_VALUE"""),"Message ""Saved successfully"" should be showing.")</f>
        <v>Message "Saved successfully" should be showing.</v>
      </c>
      <c r="N22" s="9" t="str">
        <f>IFERROR(__xludf.DUMMYFUNCTION("""COMPUTED_VALUE"""),"")</f>
        <v/>
      </c>
      <c r="O22" s="9" t="str">
        <f>IFERROR(__xludf.DUMMYFUNCTION("""COMPUTED_VALUE"""),"functionality is not working")</f>
        <v>functionality is not working</v>
      </c>
      <c r="P22" s="9" t="str">
        <f>IFERROR(__xludf.DUMMYFUNCTION("""COMPUTED_VALUE"""),"Fail")</f>
        <v>Fail</v>
      </c>
      <c r="Q22" s="9" t="str">
        <f>IFERROR(__xludf.DUMMYFUNCTION("""COMPUTED_VALUE"""),"Sanjay")</f>
        <v>Sanjay</v>
      </c>
      <c r="R22" s="9" t="str">
        <f>IFERROR(__xludf.DUMMYFUNCTION("""COMPUTED_VALUE"""),"")</f>
        <v/>
      </c>
      <c r="S22" s="9" t="str">
        <f>IFERROR(__xludf.DUMMYFUNCTION("""COMPUTED_VALUE"""),"")</f>
        <v/>
      </c>
      <c r="T22" s="9"/>
      <c r="U22" s="9"/>
      <c r="V22" s="9"/>
      <c r="W22" s="9"/>
      <c r="X22" s="9"/>
      <c r="Y22" s="9"/>
      <c r="Z22" s="9"/>
    </row>
    <row r="23">
      <c r="A23" s="9" t="str">
        <f>IFERROR(__xludf.DUMMYFUNCTION("""COMPUTED_VALUE"""),"TCJaikishan_dKosh_General_SMF1_008_041")</f>
        <v>TCJaikishan_dKosh_General_SMF1_008_041</v>
      </c>
      <c r="B23" s="9" t="str">
        <f>IFERROR(__xludf.DUMMYFUNCTION("""COMPUTED_VALUE"""),"TP_dKosh_General_SMF1_008")</f>
        <v>TP_dKosh_General_SMF1_008</v>
      </c>
      <c r="C23" s="9">
        <f>IFERROR(__xludf.DUMMYFUNCTION("""COMPUTED_VALUE"""),41.0)</f>
        <v>41</v>
      </c>
      <c r="D23" s="9" t="str">
        <f>IFERROR(__xludf.DUMMYFUNCTION("""COMPUTED_VALUE"""),"")</f>
        <v/>
      </c>
      <c r="E23" s="9" t="str">
        <f>IFERROR(__xludf.DUMMYFUNCTION("""COMPUTED_VALUE"""),"Share Form")</f>
        <v>Share Form</v>
      </c>
      <c r="F23" s="9" t="str">
        <f>IFERROR(__xludf.DUMMYFUNCTION("""COMPUTED_VALUE"""),"Share Form")</f>
        <v>Share Form</v>
      </c>
      <c r="G23" s="9" t="str">
        <f>IFERROR(__xludf.DUMMYFUNCTION("""COMPUTED_VALUE"""),"M")</f>
        <v>M</v>
      </c>
      <c r="H23" s="9" t="str">
        <f>IFERROR(__xludf.DUMMYFUNCTION("""COMPUTED_VALUE"""),"Jaikishan")</f>
        <v>Jaikishan</v>
      </c>
      <c r="I23" s="9" t="str">
        <f>IFERROR(__xludf.DUMMYFUNCTION("""COMPUTED_VALUE"""),"Functional")</f>
        <v>Functional</v>
      </c>
      <c r="J23"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3" s="9" t="str">
        <f>IFERROR(__xludf.DUMMYFUNCTION("""COMPUTED_VALUE"""),"Verify, ""Acknowledge Message"" after modify permission of users.")</f>
        <v>Verify, "Acknowledge Message" after modify permission of users.</v>
      </c>
      <c r="L23" s="9"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23" s="9" t="str">
        <f>IFERROR(__xludf.DUMMYFUNCTION("""COMPUTED_VALUE"""),"Message ""Saved successfully"" should be showing.")</f>
        <v>Message "Saved successfully" should be showing.</v>
      </c>
      <c r="N23" s="9" t="str">
        <f>IFERROR(__xludf.DUMMYFUNCTION("""COMPUTED_VALUE"""),"")</f>
        <v/>
      </c>
      <c r="O23" s="9" t="str">
        <f>IFERROR(__xludf.DUMMYFUNCTION("""COMPUTED_VALUE"""),"functionality is not working")</f>
        <v>functionality is not working</v>
      </c>
      <c r="P23" s="9" t="str">
        <f>IFERROR(__xludf.DUMMYFUNCTION("""COMPUTED_VALUE"""),"Fail")</f>
        <v>Fail</v>
      </c>
      <c r="Q23" s="9" t="str">
        <f>IFERROR(__xludf.DUMMYFUNCTION("""COMPUTED_VALUE"""),"Sanjay")</f>
        <v>Sanjay</v>
      </c>
      <c r="R23" s="9" t="str">
        <f>IFERROR(__xludf.DUMMYFUNCTION("""COMPUTED_VALUE"""),"")</f>
        <v/>
      </c>
      <c r="S23" s="9" t="str">
        <f>IFERROR(__xludf.DUMMYFUNCTION("""COMPUTED_VALUE"""),"")</f>
        <v/>
      </c>
      <c r="T23" s="9"/>
      <c r="U23" s="9"/>
      <c r="V23" s="9"/>
      <c r="W23" s="9"/>
      <c r="X23" s="9"/>
      <c r="Y23" s="9"/>
      <c r="Z23" s="9"/>
    </row>
    <row r="24">
      <c r="A24" s="9" t="str">
        <f>IFERROR(__xludf.DUMMYFUNCTION("""COMPUTED_VALUE"""),"TCJaikishan_dKosh_General_SMF1_009_041")</f>
        <v>TCJaikishan_dKosh_General_SMF1_009_041</v>
      </c>
      <c r="B24" s="9" t="str">
        <f>IFERROR(__xludf.DUMMYFUNCTION("""COMPUTED_VALUE"""),"TP_dKosh_General_SMF1_009")</f>
        <v>TP_dKosh_General_SMF1_009</v>
      </c>
      <c r="C24" s="9">
        <f>IFERROR(__xludf.DUMMYFUNCTION("""COMPUTED_VALUE"""),41.0)</f>
        <v>41</v>
      </c>
      <c r="D24" s="9" t="str">
        <f>IFERROR(__xludf.DUMMYFUNCTION("""COMPUTED_VALUE"""),"")</f>
        <v/>
      </c>
      <c r="E24" s="9" t="str">
        <f>IFERROR(__xludf.DUMMYFUNCTION("""COMPUTED_VALUE"""),"Share Form")</f>
        <v>Share Form</v>
      </c>
      <c r="F24" s="9" t="str">
        <f>IFERROR(__xludf.DUMMYFUNCTION("""COMPUTED_VALUE"""),"Share Form")</f>
        <v>Share Form</v>
      </c>
      <c r="G24" s="9" t="str">
        <f>IFERROR(__xludf.DUMMYFUNCTION("""COMPUTED_VALUE"""),"M")</f>
        <v>M</v>
      </c>
      <c r="H24" s="9" t="str">
        <f>IFERROR(__xludf.DUMMYFUNCTION("""COMPUTED_VALUE"""),"Jaikishan")</f>
        <v>Jaikishan</v>
      </c>
      <c r="I24" s="9" t="str">
        <f>IFERROR(__xludf.DUMMYFUNCTION("""COMPUTED_VALUE"""),"Functional")</f>
        <v>Functional</v>
      </c>
      <c r="J24" s="9" t="str">
        <f>IFERROR(__xludf.DUMMYFUNCTION("""COMPUTED_VALUE"""),"")</f>
        <v/>
      </c>
      <c r="K24" s="9" t="str">
        <f>IFERROR(__xludf.DUMMYFUNCTION("""COMPUTED_VALUE"""),"Verify, Ok button when no user is selected in user field")</f>
        <v>Verify, Ok button when no user is selected in user field</v>
      </c>
      <c r="L24" s="9" t="str">
        <f>IFERROR(__xludf.DUMMYFUNCTION("""COMPUTED_VALUE"""),"1. Go to manage form list.
2. Click on action icon of any form with 'New' status.
3. Click on 'Share Form'.
5. Click on ""ok"" button")</f>
        <v>1. Go to manage form list.
2. Click on action icon of any form with 'New' status.
3. Click on 'Share Form'.
5. Click on "ok" button</v>
      </c>
      <c r="M24" s="9" t="str">
        <f>IFERROR(__xludf.DUMMYFUNCTION("""COMPUTED_VALUE"""),"Form should not close, or error message like ""Please select atleast one user""")</f>
        <v>Form should not close, or error message like "Please select atleast one user"</v>
      </c>
      <c r="N24" s="9" t="str">
        <f>IFERROR(__xludf.DUMMYFUNCTION("""COMPUTED_VALUE"""),"")</f>
        <v/>
      </c>
      <c r="O24" s="9" t="str">
        <f>IFERROR(__xludf.DUMMYFUNCTION("""COMPUTED_VALUE"""),"functionality is not working")</f>
        <v>functionality is not working</v>
      </c>
      <c r="P24" s="9" t="str">
        <f>IFERROR(__xludf.DUMMYFUNCTION("""COMPUTED_VALUE"""),"Fail")</f>
        <v>Fail</v>
      </c>
      <c r="Q24" s="9" t="str">
        <f>IFERROR(__xludf.DUMMYFUNCTION("""COMPUTED_VALUE"""),"Sanjay")</f>
        <v>Sanjay</v>
      </c>
      <c r="R24" s="9" t="str">
        <f>IFERROR(__xludf.DUMMYFUNCTION("""COMPUTED_VALUE"""),"")</f>
        <v/>
      </c>
      <c r="S24" s="9" t="str">
        <f>IFERROR(__xludf.DUMMYFUNCTION("""COMPUTED_VALUE"""),"")</f>
        <v/>
      </c>
      <c r="T24" s="9"/>
      <c r="U24" s="9"/>
      <c r="V24" s="9"/>
      <c r="W24" s="9"/>
      <c r="X24" s="9"/>
      <c r="Y24" s="9"/>
      <c r="Z24" s="9"/>
    </row>
    <row r="25">
      <c r="A25" s="9" t="str">
        <f>IFERROR(__xludf.DUMMYFUNCTION("""COMPUTED_VALUE"""),"TCJaikishan_dKosh_General_SMF1_008_041")</f>
        <v>TCJaikishan_dKosh_General_SMF1_008_041</v>
      </c>
      <c r="B25" s="9" t="str">
        <f>IFERROR(__xludf.DUMMYFUNCTION("""COMPUTED_VALUE"""),"TP_dKosh_General_SMF1_008")</f>
        <v>TP_dKosh_General_SMF1_008</v>
      </c>
      <c r="C25" s="9">
        <f>IFERROR(__xludf.DUMMYFUNCTION("""COMPUTED_VALUE"""),41.0)</f>
        <v>41</v>
      </c>
      <c r="D25" s="9" t="str">
        <f>IFERROR(__xludf.DUMMYFUNCTION("""COMPUTED_VALUE"""),"")</f>
        <v/>
      </c>
      <c r="E25" s="9" t="str">
        <f>IFERROR(__xludf.DUMMYFUNCTION("""COMPUTED_VALUE"""),"Share Form")</f>
        <v>Share Form</v>
      </c>
      <c r="F25" s="9" t="str">
        <f>IFERROR(__xludf.DUMMYFUNCTION("""COMPUTED_VALUE"""),"Share Form")</f>
        <v>Share Form</v>
      </c>
      <c r="G25" s="9" t="str">
        <f>IFERROR(__xludf.DUMMYFUNCTION("""COMPUTED_VALUE"""),"M")</f>
        <v>M</v>
      </c>
      <c r="H25" s="9" t="str">
        <f>IFERROR(__xludf.DUMMYFUNCTION("""COMPUTED_VALUE"""),"Jaikishan")</f>
        <v>Jaikishan</v>
      </c>
      <c r="I25" s="9" t="str">
        <f>IFERROR(__xludf.DUMMYFUNCTION("""COMPUTED_VALUE"""),"Functional")</f>
        <v>Functional</v>
      </c>
      <c r="J25" s="9" t="str">
        <f>IFERROR(__xludf.DUMMYFUNCTION("""COMPUTED_VALUE"""),"1. Form must be created.
2. User has permission of 'Share Form'.
3. Atleast one user should be mapped with that form.")</f>
        <v>1. Form must be created.
2. User has permission of 'Share Form'.
3. Atleast one user should be mapped with that form.</v>
      </c>
      <c r="K25" s="9" t="str">
        <f>IFERROR(__xludf.DUMMYFUNCTION("""COMPUTED_VALUE"""),"Verify, user cannot open form when thier is not permission of that form")</f>
        <v>Verify, user cannot open form when thier is not permission of that form</v>
      </c>
      <c r="L25" s="9" t="str">
        <f>IFERROR(__xludf.DUMMYFUNCTION("""COMPUTED_VALUE"""),"1. Go to manage form list.
2. Click on action icon of any form
3. Click on 'Share Form'.
4. Give permission to edit
5. Then remove user from share form
6. Check user can open from link")</f>
        <v>1. Go to manage form list.
2. Click on action icon of any form
3. Click on 'Share Form'.
4. Give permission to edit
5. Then remove user from share form
6. Check user can open from link</v>
      </c>
      <c r="M25" s="9" t="str">
        <f>IFERROR(__xludf.DUMMYFUNCTION("""COMPUTED_VALUE"""),"User cannot open form from url")</f>
        <v>User cannot open form from url</v>
      </c>
      <c r="N25" s="9" t="str">
        <f>IFERROR(__xludf.DUMMYFUNCTION("""COMPUTED_VALUE"""),"")</f>
        <v/>
      </c>
      <c r="O25" s="9" t="str">
        <f>IFERROR(__xludf.DUMMYFUNCTION("""COMPUTED_VALUE"""),"functionality is not working")</f>
        <v>functionality is not working</v>
      </c>
      <c r="P25" s="9" t="str">
        <f>IFERROR(__xludf.DUMMYFUNCTION("""COMPUTED_VALUE"""),"Fail")</f>
        <v>Fail</v>
      </c>
      <c r="Q25" s="9" t="str">
        <f>IFERROR(__xludf.DUMMYFUNCTION("""COMPUTED_VALUE"""),"Sanjay")</f>
        <v>Sanjay</v>
      </c>
      <c r="R25" s="9" t="str">
        <f>IFERROR(__xludf.DUMMYFUNCTION("""COMPUTED_VALUE"""),"")</f>
        <v/>
      </c>
      <c r="S25" s="9" t="str">
        <f>IFERROR(__xludf.DUMMYFUNCTION("""COMPUTED_VALUE"""),"")</f>
        <v/>
      </c>
      <c r="T25" s="9"/>
      <c r="U25" s="9"/>
      <c r="V25" s="9"/>
      <c r="W25" s="9"/>
      <c r="X25" s="9"/>
      <c r="Y25" s="9"/>
      <c r="Z25" s="9"/>
    </row>
    <row r="26">
      <c r="A26" s="9" t="str">
        <f>IFERROR(__xludf.DUMMYFUNCTION("""COMPUTED_VALUE"""),"TCJaikishan_dKosh_General_SMF1_009_041")</f>
        <v>TCJaikishan_dKosh_General_SMF1_009_041</v>
      </c>
      <c r="B26" s="9" t="str">
        <f>IFERROR(__xludf.DUMMYFUNCTION("""COMPUTED_VALUE"""),"TP_dKosh_General_SMF1_009")</f>
        <v>TP_dKosh_General_SMF1_009</v>
      </c>
      <c r="C26" s="9">
        <f>IFERROR(__xludf.DUMMYFUNCTION("""COMPUTED_VALUE"""),41.0)</f>
        <v>41</v>
      </c>
      <c r="D26" s="9" t="str">
        <f>IFERROR(__xludf.DUMMYFUNCTION("""COMPUTED_VALUE"""),"")</f>
        <v/>
      </c>
      <c r="E26" s="9" t="str">
        <f>IFERROR(__xludf.DUMMYFUNCTION("""COMPUTED_VALUE"""),"Share Form")</f>
        <v>Share Form</v>
      </c>
      <c r="F26" s="9" t="str">
        <f>IFERROR(__xludf.DUMMYFUNCTION("""COMPUTED_VALUE"""),"Share Form")</f>
        <v>Share Form</v>
      </c>
      <c r="G26" s="9" t="str">
        <f>IFERROR(__xludf.DUMMYFUNCTION("""COMPUTED_VALUE"""),"M")</f>
        <v>M</v>
      </c>
      <c r="H26" s="9" t="str">
        <f>IFERROR(__xludf.DUMMYFUNCTION("""COMPUTED_VALUE"""),"Jaikishan")</f>
        <v>Jaikishan</v>
      </c>
      <c r="I26" s="9" t="str">
        <f>IFERROR(__xludf.DUMMYFUNCTION("""COMPUTED_VALUE"""),"Functional")</f>
        <v>Functional</v>
      </c>
      <c r="J26" s="9" t="str">
        <f>IFERROR(__xludf.DUMMYFUNCTION("""COMPUTED_VALUE"""),"")</f>
        <v/>
      </c>
      <c r="K26" s="9" t="str">
        <f>IFERROR(__xludf.DUMMYFUNCTION("""COMPUTED_VALUE"""),"Verify, User with Edit permission can change status of form.")</f>
        <v>Verify, User with Edit permission can change status of form.</v>
      </c>
      <c r="L26" s="9" t="str">
        <f>IFERROR(__xludf.DUMMYFUNCTION("""COMPUTED_VALUE"""),"")</f>
        <v/>
      </c>
      <c r="M26" s="9" t="str">
        <f>IFERROR(__xludf.DUMMYFUNCTION("""COMPUTED_VALUE"""),"Edit permission user should change the status.")</f>
        <v>Edit permission user should change the status.</v>
      </c>
      <c r="N26" s="9" t="str">
        <f>IFERROR(__xludf.DUMMYFUNCTION("""COMPUTED_VALUE"""),"")</f>
        <v/>
      </c>
      <c r="O26" s="9" t="str">
        <f>IFERROR(__xludf.DUMMYFUNCTION("""COMPUTED_VALUE"""),"functionality is not working")</f>
        <v>functionality is not working</v>
      </c>
      <c r="P26" s="9" t="str">
        <f>IFERROR(__xludf.DUMMYFUNCTION("""COMPUTED_VALUE"""),"Fail")</f>
        <v>Fail</v>
      </c>
      <c r="Q26" s="9" t="str">
        <f>IFERROR(__xludf.DUMMYFUNCTION("""COMPUTED_VALUE"""),"Sanjay")</f>
        <v>Sanjay</v>
      </c>
      <c r="R26" s="9" t="str">
        <f>IFERROR(__xludf.DUMMYFUNCTION("""COMPUTED_VALUE"""),"")</f>
        <v/>
      </c>
      <c r="S26" s="9" t="str">
        <f>IFERROR(__xludf.DUMMYFUNCTION("""COMPUTED_VALUE"""),"")</f>
        <v/>
      </c>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