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f68bff5d01d258/Desktop/AnalysisProjects/CrowdfundingAnalysis/KickStarter_Challenge/"/>
    </mc:Choice>
  </mc:AlternateContent>
  <xr:revisionPtr revIDLastSave="253" documentId="8_{C7E175CC-40F9-44D6-ACBD-159D9A8C8752}" xr6:coauthVersionLast="47" xr6:coauthVersionMax="47" xr10:uidLastSave="{69FC7A99-9DF9-4D42-AE71-2A2CF7B57610}"/>
  <bookViews>
    <workbookView xWindow="-96" yWindow="-96" windowWidth="23232" windowHeight="12432" tabRatio="835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Successful US Kickstarters" sheetId="7" r:id="rId4"/>
    <sheet name="Failed US Kickstarters" sheetId="8" r:id="rId5"/>
    <sheet name="Descriptive Statistics" sheetId="9" r:id="rId6"/>
    <sheet name="Edinburgh Research" sheetId="6" r:id="rId7"/>
    <sheet name="Category Statistics" sheetId="2" r:id="rId8"/>
    <sheet name="Subcategory Statistics" sheetId="4" r:id="rId9"/>
    <sheet name="LaunchDate" sheetId="5" r:id="rId10"/>
  </sheets>
  <definedNames>
    <definedName name="_xlnm._FilterDatabase" localSheetId="0" hidden="1">Kickstarter!$A$1:$U$4115</definedName>
  </definedNames>
  <calcPr calcId="191029"/>
  <pivotCaches>
    <pivotCache cacheId="0" r:id="rId11"/>
    <pivotCache cacheId="1" r:id="rId12"/>
    <pivotCache cacheId="2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C13" i="12"/>
  <c r="B13" i="12"/>
  <c r="D12" i="12"/>
  <c r="C12" i="12"/>
  <c r="E12" i="12" s="1"/>
  <c r="B12" i="12"/>
  <c r="D11" i="12"/>
  <c r="C11" i="12"/>
  <c r="B11" i="12"/>
  <c r="D10" i="12"/>
  <c r="C10" i="12"/>
  <c r="B10" i="12"/>
  <c r="E10" i="12" s="1"/>
  <c r="D9" i="12"/>
  <c r="E9" i="12" s="1"/>
  <c r="H9" i="12" s="1"/>
  <c r="C9" i="12"/>
  <c r="B9" i="12"/>
  <c r="D8" i="12"/>
  <c r="H8" i="12" s="1"/>
  <c r="C8" i="12"/>
  <c r="E8" i="12" s="1"/>
  <c r="F8" i="12" s="1"/>
  <c r="B8" i="12"/>
  <c r="D7" i="12"/>
  <c r="C7" i="12"/>
  <c r="B7" i="12"/>
  <c r="D6" i="12"/>
  <c r="C6" i="12"/>
  <c r="B6" i="12"/>
  <c r="E6" i="12" s="1"/>
  <c r="D5" i="12"/>
  <c r="C5" i="12"/>
  <c r="B5" i="12"/>
  <c r="E5" i="12" s="1"/>
  <c r="F5" i="12" s="1"/>
  <c r="D4" i="12"/>
  <c r="C4" i="12"/>
  <c r="B4" i="12"/>
  <c r="E4" i="12" s="1"/>
  <c r="H4" i="12" s="1"/>
  <c r="D3" i="12"/>
  <c r="C3" i="12"/>
  <c r="B3" i="12"/>
  <c r="E3" i="12" s="1"/>
  <c r="H3" i="12" s="1"/>
  <c r="D2" i="12"/>
  <c r="C2" i="12"/>
  <c r="B2" i="12"/>
  <c r="E13" i="12"/>
  <c r="E11" i="12"/>
  <c r="F11" i="12" s="1"/>
  <c r="E7" i="12"/>
  <c r="F7" i="12" s="1"/>
  <c r="C15" i="9"/>
  <c r="B15" i="9"/>
  <c r="C14" i="9"/>
  <c r="B14" i="9"/>
  <c r="C13" i="9"/>
  <c r="B13" i="9"/>
  <c r="C12" i="9"/>
  <c r="B12" i="9"/>
  <c r="C7" i="9"/>
  <c r="B7" i="9"/>
  <c r="C6" i="9"/>
  <c r="B6" i="9"/>
  <c r="C5" i="9"/>
  <c r="B5" i="9"/>
  <c r="C4" i="9"/>
  <c r="B4" i="9"/>
  <c r="C11" i="9"/>
  <c r="B11" i="9"/>
  <c r="C10" i="9"/>
  <c r="B10" i="9"/>
  <c r="C3" i="9"/>
  <c r="C2" i="9"/>
  <c r="B3" i="9"/>
  <c r="B2" i="9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6" i="12" l="1"/>
  <c r="H6" i="12"/>
  <c r="F6" i="12"/>
  <c r="F10" i="12"/>
  <c r="H10" i="12"/>
  <c r="G3" i="12"/>
  <c r="H7" i="12"/>
  <c r="F12" i="12"/>
  <c r="H12" i="12"/>
  <c r="G8" i="12"/>
  <c r="G9" i="12"/>
  <c r="H13" i="12"/>
  <c r="E2" i="12"/>
  <c r="F2" i="12" s="1"/>
  <c r="F3" i="12"/>
  <c r="F4" i="12"/>
  <c r="G12" i="12"/>
  <c r="H11" i="12"/>
  <c r="H5" i="12"/>
  <c r="F13" i="12"/>
  <c r="G11" i="12"/>
  <c r="G5" i="12"/>
  <c r="G10" i="12"/>
  <c r="G4" i="12"/>
  <c r="G7" i="12"/>
  <c r="F9" i="12"/>
  <c r="G13" i="12"/>
  <c r="G2" i="12" l="1"/>
  <c r="H2" i="12"/>
</calcChain>
</file>

<file path=xl/sharedStrings.xml><?xml version="1.0" encoding="utf-8"?>
<sst xmlns="http://schemas.openxmlformats.org/spreadsheetml/2006/main" count="38385" uniqueCount="8419">
  <si>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</si>
  <si>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</si>
  <si>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</si>
  <si>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</si>
  <si>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</si>
  <si>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</si>
  <si>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</si>
  <si>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</si>
  <si>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</si>
  <si>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</si>
  <si>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</si>
  <si>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</si>
  <si>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</si>
  <si>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</si>
  <si>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</si>
  <si>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</si>
  <si>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</si>
  <si>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</si>
  <si>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</si>
  <si>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</si>
  <si>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</si>
  <si>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</si>
  <si>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</si>
  <si>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</si>
  <si>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</si>
  <si>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</si>
  <si>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</si>
  <si>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</si>
  <si>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</si>
  <si>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</si>
  <si>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</si>
  <si>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</si>
  <si>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</si>
  <si>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</si>
  <si>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</si>
  <si>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</si>
  <si>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</si>
  <si>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</si>
  <si>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</si>
  <si>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</si>
  <si>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</si>
  <si>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</si>
  <si>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</si>
  <si>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</si>
  <si>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</si>
  <si>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</si>
  <si>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</si>
  <si>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</si>
  <si>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</si>
  <si>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</si>
  <si>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</si>
  <si>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</si>
  <si>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</si>
  <si>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</si>
  <si>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</si>
  <si>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</si>
  <si>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</si>
  <si>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</si>
  <si>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</si>
  <si>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</si>
  <si>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</si>
  <si>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</si>
  <si>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</si>
  <si>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</si>
  <si>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</si>
  <si>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</si>
  <si>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</si>
  <si>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</si>
  <si>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</si>
  <si>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</si>
  <si>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</si>
  <si>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</si>
  <si>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</si>
  <si>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</si>
  <si>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</si>
  <si>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</si>
  <si>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</si>
  <si>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</si>
  <si>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</si>
  <si>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</si>
  <si>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</si>
  <si>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</si>
  <si>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</si>
  <si>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</si>
  <si>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</si>
  <si>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</si>
  <si>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</si>
  <si>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</si>
  <si>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</si>
  <si>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</si>
  <si>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</si>
  <si>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</si>
  <si>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</si>
  <si>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</si>
  <si>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</si>
  <si>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</si>
  <si>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</si>
  <si>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</si>
  <si>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</si>
  <si>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</si>
  <si>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</si>
  <si>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</si>
  <si>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</si>
  <si>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</si>
  <si>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</si>
  <si>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</si>
  <si>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</si>
  <si>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</si>
  <si>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</si>
  <si>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</si>
  <si>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</si>
  <si>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</si>
  <si>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</si>
  <si>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</si>
  <si>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</si>
  <si>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</si>
  <si>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</si>
  <si>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</si>
  <si>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</si>
  <si>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</si>
  <si>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</si>
  <si>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</si>
  <si>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</si>
  <si>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</si>
  <si>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</si>
  <si>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</si>
  <si>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</si>
  <si>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</si>
  <si>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</si>
  <si>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</si>
  <si>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</si>
  <si>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</si>
  <si>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</si>
  <si>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</si>
  <si>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</si>
  <si>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</si>
  <si>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</si>
  <si>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</si>
  <si>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</si>
  <si>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</si>
  <si>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</si>
  <si>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</si>
  <si>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</si>
  <si>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</si>
  <si>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</si>
  <si>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</si>
  <si>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</si>
  <si>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</si>
  <si>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</si>
  <si>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</si>
  <si>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</si>
  <si>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</si>
  <si>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</si>
  <si>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</si>
  <si>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</si>
  <si>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</si>
  <si>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</si>
  <si>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</si>
  <si>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</si>
  <si>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</si>
  <si>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</si>
  <si>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</si>
  <si>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</si>
  <si>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</si>
  <si>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</si>
  <si>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</si>
  <si>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</si>
  <si>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</si>
  <si>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</si>
  <si>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</si>
  <si>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</si>
  <si>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</si>
  <si>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</si>
  <si>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</si>
  <si>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</si>
  <si>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</si>
  <si>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</si>
  <si>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</si>
  <si>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</si>
  <si>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</si>
  <si>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</si>
  <si>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</si>
  <si>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</si>
  <si>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</si>
  <si>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</si>
  <si>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</si>
  <si>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</si>
  <si>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</si>
  <si>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</si>
  <si>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</si>
  <si>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</si>
  <si>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</si>
  <si>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</si>
  <si>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</si>
  <si>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</si>
  <si>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</si>
  <si>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</si>
  <si>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</si>
  <si>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</si>
  <si>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</si>
  <si>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</si>
  <si>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</si>
  <si>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</si>
  <si>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</si>
  <si>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</si>
  <si>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</si>
  <si>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</si>
  <si>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</si>
  <si>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</si>
  <si>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</si>
  <si>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</si>
  <si>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</si>
  <si>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</si>
  <si>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</si>
  <si>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</si>
  <si>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</si>
  <si>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</si>
  <si>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</si>
  <si>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</si>
  <si>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</si>
  <si>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</si>
  <si>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</si>
  <si>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</si>
  <si>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</si>
  <si>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</si>
  <si>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</si>
  <si>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</si>
  <si>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</si>
  <si>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</si>
  <si>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</si>
  <si>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</si>
  <si>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</si>
  <si>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</si>
  <si>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</si>
  <si>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</si>
  <si>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</si>
  <si>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</si>
  <si>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</si>
  <si>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</si>
  <si>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</si>
  <si>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</si>
  <si>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</si>
  <si>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</si>
  <si>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</si>
  <si>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</si>
  <si>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</si>
  <si>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</si>
  <si>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</si>
  <si>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</si>
  <si>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</si>
  <si>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</si>
  <si>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</si>
  <si>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</si>
  <si>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</si>
  <si>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</si>
  <si>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</si>
  <si>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</si>
  <si>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</si>
  <si>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</si>
  <si>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</si>
  <si>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</si>
  <si>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</si>
  <si>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</si>
  <si>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</si>
  <si>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</si>
  <si>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</si>
  <si>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</si>
  <si>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</si>
  <si>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</si>
  <si>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</si>
  <si>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</si>
  <si>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</si>
  <si>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</si>
  <si>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</si>
  <si>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</si>
  <si>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</si>
  <si>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</si>
  <si>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</si>
  <si>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</si>
  <si>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</si>
  <si>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</si>
  <si>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</si>
  <si>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</si>
  <si>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</si>
  <si>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</si>
  <si>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</si>
  <si>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</si>
  <si>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</si>
  <si>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</si>
  <si>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</si>
  <si>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</si>
  <si>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</si>
  <si>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</si>
  <si>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</si>
  <si>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</si>
  <si>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</si>
  <si>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</si>
  <si>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</si>
  <si>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</si>
  <si>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</si>
  <si>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</si>
  <si>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</si>
  <si>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</si>
  <si>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</si>
  <si>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</si>
  <si>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</si>
  <si>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</si>
  <si>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</si>
  <si>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</si>
  <si>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</si>
  <si>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</si>
  <si>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</si>
  <si>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</si>
  <si>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</si>
  <si>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</si>
  <si>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</si>
  <si>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</si>
  <si>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</si>
  <si>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</si>
  <si>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</si>
  <si>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</si>
  <si>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</si>
  <si>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</si>
  <si>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</si>
  <si>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</si>
  <si>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</si>
  <si>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</si>
  <si>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</si>
  <si>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</si>
  <si>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</si>
  <si>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</si>
  <si>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</si>
  <si>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</si>
  <si>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</si>
  <si>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</si>
  <si>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</si>
  <si>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</si>
  <si>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</si>
  <si>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</si>
  <si>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</si>
  <si>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</si>
  <si>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</si>
  <si>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</si>
  <si>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</si>
  <si>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</si>
  <si>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</si>
  <si>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</si>
  <si>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</si>
  <si>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</si>
  <si>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</si>
  <si>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</si>
  <si>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</si>
  <si>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</si>
  <si>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</si>
  <si>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</si>
  <si>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</si>
  <si>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</si>
  <si>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</si>
  <si>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</si>
  <si>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</si>
  <si>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</si>
  <si>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</si>
  <si>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</si>
  <si>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</si>
  <si>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</si>
  <si>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</si>
  <si>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</si>
  <si>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</si>
  <si>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</si>
  <si>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</si>
  <si>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</si>
  <si>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</si>
  <si>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</si>
  <si>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</si>
  <si>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</si>
  <si>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</si>
  <si>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</si>
  <si>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</si>
  <si>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</si>
  <si>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</si>
  <si>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</si>
  <si>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</si>
  <si>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</si>
  <si>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</si>
  <si>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</si>
  <si>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</si>
  <si>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</si>
  <si>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</si>
  <si>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</si>
  <si>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</si>
  <si>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</si>
  <si>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</si>
  <si>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</si>
  <si>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</si>
  <si>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</si>
  <si>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</si>
  <si>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</si>
  <si>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</si>
  <si>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</si>
  <si>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</si>
  <si>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</si>
  <si>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</si>
  <si>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</si>
  <si>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</si>
  <si>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</si>
  <si>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</si>
  <si>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</si>
  <si>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</si>
  <si>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</si>
  <si>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</si>
  <si>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</si>
  <si>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</si>
  <si>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</si>
  <si>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</si>
  <si>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</si>
  <si>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</si>
  <si>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</si>
  <si>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</si>
  <si>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</si>
  <si>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</si>
  <si>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</si>
  <si>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</si>
  <si>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</si>
  <si>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</si>
  <si>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</si>
  <si>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</si>
  <si>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</si>
  <si>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</si>
  <si>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</si>
  <si>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</si>
  <si>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</si>
  <si>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</si>
  <si>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</si>
  <si>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</si>
  <si>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</si>
  <si>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</si>
  <si>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</si>
  <si>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</si>
  <si>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</si>
  <si>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</si>
  <si>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</si>
  <si>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</si>
  <si>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</si>
  <si>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</si>
  <si>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</si>
  <si>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</si>
  <si>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</si>
  <si>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</si>
  <si>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</si>
  <si>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</si>
  <si>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</si>
  <si>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</si>
  <si>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</si>
  <si>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</si>
  <si>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</si>
  <si>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</si>
  <si>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</si>
  <si>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</si>
  <si>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</si>
  <si>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</si>
  <si>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</si>
  <si>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</si>
  <si>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</si>
  <si>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</si>
  <si>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</si>
  <si>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</si>
  <si>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</si>
  <si>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</si>
  <si>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</si>
  <si>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</si>
  <si>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</si>
  <si>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</si>
  <si>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</si>
  <si>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</si>
  <si>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</si>
  <si>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</si>
  <si>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</si>
  <si>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</si>
  <si>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</si>
  <si>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</si>
  <si>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</si>
  <si>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</si>
  <si>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</si>
  <si>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</si>
  <si>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</si>
  <si>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</si>
  <si>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</si>
  <si>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</si>
  <si>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</si>
  <si>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</si>
  <si>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</si>
  <si>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</si>
  <si>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</si>
  <si>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</si>
  <si>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</si>
  <si>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</si>
  <si>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</si>
  <si>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</si>
  <si>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</si>
  <si>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</si>
  <si>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</si>
  <si>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</si>
  <si>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</si>
  <si>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</si>
  <si>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</si>
  <si>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</si>
  <si>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</si>
  <si>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</si>
  <si>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</si>
  <si>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</si>
  <si>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</si>
  <si>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</si>
  <si>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</si>
  <si>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</si>
  <si>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</si>
  <si>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</si>
  <si>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</si>
  <si>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</si>
  <si>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</si>
  <si>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</si>
  <si>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</si>
  <si>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</si>
  <si>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</si>
  <si>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</si>
  <si>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</si>
  <si>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</si>
  <si>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</si>
  <si>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</si>
  <si>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</si>
  <si>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</si>
  <si>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</si>
  <si>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</si>
  <si>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</si>
  <si>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</si>
  <si>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</si>
  <si>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</si>
  <si>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</si>
  <si>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</si>
  <si>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</si>
  <si>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</si>
  <si>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</si>
  <si>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</si>
  <si>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</si>
  <si>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</si>
  <si>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</si>
  <si>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</si>
  <si>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</si>
  <si>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</si>
  <si>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</si>
  <si>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</si>
  <si>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</si>
  <si>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</si>
  <si>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</si>
  <si>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</si>
  <si>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</si>
  <si>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</si>
  <si>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</si>
  <si>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</si>
  <si>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</si>
  <si>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</si>
  <si>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</si>
  <si>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</si>
  <si>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</si>
  <si>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</si>
  <si>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</si>
  <si>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</si>
  <si>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</si>
  <si>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</si>
  <si>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</si>
  <si>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</si>
  <si>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</si>
  <si>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</si>
  <si>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</si>
  <si>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</si>
  <si>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</si>
  <si>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</si>
  <si>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</si>
  <si>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</si>
  <si>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</si>
  <si>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</si>
  <si>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</si>
  <si>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</si>
  <si>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</si>
  <si>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</si>
  <si>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</si>
  <si>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</si>
  <si>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</si>
  <si>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</si>
  <si>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</si>
  <si>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</si>
  <si>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</si>
  <si>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</si>
  <si>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</si>
  <si>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</si>
  <si>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</si>
  <si>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</si>
  <si>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</si>
  <si>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</si>
  <si>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</si>
  <si>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</si>
  <si>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</si>
  <si>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</si>
  <si>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</si>
  <si>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</si>
  <si>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</si>
  <si>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</si>
  <si>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</si>
  <si>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</si>
  <si>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</si>
  <si>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</si>
  <si>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</si>
  <si>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</si>
  <si>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</si>
  <si>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</si>
  <si>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</si>
  <si>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</si>
  <si>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</si>
  <si>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</si>
  <si>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</si>
  <si>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</si>
  <si>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</si>
  <si>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</si>
  <si>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</si>
  <si>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</si>
  <si>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</si>
  <si>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</si>
  <si>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</si>
  <si>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</si>
  <si>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</si>
  <si>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</si>
  <si>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</si>
  <si>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</si>
  <si>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</si>
  <si>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</si>
  <si>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</si>
  <si>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</si>
  <si>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</si>
  <si>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</si>
  <si>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</si>
  <si>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</si>
  <si>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</si>
  <si>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</si>
  <si>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</si>
  <si>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</si>
  <si>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</si>
  <si>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</si>
  <si>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</si>
  <si>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</si>
  <si>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</si>
  <si>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</si>
  <si>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</si>
  <si>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</si>
  <si>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</si>
  <si>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</si>
  <si>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</si>
  <si>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</si>
  <si>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</si>
  <si>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</si>
  <si>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</si>
  <si>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</si>
  <si>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</si>
  <si>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</si>
  <si>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</si>
  <si>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</si>
  <si>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</si>
  <si>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</si>
  <si>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</si>
  <si>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</si>
  <si>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</si>
  <si>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</si>
  <si>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</si>
  <si>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</si>
  <si>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</si>
  <si>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</si>
  <si>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</si>
  <si>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</si>
  <si>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</si>
  <si>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</si>
  <si>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</si>
  <si>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</si>
  <si>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</si>
  <si>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</si>
  <si>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</si>
  <si>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</si>
  <si>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</si>
  <si>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</si>
  <si>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</si>
  <si>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</si>
  <si>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</si>
  <si>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</si>
  <si>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</si>
  <si>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</si>
  <si>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</si>
  <si>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</si>
  <si>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</si>
  <si>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</si>
  <si>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</si>
  <si>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</si>
  <si>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</si>
  <si>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</si>
  <si>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</si>
  <si>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</si>
  <si>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</si>
  <si>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</si>
  <si>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</si>
  <si>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</si>
  <si>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</si>
  <si>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</si>
  <si>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</si>
  <si>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</si>
  <si>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</si>
  <si>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</si>
  <si>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</si>
  <si>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</si>
  <si>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</si>
  <si>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</si>
  <si>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</si>
  <si>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</si>
  <si>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</si>
  <si>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</si>
  <si>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</si>
  <si>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</si>
  <si>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</si>
  <si>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</si>
  <si>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</si>
  <si>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</si>
  <si>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</si>
  <si>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</si>
  <si>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</si>
  <si>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</si>
  <si>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</si>
  <si>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</si>
  <si>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</si>
  <si>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</si>
  <si>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</si>
  <si>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</si>
  <si>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</si>
  <si>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</si>
  <si>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</si>
  <si>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</si>
  <si>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</si>
  <si>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</si>
  <si>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</si>
  <si>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</si>
  <si>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</si>
  <si>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</si>
  <si>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</si>
  <si>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</si>
  <si>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</si>
  <si>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</si>
  <si>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</si>
  <si>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</si>
  <si>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</si>
  <si>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</si>
  <si>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</si>
  <si>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</si>
  <si>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</si>
  <si>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</si>
  <si>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</si>
  <si>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</si>
  <si>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</si>
  <si>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</si>
  <si>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</si>
  <si>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</si>
  <si>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</si>
  <si>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</si>
  <si>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</si>
  <si>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</si>
  <si>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</si>
  <si>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</si>
  <si>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</si>
  <si>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</si>
  <si>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</si>
  <si>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</si>
  <si>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</si>
  <si>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</si>
  <si>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</si>
  <si>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</si>
  <si>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</si>
  <si>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</si>
  <si>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</si>
  <si>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</si>
  <si>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</si>
  <si>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</si>
  <si>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</si>
  <si>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</si>
  <si>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</si>
  <si>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</si>
  <si>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</si>
  <si>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</si>
  <si>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</si>
  <si>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</si>
  <si>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</si>
  <si>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</si>
  <si>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</si>
  <si>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</si>
  <si>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</si>
  <si>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</si>
  <si>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</si>
  <si>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</si>
  <si>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</si>
  <si>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</si>
  <si>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</si>
  <si>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</si>
  <si>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</si>
  <si>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</si>
  <si>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</si>
  <si>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</si>
  <si>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</si>
  <si>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</si>
  <si>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</si>
  <si>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</si>
  <si>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</si>
  <si>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</si>
  <si>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</si>
  <si>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</si>
  <si>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</si>
  <si>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</si>
  <si>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</si>
  <si>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</si>
  <si>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</si>
  <si>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</si>
  <si>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</si>
  <si>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</si>
  <si>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</si>
  <si>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</si>
  <si>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</si>
  <si>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</si>
  <si>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</si>
  <si>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</si>
  <si>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</si>
  <si>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</si>
  <si>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</si>
  <si>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</si>
  <si>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</si>
  <si>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</si>
  <si>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</si>
  <si>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</si>
  <si>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</si>
  <si>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</si>
  <si>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</si>
  <si>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</si>
  <si>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</si>
  <si>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</si>
  <si>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</si>
  <si>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</si>
  <si>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</si>
  <si>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</si>
  <si>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</si>
  <si>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</si>
  <si>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</si>
  <si>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</si>
  <si>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</si>
  <si>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</si>
  <si>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</si>
  <si>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</si>
  <si>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</si>
  <si>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</si>
  <si>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</si>
  <si>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</si>
  <si>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</si>
  <si>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</si>
  <si>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</si>
  <si>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</si>
  <si>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</si>
  <si>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</si>
  <si>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</si>
  <si>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</si>
  <si>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</si>
  <si>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</si>
  <si>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</si>
  <si>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</si>
  <si>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</si>
  <si>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</si>
  <si>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</si>
  <si>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</si>
  <si>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</si>
  <si>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</si>
  <si>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</si>
  <si>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</si>
  <si>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</si>
  <si>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</si>
  <si>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</si>
  <si>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</si>
  <si>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</si>
  <si>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</si>
  <si>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</si>
  <si>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</si>
  <si>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</si>
  <si>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</si>
  <si>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</si>
  <si>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</si>
  <si>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</si>
  <si>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</si>
  <si>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</si>
  <si>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</si>
  <si>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</si>
  <si>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</si>
  <si>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</si>
  <si>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</si>
  <si>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</si>
  <si>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</si>
  <si>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</si>
  <si>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</si>
  <si>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</si>
  <si>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</si>
  <si>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</si>
  <si>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</si>
  <si>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</si>
  <si>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</si>
  <si>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</si>
  <si>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</si>
  <si>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</si>
  <si>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</si>
  <si>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</si>
  <si>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</si>
  <si>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</si>
  <si>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</si>
  <si>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</si>
  <si>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</si>
  <si>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</si>
  <si>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</si>
  <si>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</si>
  <si>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</si>
  <si>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</si>
  <si>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</si>
  <si>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</si>
  <si>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</si>
  <si>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</si>
  <si>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</si>
  <si>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</si>
  <si>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</si>
  <si>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</si>
  <si>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</si>
  <si>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</si>
  <si>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</si>
  <si>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</si>
  <si>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</si>
  <si>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</si>
  <si>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</si>
  <si>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</si>
  <si>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</si>
  <si>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</si>
  <si>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</si>
  <si>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</si>
  <si>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</si>
  <si>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</si>
  <si>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</si>
  <si>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</si>
  <si>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</si>
  <si>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</si>
  <si>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</si>
  <si>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</si>
  <si>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</si>
  <si>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</si>
  <si>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</si>
  <si>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</si>
  <si>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</si>
  <si>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</si>
  <si>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</si>
  <si>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</si>
  <si>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</si>
  <si>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</si>
  <si>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</si>
  <si>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</si>
  <si>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</si>
  <si>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</si>
  <si>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</si>
  <si>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</si>
  <si>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</si>
  <si>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</si>
  <si>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</si>
  <si>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</si>
  <si>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</si>
  <si>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</si>
  <si>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</si>
  <si>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</si>
  <si>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</si>
  <si>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</si>
  <si>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</si>
  <si>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</si>
  <si>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</si>
  <si>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</si>
  <si>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</si>
  <si>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</si>
  <si>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</si>
  <si>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</si>
  <si>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</si>
  <si>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</si>
  <si>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</si>
  <si>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</si>
  <si>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</si>
  <si>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</si>
  <si>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</si>
  <si>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</si>
  <si>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</si>
  <si>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</si>
  <si>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</si>
  <si>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</si>
  <si>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</si>
  <si>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</si>
  <si>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</si>
  <si>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</si>
  <si>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</si>
  <si>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</si>
  <si>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</si>
  <si>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</si>
  <si>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</si>
  <si>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</si>
  <si>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</si>
  <si>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</si>
  <si>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</si>
  <si>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</si>
  <si>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</si>
  <si>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</si>
  <si>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</si>
  <si>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</si>
  <si>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</si>
  <si>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</si>
  <si>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</si>
  <si>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</si>
  <si>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</si>
  <si>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</si>
  <si>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</si>
  <si>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</si>
  <si>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</si>
  <si>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</si>
  <si>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</si>
  <si>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</si>
  <si>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</si>
  <si>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</si>
  <si>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</si>
  <si>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</si>
  <si>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</si>
  <si>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</si>
  <si>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</si>
  <si>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</si>
  <si>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</si>
  <si>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</si>
  <si>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</si>
  <si>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</si>
  <si>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</si>
  <si>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</si>
  <si>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</si>
  <si>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</si>
  <si>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</si>
  <si>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</si>
  <si>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</si>
  <si>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</si>
  <si>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</si>
  <si>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</si>
  <si>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</si>
  <si>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</si>
  <si>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</si>
  <si>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</si>
  <si>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</si>
  <si>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</si>
  <si>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</si>
  <si>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</si>
  <si>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</si>
  <si>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</si>
  <si>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</si>
  <si>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</si>
  <si>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</si>
  <si>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</si>
  <si>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</si>
  <si>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</si>
  <si>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</si>
  <si>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</si>
  <si>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</si>
  <si>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</si>
  <si>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</si>
  <si>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</si>
  <si>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</si>
  <si>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</si>
  <si>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</si>
  <si>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</si>
  <si>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</si>
  <si>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</si>
  <si>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</si>
  <si>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</si>
  <si>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</si>
  <si>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</si>
  <si>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</si>
  <si>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</si>
  <si>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</si>
  <si>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</si>
  <si>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</si>
  <si>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</si>
  <si>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</si>
  <si>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</si>
  <si>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</si>
  <si>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</si>
  <si>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</si>
  <si>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</si>
  <si>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</si>
  <si>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</si>
  <si>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</si>
  <si>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</si>
  <si>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</si>
  <si>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</si>
  <si>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</si>
  <si>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</si>
  <si>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</si>
  <si>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</si>
  <si>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</si>
  <si>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</si>
  <si>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</si>
  <si>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</si>
  <si>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</si>
  <si>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</si>
  <si>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</si>
  <si>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</si>
  <si>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</si>
  <si>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</si>
  <si>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</si>
  <si>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</si>
  <si>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</si>
  <si>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</si>
  <si>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</si>
  <si>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</si>
  <si>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</si>
  <si>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</si>
  <si>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</si>
  <si>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</si>
  <si>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</si>
  <si>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</si>
  <si>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</si>
  <si>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</si>
  <si>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</si>
  <si>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</si>
  <si>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</si>
  <si>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</si>
  <si>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</si>
  <si>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</si>
  <si>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</si>
  <si>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</si>
  <si>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</si>
  <si>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</si>
  <si>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</si>
  <si>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</si>
  <si>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</si>
  <si>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</si>
  <si>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</si>
  <si>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</si>
  <si>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</si>
  <si>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</si>
  <si>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</si>
  <si>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</si>
  <si>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</si>
  <si>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</si>
  <si>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</si>
  <si>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</si>
  <si>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</si>
  <si>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</si>
  <si>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</si>
  <si>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</si>
  <si>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</si>
  <si>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</si>
  <si>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</si>
  <si>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</si>
  <si>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</si>
  <si>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</si>
  <si>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</si>
  <si>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</si>
  <si>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</si>
  <si>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</si>
  <si>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</si>
  <si>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</si>
  <si>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</si>
  <si>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</si>
  <si>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</si>
  <si>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</si>
  <si>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</si>
  <si>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</si>
  <si>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</si>
  <si>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</si>
  <si>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</si>
  <si>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</si>
  <si>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</si>
  <si>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</si>
  <si>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</si>
  <si>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</si>
  <si>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</si>
  <si>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</si>
  <si>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</si>
  <si>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</si>
  <si>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</si>
  <si>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</si>
  <si>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</si>
  <si>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</si>
  <si>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</si>
  <si>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</si>
  <si>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</si>
  <si>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</si>
  <si>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</si>
  <si>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</si>
  <si>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</si>
  <si>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</si>
  <si>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</si>
  <si>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</si>
  <si>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</si>
  <si>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</si>
  <si>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</si>
  <si>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</si>
  <si>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</si>
  <si>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</si>
  <si>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</si>
  <si>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</si>
  <si>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</si>
  <si>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</si>
  <si>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</si>
  <si>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</si>
  <si>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</si>
  <si>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</si>
  <si>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</si>
  <si>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</si>
  <si>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</si>
  <si>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</si>
  <si>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</si>
  <si>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</si>
  <si>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</si>
  <si>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</si>
  <si>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</si>
  <si>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</si>
  <si>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</si>
  <si>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</si>
  <si>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</si>
  <si>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</si>
  <si>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</si>
  <si>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</si>
  <si>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</si>
  <si>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</si>
  <si>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</si>
  <si>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</si>
  <si>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</si>
  <si>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</si>
  <si>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</si>
  <si>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</si>
  <si>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</si>
  <si>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</si>
  <si>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</si>
  <si>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</si>
  <si>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</si>
  <si>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</si>
  <si>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</si>
  <si>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</si>
  <si>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</si>
  <si>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</si>
  <si>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</si>
  <si>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</si>
  <si>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</si>
  <si>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</si>
  <si>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</si>
  <si>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</si>
  <si>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</si>
  <si>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</si>
  <si>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</si>
  <si>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</si>
  <si>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</si>
  <si>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</si>
  <si>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</si>
  <si>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</si>
  <si>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</si>
  <si>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</si>
  <si>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</si>
  <si>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</si>
  <si>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</si>
  <si>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</si>
  <si>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</si>
  <si>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</si>
  <si>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</si>
  <si>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</si>
  <si>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</si>
  <si>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</si>
  <si>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</si>
  <si>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</si>
  <si>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</si>
  <si>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</si>
  <si>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</si>
  <si>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</si>
  <si>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</si>
  <si>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</si>
  <si>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</si>
  <si>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</si>
  <si>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</si>
  <si>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</si>
  <si>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</si>
  <si>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</si>
  <si>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</si>
  <si>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</si>
  <si>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</si>
  <si>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</si>
  <si>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</si>
  <si>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</si>
  <si>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</si>
  <si>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</si>
  <si>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</si>
  <si>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</si>
  <si>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</si>
  <si>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</si>
  <si>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</si>
  <si>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</si>
  <si>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</si>
  <si>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</si>
  <si>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</si>
  <si>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</si>
  <si>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</si>
  <si>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</si>
  <si>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</si>
  <si>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</si>
  <si>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</si>
  <si>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</si>
  <si>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</si>
  <si>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</si>
  <si>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</si>
  <si>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</si>
  <si>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</si>
  <si>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</si>
  <si>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</si>
  <si>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</si>
  <si>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</si>
  <si>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</si>
  <si>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</si>
  <si>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</si>
  <si>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</si>
  <si>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</si>
  <si>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</si>
  <si>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</si>
  <si>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</si>
  <si>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</si>
  <si>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</si>
  <si>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</si>
  <si>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</si>
  <si>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</si>
  <si>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</si>
  <si>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</si>
  <si>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</si>
  <si>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</si>
  <si>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</si>
  <si>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</si>
  <si>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</si>
  <si>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</si>
  <si>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</si>
  <si>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</si>
  <si>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</si>
  <si>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</si>
  <si>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</si>
  <si>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</si>
  <si>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</si>
  <si>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</si>
  <si>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</si>
  <si>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</si>
  <si>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</si>
  <si>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</si>
  <si>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</si>
  <si>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</si>
  <si>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</si>
  <si>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</si>
  <si>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</si>
  <si>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</si>
  <si>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</si>
  <si>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</si>
  <si>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</si>
  <si>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</si>
  <si>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</si>
  <si>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</si>
  <si>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</si>
  <si>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</si>
  <si>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</si>
  <si>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</si>
  <si>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</si>
  <si>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</si>
  <si>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</si>
  <si>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</si>
  <si>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</si>
  <si>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</si>
  <si>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</si>
  <si>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</si>
  <si>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</si>
  <si>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</si>
  <si>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</si>
  <si>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</si>
  <si>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</si>
  <si>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</si>
  <si>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</si>
  <si>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</si>
  <si>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</si>
  <si>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</si>
  <si>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</si>
  <si>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</si>
  <si>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</si>
  <si>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</si>
  <si>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</si>
  <si>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</si>
  <si>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</si>
  <si>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</si>
  <si>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</si>
  <si>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</si>
  <si>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</si>
  <si>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</si>
  <si>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</si>
  <si>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</si>
  <si>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</si>
  <si>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</si>
  <si>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</si>
  <si>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</si>
  <si>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</si>
  <si>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</si>
  <si>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</si>
  <si>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</si>
  <si>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</si>
  <si>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</si>
  <si>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</si>
  <si>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</si>
  <si>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</si>
  <si>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</si>
  <si>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</si>
  <si>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</si>
  <si>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</si>
  <si>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</si>
  <si>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</si>
  <si>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</si>
  <si>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</si>
  <si>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</si>
  <si>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</si>
  <si>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</si>
  <si>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</si>
  <si>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</si>
  <si>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</si>
  <si>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</si>
  <si>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</si>
  <si>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</si>
  <si>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</si>
  <si>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</si>
  <si>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</si>
  <si>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</si>
  <si>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</si>
  <si>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</si>
  <si>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</si>
  <si>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</si>
  <si>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</si>
  <si>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</si>
  <si>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</si>
  <si>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</si>
  <si>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</si>
  <si>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</si>
  <si>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</si>
  <si>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</si>
  <si>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</si>
  <si>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</si>
  <si>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</si>
  <si>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</si>
  <si>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</si>
  <si>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</si>
  <si>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</si>
  <si>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</si>
  <si>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</si>
  <si>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</si>
  <si>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</si>
  <si>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</si>
  <si>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</si>
  <si>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</si>
  <si>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</si>
  <si>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</si>
  <si>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</si>
  <si>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</si>
  <si>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</si>
  <si>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</si>
  <si>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</si>
  <si>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</si>
  <si>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</si>
  <si>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</si>
  <si>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</si>
  <si>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</si>
  <si>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</si>
  <si>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</si>
  <si>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</si>
  <si>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</si>
  <si>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</si>
  <si>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</si>
  <si>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</si>
  <si>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</si>
  <si>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</si>
  <si>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</si>
  <si>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</si>
  <si>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</si>
  <si>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</si>
  <si>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</si>
  <si>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</si>
  <si>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</si>
  <si>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</si>
  <si>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</si>
  <si>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</si>
  <si>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</si>
  <si>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</si>
  <si>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</si>
  <si>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</si>
  <si>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</si>
  <si>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</si>
  <si>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</si>
  <si>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</si>
  <si>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</si>
  <si>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</si>
  <si>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</si>
  <si>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</si>
  <si>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</si>
  <si>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</si>
  <si>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</si>
  <si>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</si>
  <si>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</si>
  <si>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</si>
  <si>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</si>
  <si>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</si>
  <si>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</si>
  <si>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</si>
  <si>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</si>
  <si>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</si>
  <si>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</si>
  <si>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</si>
  <si>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</si>
  <si>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</si>
  <si>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</si>
  <si>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</si>
  <si>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</si>
  <si>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</si>
  <si>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</si>
  <si>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</si>
  <si>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</si>
  <si>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</si>
  <si>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</si>
  <si>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</si>
  <si>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</si>
  <si>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</si>
  <si>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</si>
  <si>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</si>
  <si>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</si>
  <si>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</si>
  <si>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</si>
  <si>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</si>
  <si>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</si>
  <si>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</si>
  <si>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</si>
  <si>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</si>
  <si>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</si>
  <si>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</si>
  <si>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</si>
  <si>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</si>
  <si>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</si>
  <si>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</si>
  <si>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</si>
  <si>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</si>
  <si>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</si>
  <si>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</si>
  <si>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</si>
  <si>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</si>
  <si>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</si>
  <si>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</si>
  <si>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</si>
  <si>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</si>
  <si>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</si>
  <si>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</si>
  <si>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</si>
  <si>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</si>
  <si>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</si>
  <si>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</si>
  <si>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</si>
  <si>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</si>
  <si>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</si>
  <si>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</si>
  <si>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</si>
  <si>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</si>
  <si>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</si>
  <si>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</si>
  <si>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</si>
  <si>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</si>
  <si>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</si>
  <si>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</si>
  <si>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</si>
  <si>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</si>
  <si>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</si>
  <si>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</si>
  <si>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</si>
  <si>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</si>
  <si>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</si>
  <si>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</si>
  <si>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</si>
  <si>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</si>
  <si>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</si>
  <si>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</si>
  <si>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</si>
  <si>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</si>
  <si>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</si>
  <si>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</si>
  <si>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</si>
  <si>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</si>
  <si>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</si>
  <si>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</si>
  <si>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</si>
  <si>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</si>
  <si>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</si>
  <si>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</si>
  <si>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</si>
  <si>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</si>
  <si>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</si>
  <si>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</si>
  <si>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</si>
  <si>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</si>
  <si>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</si>
  <si>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</si>
  <si>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</si>
  <si>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</si>
  <si>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</si>
  <si>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</si>
  <si>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</si>
  <si>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</si>
  <si>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</si>
  <si>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</si>
  <si>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</si>
  <si>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</si>
  <si>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</si>
  <si>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</si>
  <si>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</si>
  <si>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</si>
  <si>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</si>
  <si>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</si>
  <si>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</si>
  <si>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</si>
  <si>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</si>
  <si>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</si>
  <si>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</si>
  <si>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</si>
  <si>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</si>
  <si>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</si>
  <si>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</si>
  <si>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</si>
  <si>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</si>
  <si>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</si>
  <si>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</si>
  <si>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</si>
  <si>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</si>
  <si>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</si>
  <si>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</si>
  <si>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</si>
  <si>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</si>
  <si>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</si>
  <si>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</si>
  <si>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</si>
  <si>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</si>
  <si>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</si>
  <si>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</si>
  <si>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</si>
  <si>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</si>
  <si>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</si>
  <si>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</si>
  <si>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</si>
  <si>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</si>
  <si>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</si>
  <si>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</si>
  <si>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</si>
  <si>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</si>
  <si>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</si>
  <si>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</si>
  <si>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</si>
  <si>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</si>
  <si>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</si>
  <si>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</si>
  <si>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</si>
  <si>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</si>
  <si>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</si>
  <si>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</si>
  <si>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</si>
  <si>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</si>
  <si>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</si>
  <si>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</si>
  <si>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</si>
  <si>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</si>
  <si>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</si>
  <si>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</si>
  <si>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</si>
  <si>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</si>
  <si>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</si>
  <si>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</si>
  <si>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</si>
  <si>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</si>
  <si>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</si>
  <si>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</si>
  <si>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</si>
  <si>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</si>
  <si>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</si>
  <si>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</si>
  <si>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</si>
  <si>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</si>
  <si>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</si>
  <si>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</si>
  <si>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</si>
  <si>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</si>
  <si>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</si>
  <si>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</si>
  <si>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</si>
  <si>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</si>
  <si>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</si>
  <si>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</si>
  <si>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</si>
  <si>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</si>
  <si>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</si>
  <si>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</si>
  <si>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</si>
  <si>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</si>
  <si>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</si>
  <si>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</si>
  <si>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</si>
  <si>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</si>
  <si>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</si>
  <si>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</si>
  <si>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</si>
  <si>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</si>
  <si>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</si>
  <si>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</si>
  <si>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</si>
  <si>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</si>
  <si>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</si>
  <si>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</si>
  <si>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</si>
  <si>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</si>
  <si>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</si>
  <si>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</si>
  <si>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</si>
  <si>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</si>
  <si>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</si>
  <si>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</si>
  <si>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</si>
  <si>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</si>
  <si>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</si>
  <si>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</si>
  <si>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</si>
  <si>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</si>
  <si>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</si>
  <si>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</si>
  <si>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</si>
  <si>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</si>
  <si>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</si>
  <si>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</si>
  <si>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</si>
  <si>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</si>
  <si>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</si>
  <si>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</si>
  <si>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</si>
  <si>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</si>
  <si>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</si>
  <si>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</si>
  <si>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</si>
  <si>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</si>
  <si>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</si>
  <si>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</si>
  <si>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</si>
  <si>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</si>
  <si>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</si>
  <si>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</si>
  <si>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</si>
  <si>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</si>
  <si>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</si>
  <si>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</si>
  <si>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</si>
  <si>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</si>
  <si>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</si>
  <si>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</si>
  <si>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</si>
  <si>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</si>
  <si>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</si>
  <si>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</si>
  <si>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</si>
  <si>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</si>
  <si>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</si>
  <si>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</si>
  <si>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</si>
  <si>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</si>
  <si>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</si>
  <si>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</si>
  <si>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</si>
  <si>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</si>
  <si>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</si>
  <si>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</si>
  <si>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</si>
  <si>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</si>
  <si>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</si>
  <si>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</si>
  <si>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</si>
  <si>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</si>
  <si>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</si>
  <si>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</si>
  <si>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</si>
  <si>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</si>
  <si>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</si>
  <si>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</si>
  <si>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</si>
  <si>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</si>
  <si>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</si>
  <si>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</si>
  <si>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</si>
  <si>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</si>
  <si>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</si>
  <si>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</si>
  <si>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</si>
  <si>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</si>
  <si>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</si>
  <si>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</si>
  <si>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</si>
  <si>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</si>
  <si>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</si>
  <si>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</si>
  <si>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</si>
  <si>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</si>
  <si>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</si>
  <si>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</si>
  <si>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</si>
  <si>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</si>
  <si>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</si>
  <si>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</si>
  <si>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</si>
  <si>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</si>
  <si>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</si>
  <si>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</si>
  <si>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</si>
  <si>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</si>
  <si>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</si>
  <si>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</si>
  <si>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</si>
  <si>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</si>
  <si>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</si>
  <si>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</si>
  <si>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</si>
  <si>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</si>
  <si>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</si>
  <si>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</si>
  <si>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</si>
  <si>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</si>
  <si>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</si>
  <si>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</si>
  <si>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</si>
  <si>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</si>
  <si>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</si>
  <si>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</si>
  <si>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</si>
  <si>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</si>
  <si>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</si>
  <si>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</si>
  <si>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</si>
  <si>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</si>
  <si>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</si>
  <si>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</si>
  <si>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</si>
  <si>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</si>
  <si>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</si>
  <si>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</si>
  <si>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</si>
  <si>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</si>
  <si>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</si>
  <si>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</si>
  <si>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</si>
  <si>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</si>
  <si>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</si>
  <si>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</si>
  <si>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</si>
  <si>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</si>
  <si>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</si>
  <si>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</si>
  <si>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</si>
  <si>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</si>
  <si>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</si>
  <si>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</si>
  <si>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</si>
  <si>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</si>
  <si>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</si>
  <si>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</si>
  <si>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</si>
  <si>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</si>
  <si>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</si>
  <si>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</si>
  <si>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</si>
  <si>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</si>
  <si>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</si>
  <si>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</si>
  <si>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</si>
  <si>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</si>
  <si>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</si>
  <si>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</si>
  <si>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</si>
  <si>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</si>
  <si>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</si>
  <si>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</si>
  <si>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</si>
  <si>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</si>
  <si>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</si>
  <si>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</si>
  <si>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</si>
  <si>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</si>
  <si>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</si>
  <si>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</si>
  <si>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</si>
  <si>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</si>
  <si>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</si>
  <si>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</si>
  <si>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</si>
  <si>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</si>
  <si>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</si>
  <si>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</si>
  <si>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</si>
  <si>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</si>
  <si>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</si>
  <si>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</si>
  <si>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</si>
  <si>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</si>
  <si>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</si>
  <si>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</si>
  <si>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</si>
  <si>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</si>
  <si>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</si>
  <si>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</si>
  <si>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</si>
  <si>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</si>
  <si>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</si>
  <si>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</si>
  <si>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</si>
  <si>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</si>
  <si>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</si>
  <si>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</si>
  <si>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</si>
  <si>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</si>
  <si>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</si>
  <si>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</si>
  <si>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</si>
  <si>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</si>
  <si>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</si>
  <si>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</si>
  <si>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</si>
  <si>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</si>
  <si>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</si>
  <si>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</si>
  <si>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</si>
  <si>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</si>
  <si>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</si>
  <si>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</si>
  <si>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</si>
  <si>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</si>
  <si>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</si>
  <si>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</si>
  <si>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</si>
  <si>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</si>
  <si>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</si>
  <si>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</si>
  <si>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</si>
  <si>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</si>
  <si>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</si>
  <si>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</si>
  <si>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</si>
  <si>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</si>
  <si>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</si>
  <si>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</si>
  <si>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</si>
  <si>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</si>
  <si>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</si>
  <si>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</si>
  <si>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</si>
  <si>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</si>
  <si>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</si>
  <si>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</si>
  <si>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</si>
  <si>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</si>
  <si>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</si>
  <si>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</si>
  <si>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</si>
  <si>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</si>
  <si>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</si>
  <si>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</si>
  <si>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</si>
  <si>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</si>
  <si>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</si>
  <si>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</si>
  <si>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</si>
  <si>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</si>
  <si>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</si>
  <si>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</si>
  <si>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</si>
  <si>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</si>
  <si>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</si>
  <si>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</si>
  <si>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</si>
  <si>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</si>
  <si>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</si>
  <si>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</si>
  <si>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</si>
  <si>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</si>
  <si>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</si>
  <si>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</si>
  <si>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</si>
  <si>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</si>
  <si>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</si>
  <si>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</si>
  <si>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</si>
  <si>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</si>
  <si>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</si>
  <si>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</si>
  <si>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</si>
  <si>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</si>
  <si>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</si>
  <si>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</si>
  <si>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</si>
  <si>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</si>
  <si>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</si>
  <si>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</si>
  <si>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</si>
  <si>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</si>
  <si>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</si>
  <si>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</si>
  <si>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</si>
  <si>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</si>
  <si>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</si>
  <si>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</si>
  <si>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</si>
  <si>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</si>
  <si>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</si>
  <si>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</si>
  <si>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</si>
  <si>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</si>
  <si>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</si>
  <si>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</si>
  <si>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</si>
  <si>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</si>
  <si>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</si>
  <si>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</si>
  <si>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</si>
  <si>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</si>
  <si>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</si>
  <si>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</si>
  <si>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</si>
  <si>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</si>
  <si>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</si>
  <si>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</si>
  <si>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</si>
  <si>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</si>
  <si>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</si>
  <si>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</si>
  <si>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</si>
  <si>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</si>
  <si>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</si>
  <si>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</si>
  <si>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</si>
  <si>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</si>
  <si>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</si>
  <si>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</si>
  <si>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</si>
  <si>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</si>
  <si>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</si>
  <si>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</si>
  <si>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</si>
  <si>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</si>
  <si>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</si>
  <si>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</si>
  <si>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</si>
  <si>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</si>
  <si>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</si>
  <si>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</si>
  <si>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</si>
  <si>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</si>
  <si>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</si>
  <si>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</si>
  <si>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</si>
  <si>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</si>
  <si>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</si>
  <si>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</si>
  <si>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</si>
  <si>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</si>
  <si>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</si>
  <si>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</si>
  <si>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</si>
  <si>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</si>
  <si>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</si>
  <si>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</si>
  <si>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</si>
  <si>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</si>
  <si>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</si>
  <si>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</si>
  <si>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</si>
  <si>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</si>
  <si>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</si>
  <si>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</si>
  <si>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</si>
  <si>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</si>
  <si>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</si>
  <si>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</si>
  <si>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</si>
  <si>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</si>
  <si>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</si>
  <si>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</si>
  <si>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</si>
  <si>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</si>
  <si>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</si>
  <si>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</si>
  <si>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</si>
  <si>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</si>
  <si>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</si>
  <si>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</si>
  <si>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</si>
  <si>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</si>
  <si>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</si>
  <si>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</si>
  <si>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</si>
  <si>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</si>
  <si>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</si>
  <si>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</si>
  <si>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</si>
  <si>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</si>
  <si>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</si>
  <si>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</si>
  <si>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</si>
  <si>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</si>
  <si>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</si>
  <si>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</si>
  <si>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</si>
  <si>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</si>
  <si>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</si>
  <si>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</si>
  <si>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</si>
  <si>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</si>
  <si>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</si>
  <si>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</si>
  <si>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</si>
  <si>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</si>
  <si>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</si>
  <si>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</si>
  <si>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</si>
  <si>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</si>
  <si>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</si>
  <si>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</si>
  <si>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</si>
  <si>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</si>
  <si>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</si>
  <si>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</si>
  <si>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</si>
  <si>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</si>
  <si>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</si>
  <si>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</si>
  <si>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</si>
  <si>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</si>
  <si>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</si>
  <si>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</si>
  <si>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</si>
  <si>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</si>
  <si>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</si>
  <si>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</si>
  <si>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</si>
  <si>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</si>
  <si>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</si>
  <si>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</si>
  <si>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</si>
  <si>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</si>
  <si>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</si>
  <si>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</si>
  <si>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</si>
  <si>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</si>
  <si>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</si>
  <si>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</si>
  <si>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</si>
  <si>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</si>
  <si>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</si>
  <si>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</si>
  <si>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</si>
  <si>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</si>
  <si>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</si>
  <si>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</si>
  <si>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</si>
  <si>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</si>
  <si>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</si>
  <si>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</si>
  <si>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</si>
  <si>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</si>
  <si>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</si>
  <si>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</si>
  <si>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</si>
  <si>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</si>
  <si>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</si>
  <si>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</si>
  <si>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</si>
  <si>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</si>
  <si>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</si>
  <si>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</si>
  <si>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</si>
  <si>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</si>
  <si>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</si>
  <si>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</si>
  <si>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</si>
  <si>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</si>
  <si>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</si>
  <si>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</si>
  <si>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</si>
  <si>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</si>
  <si>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</si>
  <si>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</si>
  <si>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</si>
  <si>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</si>
  <si>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</si>
  <si>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</si>
  <si>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</si>
  <si>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</si>
  <si>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</si>
  <si>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</si>
  <si>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</si>
  <si>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</si>
  <si>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</si>
  <si>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</si>
  <si>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</si>
  <si>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</si>
  <si>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</si>
  <si>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</si>
  <si>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</si>
  <si>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</si>
  <si>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</si>
  <si>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</si>
  <si>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</si>
  <si>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</si>
  <si>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</si>
  <si>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</si>
  <si>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</si>
  <si>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</si>
  <si>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</si>
  <si>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</si>
  <si>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</si>
  <si>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</si>
  <si>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</si>
  <si>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</si>
  <si>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</si>
  <si>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</si>
  <si>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</si>
  <si>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</si>
  <si>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</si>
  <si>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</si>
  <si>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</si>
  <si>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</si>
  <si>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</si>
  <si>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</si>
  <si>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</si>
  <si>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</si>
  <si>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</si>
  <si>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</si>
  <si>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</si>
  <si>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</si>
  <si>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</si>
  <si>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</si>
  <si>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</si>
  <si>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</si>
  <si>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</si>
  <si>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</si>
  <si>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</si>
  <si>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</si>
  <si>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</si>
  <si>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</si>
  <si>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</si>
  <si>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</si>
  <si>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</si>
  <si>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</si>
  <si>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</si>
  <si>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</si>
  <si>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</si>
  <si>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</si>
  <si>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</si>
  <si>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</si>
  <si>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</si>
  <si>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</si>
  <si>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</si>
  <si>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</si>
  <si>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</si>
  <si>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</si>
  <si>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</si>
  <si>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</si>
  <si>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</si>
  <si>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</si>
  <si>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</si>
  <si>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</si>
  <si>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</si>
  <si>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</si>
  <si>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</si>
  <si>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</si>
  <si>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</si>
  <si>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</si>
  <si>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</si>
  <si>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</si>
  <si>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</si>
  <si>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</si>
  <si>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</si>
  <si>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</si>
  <si>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</si>
  <si>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</si>
  <si>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</si>
  <si>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</si>
  <si>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</si>
  <si>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</si>
  <si>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</si>
  <si>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</si>
  <si>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</si>
  <si>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</si>
  <si>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</si>
  <si>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</si>
  <si>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</si>
  <si>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</si>
  <si>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</si>
  <si>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</si>
  <si>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</si>
  <si>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</si>
  <si>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</si>
  <si>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</si>
  <si>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</si>
  <si>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</si>
  <si>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</si>
  <si>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</si>
  <si>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</si>
  <si>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</si>
  <si>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</si>
  <si>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</si>
  <si>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</si>
  <si>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</si>
  <si>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</si>
  <si>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</si>
  <si>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</si>
  <si>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</si>
  <si>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</si>
  <si>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</si>
  <si>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</si>
  <si>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</si>
  <si>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</si>
  <si>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</si>
  <si>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</si>
  <si>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</si>
  <si>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</si>
  <si>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</si>
  <si>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</si>
  <si>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</si>
  <si>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</si>
  <si>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</si>
  <si>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</si>
  <si>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</si>
  <si>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</si>
  <si>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</si>
  <si>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</si>
  <si>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</si>
  <si>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</si>
  <si>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</si>
  <si>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</si>
  <si>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</si>
  <si>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</si>
  <si>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</si>
  <si>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</si>
  <si>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</si>
  <si>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</si>
  <si>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</si>
  <si>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</si>
  <si>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</si>
  <si>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</si>
  <si>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</si>
  <si>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</si>
  <si>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</si>
  <si>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</si>
  <si>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</si>
  <si>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</si>
  <si>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</si>
  <si>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</si>
  <si>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</si>
  <si>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</si>
  <si>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</si>
  <si>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</si>
  <si>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</si>
  <si>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</si>
  <si>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</si>
  <si>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</si>
  <si>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</si>
  <si>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</si>
  <si>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</si>
  <si>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</si>
  <si>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</si>
  <si>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</si>
  <si>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</si>
  <si>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</si>
  <si>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</si>
  <si>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</si>
  <si>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</si>
  <si>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</si>
  <si>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</si>
  <si>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</si>
  <si>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</si>
  <si>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</si>
  <si>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</si>
  <si>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</si>
  <si>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</si>
  <si>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</si>
  <si>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</si>
  <si>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</si>
  <si>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</si>
  <si>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</si>
  <si>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</si>
  <si>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</si>
  <si>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</si>
  <si>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</si>
  <si>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</si>
  <si>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</si>
  <si>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</si>
  <si>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</si>
  <si>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</si>
  <si>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</si>
  <si>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</si>
  <si>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</si>
  <si>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</si>
  <si>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</si>
  <si>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</si>
  <si>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</si>
  <si>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</si>
  <si>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</si>
  <si>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</si>
  <si>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</si>
  <si>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</si>
  <si>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</si>
  <si>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</si>
  <si>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</si>
  <si>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</si>
  <si>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</si>
  <si>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</si>
  <si>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</si>
  <si>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</si>
  <si>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</si>
  <si>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</si>
  <si>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</si>
  <si>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</si>
  <si>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</si>
  <si>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</si>
  <si>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</si>
  <si>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</si>
  <si>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</si>
  <si>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</si>
  <si>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</si>
  <si>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</si>
  <si>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</si>
  <si>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</si>
  <si>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</si>
  <si>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</si>
  <si>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</si>
  <si>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</si>
  <si>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</si>
  <si>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</si>
  <si>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</si>
  <si>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</si>
  <si>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</si>
  <si>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</si>
  <si>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</si>
  <si>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</si>
  <si>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</si>
  <si>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</si>
  <si>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</si>
  <si>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</si>
  <si>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</si>
  <si>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</si>
  <si>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</si>
  <si>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</si>
  <si>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</si>
  <si>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</si>
  <si>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</si>
  <si>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</si>
  <si>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</si>
  <si>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</si>
  <si>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</si>
  <si>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</si>
  <si>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</si>
  <si>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</si>
  <si>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</si>
  <si>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</si>
  <si>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</si>
  <si>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</si>
  <si>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</si>
  <si>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</si>
  <si>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</si>
  <si>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</si>
  <si>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</si>
  <si>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</si>
  <si>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</si>
  <si>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</si>
  <si>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</si>
  <si>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</si>
  <si>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</si>
  <si>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</si>
  <si>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</si>
  <si>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</si>
  <si>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</si>
  <si>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</si>
  <si>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</si>
  <si>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</si>
  <si>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</si>
  <si>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</si>
  <si>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</si>
  <si>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</si>
  <si>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</si>
  <si>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</si>
  <si>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</si>
  <si>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</si>
  <si>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</si>
  <si>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</si>
  <si>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</si>
  <si>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</si>
  <si>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</si>
  <si>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</si>
  <si>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</si>
  <si>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</si>
  <si>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</si>
  <si>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</si>
  <si>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</si>
  <si>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</si>
  <si>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</si>
  <si>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</si>
  <si>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</si>
  <si>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</si>
  <si>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</si>
  <si>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</si>
  <si>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</si>
  <si>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</si>
  <si>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</si>
  <si>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</si>
  <si>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</si>
  <si>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</si>
  <si>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</si>
  <si>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</si>
  <si>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</si>
  <si>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</si>
  <si>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</si>
  <si>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</si>
  <si>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</si>
  <si>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</si>
  <si>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</si>
  <si>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</si>
  <si>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</si>
  <si>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</si>
  <si>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</si>
  <si>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</si>
  <si>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</si>
  <si>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</si>
  <si>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</si>
  <si>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</si>
  <si>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</si>
  <si>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</si>
  <si>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</si>
  <si>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</si>
  <si>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</si>
  <si>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</si>
  <si>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</si>
  <si>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</si>
  <si>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</si>
  <si>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</si>
  <si>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</si>
  <si>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</si>
  <si>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</si>
  <si>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</si>
  <si>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</si>
  <si>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</si>
  <si>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</si>
  <si>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</si>
  <si>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</si>
  <si>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</si>
  <si>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</si>
  <si>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</si>
  <si>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</si>
  <si>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</si>
  <si>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</si>
  <si>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</si>
  <si>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</si>
  <si>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</si>
  <si>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</si>
  <si>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</si>
  <si>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</si>
  <si>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</si>
  <si>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</si>
  <si>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</si>
  <si>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</si>
  <si>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</si>
  <si>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</si>
  <si>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</si>
  <si>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</si>
  <si>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</si>
  <si>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</si>
  <si>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</si>
  <si>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</si>
  <si>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</si>
  <si>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</si>
  <si>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</si>
  <si>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</si>
  <si>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</si>
  <si>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</si>
  <si>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</si>
  <si>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</si>
  <si>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</si>
  <si>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</si>
  <si>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</si>
  <si>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</si>
  <si>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</si>
  <si>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</si>
  <si>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</si>
  <si>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</si>
  <si>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</si>
  <si>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</si>
  <si>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</si>
  <si>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</si>
  <si>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</si>
  <si>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</si>
  <si>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</si>
  <si>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</si>
  <si>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</si>
  <si>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</si>
  <si>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</si>
  <si>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</si>
  <si>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</si>
  <si>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</si>
  <si>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</si>
  <si>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</si>
  <si>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</si>
  <si>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</si>
  <si>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</si>
  <si>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</si>
  <si>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</si>
  <si>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</si>
  <si>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</si>
  <si>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</si>
  <si>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</si>
  <si>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</si>
  <si>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</si>
  <si>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</si>
  <si>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</si>
  <si>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</si>
  <si>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</si>
  <si>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</si>
  <si>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</si>
  <si>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</si>
  <si>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</si>
  <si>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</si>
  <si>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</si>
  <si>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</si>
  <si>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</si>
  <si>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</si>
  <si>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</si>
  <si>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</si>
  <si>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</si>
  <si>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</si>
  <si>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</si>
  <si>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</si>
  <si>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</si>
  <si>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</si>
  <si>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</si>
  <si>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</si>
  <si>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</si>
  <si>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</si>
  <si>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</si>
  <si>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</si>
  <si>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</si>
  <si>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</si>
  <si>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</si>
  <si>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</si>
  <si>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</si>
  <si>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</si>
  <si>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</si>
  <si>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</si>
  <si>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</si>
  <si>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</si>
  <si>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</si>
  <si>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</si>
  <si>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</si>
  <si>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</si>
  <si>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</si>
  <si>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</si>
  <si>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</si>
  <si>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</si>
  <si>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</si>
  <si>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</si>
  <si>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</si>
  <si>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</si>
  <si>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</si>
  <si>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</si>
  <si>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</si>
  <si>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</si>
  <si>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</si>
  <si>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</si>
  <si>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</si>
  <si>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</si>
  <si>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</si>
  <si>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</si>
  <si>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</si>
  <si>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</si>
  <si>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</si>
  <si>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</si>
  <si>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</si>
  <si>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</si>
  <si>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</si>
  <si>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</si>
  <si>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</si>
  <si>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</si>
  <si>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</si>
  <si>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</si>
  <si>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</si>
  <si>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</si>
  <si>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</si>
  <si>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</si>
  <si>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</si>
  <si>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</si>
  <si>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</si>
  <si>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</si>
  <si>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</si>
  <si>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</si>
  <si>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</si>
  <si>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</si>
  <si>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</si>
  <si>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</si>
  <si>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</si>
  <si>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</si>
  <si>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</si>
  <si>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</si>
  <si>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</si>
  <si>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</si>
  <si>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</si>
  <si>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</si>
  <si>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</si>
  <si>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</si>
  <si>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</si>
  <si>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</si>
  <si>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</si>
  <si>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</si>
  <si>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</si>
  <si>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</si>
  <si>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</si>
  <si>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</si>
  <si>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</si>
  <si>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</si>
  <si>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</si>
  <si>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</si>
  <si>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</si>
  <si>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</si>
  <si>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</si>
  <si>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</si>
  <si>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</si>
  <si>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</si>
  <si>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</si>
  <si>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</si>
  <si>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</si>
  <si>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</si>
  <si>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</si>
  <si>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</si>
  <si>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</si>
  <si>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</si>
  <si>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</si>
  <si>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</si>
  <si>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</si>
  <si>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</si>
  <si>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</si>
  <si>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</si>
  <si>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</si>
  <si>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</si>
  <si>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</si>
  <si>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</si>
  <si>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</si>
  <si>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</si>
  <si>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</si>
  <si>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</si>
  <si>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</si>
  <si>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</si>
  <si>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</si>
  <si>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</si>
  <si>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</si>
  <si>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</si>
  <si>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</si>
  <si>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</si>
  <si>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</si>
  <si>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</si>
  <si>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</si>
  <si>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</si>
  <si>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</si>
  <si>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</si>
  <si>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</si>
  <si>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</si>
  <si>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</si>
  <si>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</si>
  <si>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</si>
  <si>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</si>
  <si>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</si>
  <si>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</si>
  <si>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</si>
  <si>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</si>
  <si>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</si>
  <si>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</si>
  <si>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</si>
  <si>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</si>
  <si>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</si>
  <si>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</si>
  <si>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</si>
  <si>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</si>
  <si>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</si>
  <si>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</si>
  <si>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</si>
  <si>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</si>
  <si>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</si>
  <si>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</si>
  <si>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</si>
  <si>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</si>
  <si>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</si>
  <si>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</si>
  <si>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</si>
  <si>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</si>
  <si>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</si>
  <si>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</si>
  <si>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</si>
  <si>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</si>
  <si>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</si>
  <si>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</si>
  <si>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</si>
  <si>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</si>
  <si>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</si>
  <si>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</si>
  <si>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</si>
  <si>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</si>
  <si>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</si>
  <si>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</si>
  <si>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</si>
  <si>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</si>
  <si>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</si>
  <si>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</si>
  <si>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</si>
  <si>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</si>
  <si>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</si>
  <si>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</si>
  <si>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</si>
  <si>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</si>
  <si>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</si>
  <si>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</si>
  <si>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</si>
  <si>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</si>
  <si>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</si>
  <si>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</si>
  <si>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</si>
  <si>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</si>
  <si>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</si>
  <si>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</si>
  <si>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</si>
  <si>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</si>
  <si>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</si>
  <si>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</si>
  <si>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</si>
  <si>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</si>
  <si>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</si>
  <si>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</si>
  <si>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</si>
  <si>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</si>
  <si>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</si>
  <si>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</si>
  <si>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</si>
  <si>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</si>
  <si>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</si>
  <si>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</si>
  <si>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</si>
  <si>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</si>
  <si>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</si>
  <si>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</si>
  <si>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</si>
  <si>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</si>
  <si>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</si>
  <si>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</si>
  <si>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</si>
  <si>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</si>
  <si>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</si>
  <si>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</si>
  <si>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</si>
  <si>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</si>
  <si>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</si>
  <si>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</si>
  <si>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</si>
  <si>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</si>
  <si>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</si>
  <si>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</si>
  <si>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</si>
  <si>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</si>
  <si>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</si>
  <si>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</si>
  <si>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</si>
  <si>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</si>
  <si>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</si>
  <si>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</si>
  <si>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</si>
  <si>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</si>
  <si>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</si>
  <si>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</si>
  <si>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</si>
  <si>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</si>
  <si>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</si>
  <si>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</si>
  <si>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</si>
  <si>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</si>
  <si>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</si>
  <si>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</si>
  <si>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</si>
  <si>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</si>
  <si>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</si>
  <si>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</si>
  <si>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</si>
  <si>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</si>
  <si>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</si>
  <si>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</si>
  <si>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</si>
  <si>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</si>
  <si>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</si>
  <si>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</si>
  <si>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</si>
  <si>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</si>
  <si>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</si>
  <si>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</si>
  <si>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</si>
  <si>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</si>
  <si>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</si>
  <si>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</si>
  <si>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</si>
  <si>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</si>
  <si>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</si>
  <si>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</si>
  <si>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</si>
  <si>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</si>
  <si>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</si>
  <si>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</si>
  <si>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</si>
  <si>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</si>
  <si>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</si>
  <si>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</si>
  <si>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</si>
  <si>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</si>
  <si>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</si>
  <si>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</si>
  <si>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</si>
  <si>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</si>
  <si>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</si>
  <si>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</si>
  <si>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</si>
  <si>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</si>
  <si>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</si>
  <si>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</si>
  <si>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</si>
  <si>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</si>
  <si>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</si>
  <si>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</si>
  <si>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</si>
  <si>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</si>
  <si>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</si>
  <si>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</si>
  <si>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</si>
  <si>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</si>
  <si>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</si>
  <si>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</si>
  <si>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</si>
  <si>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</si>
  <si>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</si>
  <si>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</si>
  <si>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</si>
  <si>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</si>
  <si>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</si>
  <si>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</si>
  <si>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</si>
  <si>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</si>
  <si>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</si>
  <si>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</si>
  <si>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</si>
  <si>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</si>
  <si>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</si>
  <si>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</si>
  <si>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</si>
  <si>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</si>
  <si>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</si>
  <si>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</si>
  <si>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</si>
  <si>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</si>
  <si>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</si>
  <si>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</si>
  <si>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</si>
  <si>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</si>
  <si>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</si>
  <si>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</si>
  <si>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</si>
  <si>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</si>
  <si>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</si>
  <si>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</si>
  <si>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</si>
  <si>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</si>
  <si>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</si>
  <si>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</si>
  <si>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</si>
  <si>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</si>
  <si>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</si>
  <si>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</si>
  <si>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</si>
  <si>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</si>
  <si>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</si>
  <si>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</si>
  <si>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</si>
  <si>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</si>
  <si>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</si>
  <si>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</si>
  <si>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</si>
  <si>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</si>
  <si>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</si>
  <si>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</si>
  <si>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</si>
  <si>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</si>
  <si>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</si>
  <si>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</si>
  <si>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</si>
  <si>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</si>
  <si>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</si>
  <si>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</si>
  <si>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</si>
  <si>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</si>
  <si>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</si>
  <si>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</si>
  <si>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</si>
  <si>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</si>
  <si>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</si>
  <si>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</si>
  <si>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</si>
  <si>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</si>
  <si>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</si>
  <si>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</si>
  <si>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</si>
  <si>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</si>
  <si>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</si>
  <si>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</si>
  <si>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</si>
  <si>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</si>
  <si>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</si>
  <si>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</si>
  <si>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</si>
  <si>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</si>
  <si>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</si>
  <si>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</si>
  <si>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</si>
  <si>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</si>
  <si>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</si>
  <si>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</si>
  <si>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</si>
  <si>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</si>
  <si>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</si>
  <si>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</si>
  <si>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</si>
  <si>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</si>
  <si>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</si>
  <si>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</si>
  <si>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</si>
  <si>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</si>
  <si>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</si>
  <si>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</si>
  <si>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</si>
  <si>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</si>
  <si>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</si>
  <si>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</si>
  <si>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</si>
  <si>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</si>
  <si>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</si>
  <si>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</si>
  <si>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</si>
  <si>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</si>
  <si>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</si>
  <si>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</si>
  <si>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</si>
  <si>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</si>
  <si>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</si>
  <si>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</si>
  <si>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</si>
  <si>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</si>
  <si>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</si>
  <si>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</si>
  <si>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</si>
  <si>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</si>
  <si>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</si>
  <si>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</si>
  <si>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</si>
  <si>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</si>
  <si>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</si>
  <si>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</si>
  <si>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</si>
  <si>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</si>
  <si>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</si>
  <si>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</si>
  <si>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</si>
  <si>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</si>
  <si>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</si>
  <si>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</si>
  <si>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</si>
  <si>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</si>
  <si>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</si>
  <si>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</si>
  <si>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</si>
  <si>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</si>
  <si>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</si>
  <si>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</si>
  <si>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</si>
  <si>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</si>
  <si>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</si>
  <si>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</si>
  <si>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</si>
  <si>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</si>
  <si>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</si>
  <si>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</si>
  <si>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</si>
  <si>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</si>
  <si>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</si>
  <si>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</si>
  <si>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</si>
  <si>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</si>
  <si>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</si>
  <si>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</si>
  <si>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</si>
  <si>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</si>
  <si>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</si>
  <si>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</si>
  <si>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</si>
  <si>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</si>
  <si>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</si>
  <si>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</si>
  <si>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</si>
  <si>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</si>
  <si>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</si>
  <si>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</si>
  <si>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</si>
  <si>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</si>
  <si>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</si>
  <si>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</si>
  <si>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</si>
  <si>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</si>
  <si>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</si>
  <si>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</si>
  <si>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</si>
  <si>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</si>
  <si>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</si>
  <si>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</si>
  <si>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</si>
  <si>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</si>
  <si>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</si>
  <si>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</si>
  <si>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</si>
  <si>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</si>
  <si>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</si>
  <si>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</si>
  <si>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</si>
  <si>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</si>
  <si>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</si>
  <si>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</si>
  <si>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</si>
  <si>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</si>
  <si>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</si>
  <si>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</si>
  <si>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</si>
  <si>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</si>
  <si>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</si>
  <si>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</si>
  <si>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</si>
  <si>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</si>
  <si>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</si>
  <si>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</si>
  <si>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</si>
  <si>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</si>
  <si>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</si>
  <si>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</si>
  <si>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</si>
  <si>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</si>
  <si>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</si>
  <si>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</si>
  <si>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</si>
  <si>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</si>
  <si>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</si>
  <si>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</si>
  <si>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</si>
  <si>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</si>
  <si>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</si>
  <si>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</si>
  <si>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</si>
  <si>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</si>
  <si>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</si>
  <si>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</si>
  <si>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</si>
  <si>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</si>
  <si>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</si>
  <si>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</si>
  <si>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</si>
  <si>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</si>
  <si>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</si>
  <si>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</si>
  <si>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</si>
  <si>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</si>
  <si>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</si>
  <si>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</si>
  <si>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</si>
  <si>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</si>
  <si>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</si>
  <si>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</si>
  <si>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</si>
  <si>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</si>
  <si>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</si>
  <si>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</si>
  <si>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</si>
  <si>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</si>
  <si>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</si>
  <si>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</si>
  <si>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</si>
  <si>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</si>
  <si>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</si>
  <si>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</si>
  <si>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</si>
  <si>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</si>
  <si>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</si>
  <si>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</si>
  <si>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</si>
  <si>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</si>
  <si>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</si>
  <si>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</si>
  <si>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</si>
  <si>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</si>
  <si>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</si>
  <si>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</si>
  <si>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</si>
  <si>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</si>
  <si>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</si>
  <si>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</si>
  <si>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</si>
  <si>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</si>
  <si>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</si>
  <si>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</si>
  <si>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</si>
  <si>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</si>
  <si>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</si>
  <si>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</si>
  <si>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</si>
  <si>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</si>
  <si>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</si>
  <si>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</si>
  <si>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</si>
  <si>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</si>
  <si>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</si>
  <si>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</si>
  <si>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</si>
  <si>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</si>
  <si>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</si>
  <si>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</si>
  <si>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</si>
  <si>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</si>
  <si>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</si>
  <si>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</si>
  <si>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</si>
  <si>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</si>
  <si>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</si>
  <si>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</si>
  <si>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</si>
  <si>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</si>
  <si>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</si>
  <si>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</si>
  <si>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</si>
  <si>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</si>
  <si>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</si>
  <si>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</si>
  <si>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</si>
  <si>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</si>
  <si>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</si>
  <si>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</si>
  <si>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</si>
  <si>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</si>
  <si>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</si>
  <si>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</si>
  <si>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</si>
  <si>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</si>
  <si>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</si>
  <si>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</si>
  <si>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</si>
  <si>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</si>
  <si>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</si>
  <si>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</si>
  <si>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</si>
  <si>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</si>
  <si>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</si>
  <si>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</si>
  <si>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</si>
  <si>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</si>
  <si>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</si>
  <si>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</si>
  <si>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</si>
  <si>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</si>
  <si>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</si>
  <si>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</si>
  <si>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</si>
  <si>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</si>
  <si>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</si>
  <si>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</si>
  <si>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</si>
  <si>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</si>
  <si>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</si>
  <si>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</si>
  <si>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</si>
  <si>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</si>
  <si>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</si>
  <si>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</si>
  <si>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</si>
  <si>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</si>
  <si>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</si>
  <si>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</si>
  <si>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</si>
  <si>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</si>
  <si>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</si>
  <si>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</si>
  <si>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</si>
  <si>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</si>
  <si>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</si>
  <si>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</si>
  <si>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</si>
  <si>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</si>
  <si>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</si>
  <si>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</si>
  <si>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</si>
  <si>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</si>
  <si>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</si>
  <si>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</si>
  <si>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</si>
  <si>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</si>
  <si>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</si>
  <si>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</si>
  <si>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</si>
  <si>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</si>
  <si>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</si>
  <si>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</si>
  <si>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</si>
  <si>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</si>
  <si>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</si>
  <si>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</si>
  <si>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</si>
  <si>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</si>
  <si>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</si>
  <si>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</si>
  <si>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</si>
  <si>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</si>
  <si>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</si>
  <si>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</si>
  <si>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</si>
  <si>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</si>
  <si>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</si>
  <si>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</si>
  <si>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</si>
  <si>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</si>
  <si>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</si>
  <si>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</si>
  <si>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</si>
  <si>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</si>
  <si>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</si>
  <si>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</si>
  <si>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</si>
  <si>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</si>
  <si>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</si>
  <si>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</si>
  <si>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</si>
  <si>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</si>
  <si>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</si>
  <si>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</si>
  <si>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</si>
  <si>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</si>
  <si>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</si>
  <si>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</si>
  <si>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</si>
  <si>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</si>
  <si>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</si>
  <si>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</si>
  <si>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</si>
  <si>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</si>
  <si>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</si>
  <si>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</si>
  <si>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</si>
  <si>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</si>
  <si>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</si>
  <si>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</si>
  <si>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</si>
  <si>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</si>
  <si>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</si>
  <si>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</si>
  <si>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</si>
  <si>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</si>
  <si>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</si>
  <si>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</si>
  <si>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</si>
  <si>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</si>
  <si>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</si>
  <si>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</si>
  <si>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</si>
  <si>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</si>
  <si>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</si>
  <si>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</si>
  <si>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</si>
  <si>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</si>
  <si>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</si>
  <si>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</si>
  <si>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</si>
  <si>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</si>
  <si>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</si>
  <si>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</si>
  <si>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</si>
  <si>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</si>
  <si>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</si>
  <si>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</si>
  <si>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</si>
  <si>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</si>
  <si>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</si>
  <si>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</si>
  <si>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</si>
  <si>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</si>
  <si>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</si>
  <si>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</si>
  <si>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</si>
  <si>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</si>
  <si>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</si>
  <si>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</si>
  <si>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</si>
  <si>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</si>
  <si>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</si>
  <si>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</si>
  <si>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</si>
  <si>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</si>
  <si>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</si>
  <si>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</si>
  <si>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</si>
  <si>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</si>
  <si>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</si>
  <si>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</si>
  <si>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</si>
  <si>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</si>
  <si>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</si>
  <si>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</si>
  <si>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</si>
  <si>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</si>
  <si>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</si>
  <si>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</si>
  <si>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</si>
  <si>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</si>
  <si>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</si>
  <si>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</si>
  <si>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</si>
  <si>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</si>
  <si>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</si>
  <si>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</si>
  <si>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</si>
  <si>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</si>
  <si>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</si>
  <si>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</si>
  <si>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</si>
  <si>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</si>
  <si>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</si>
  <si>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</si>
  <si>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</si>
  <si>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</si>
  <si>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</si>
  <si>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</si>
  <si>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</si>
  <si>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</si>
  <si>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</si>
  <si>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</si>
  <si>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</si>
  <si>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</si>
  <si>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</si>
  <si>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</si>
  <si>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</si>
  <si>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</si>
  <si>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</si>
  <si>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</si>
  <si>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</si>
  <si>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</si>
  <si>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</si>
  <si>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</si>
  <si>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</si>
  <si>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</si>
  <si>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</si>
  <si>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</si>
  <si>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</si>
  <si>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</si>
  <si>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</si>
  <si>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</si>
  <si>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</si>
  <si>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</si>
  <si>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</si>
  <si>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</si>
  <si>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</si>
  <si>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</si>
  <si>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</si>
  <si>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</si>
  <si>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</si>
  <si>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</si>
  <si>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</si>
  <si>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</si>
  <si>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</si>
  <si>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</si>
  <si>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</si>
  <si>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</si>
  <si>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</si>
  <si>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</si>
  <si>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</si>
  <si>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</si>
  <si>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</si>
  <si>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</si>
  <si>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</si>
  <si>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</si>
  <si>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</si>
  <si>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</si>
  <si>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</si>
  <si>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</si>
  <si>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</si>
  <si>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</si>
  <si>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</si>
  <si>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</si>
  <si>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</si>
  <si>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</si>
  <si>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</si>
  <si>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</si>
  <si>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</si>
  <si>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</si>
  <si>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</si>
  <si>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</si>
  <si>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</si>
  <si>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</si>
  <si>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</si>
  <si>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</si>
  <si>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</si>
  <si>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</si>
  <si>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</si>
  <si>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</si>
  <si>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</si>
  <si>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</si>
  <si>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</si>
  <si>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</si>
  <si>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</si>
  <si>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</si>
  <si>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</si>
  <si>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</si>
  <si>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</si>
  <si>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</si>
  <si>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</si>
  <si>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</si>
  <si>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</si>
  <si>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</si>
  <si>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</si>
  <si>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</si>
  <si>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</si>
  <si>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</si>
  <si>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</si>
  <si>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</si>
  <si>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</si>
  <si>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</si>
  <si>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</si>
  <si>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</si>
  <si>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</si>
  <si>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</si>
  <si>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</si>
  <si>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</si>
  <si>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</si>
  <si>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</si>
  <si>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</si>
  <si>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</si>
  <si>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</si>
  <si>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</si>
  <si>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</si>
  <si>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</si>
  <si>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</si>
  <si>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</si>
  <si>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</si>
  <si>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</si>
  <si>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</si>
  <si>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</si>
  <si>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</si>
  <si>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</si>
  <si>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</si>
  <si>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</si>
  <si>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</si>
  <si>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</si>
  <si>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</si>
  <si>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</si>
  <si>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</si>
  <si>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</si>
  <si>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</si>
  <si>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</si>
  <si>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</si>
  <si>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</si>
  <si>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</si>
  <si>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</si>
  <si>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</si>
  <si>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</si>
  <si>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</si>
  <si>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</si>
  <si>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</si>
  <si>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</si>
  <si>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</si>
  <si>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</si>
  <si>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</si>
  <si>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</si>
  <si>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</si>
  <si>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</si>
  <si>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</si>
  <si>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</si>
  <si>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</si>
  <si>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</si>
  <si>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</si>
  <si>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</si>
  <si>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</si>
  <si>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</si>
  <si>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</si>
  <si>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</si>
  <si>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</si>
  <si>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</si>
  <si>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</si>
  <si>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</si>
  <si>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</si>
  <si>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</si>
  <si>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</si>
  <si>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</si>
  <si>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</si>
  <si>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</si>
  <si>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</si>
  <si>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</si>
  <si>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</si>
  <si>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</si>
  <si>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</si>
  <si>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</si>
  <si>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</si>
  <si>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</si>
  <si>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</si>
  <si>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</si>
  <si>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</si>
  <si>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</si>
  <si>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</si>
  <si>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</si>
  <si>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</si>
  <si>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</si>
  <si>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</si>
  <si>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</si>
  <si>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</si>
  <si>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</si>
  <si>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</si>
  <si>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</si>
  <si>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</si>
  <si>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</si>
  <si>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</si>
  <si>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</si>
  <si>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</si>
  <si>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</si>
  <si>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</si>
  <si>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</si>
  <si>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</si>
  <si>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</si>
  <si>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</si>
  <si>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</si>
  <si>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</si>
  <si>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</si>
  <si>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</si>
  <si>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</si>
  <si>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</si>
  <si>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</si>
  <si>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</si>
  <si>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</si>
  <si>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</si>
  <si>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</si>
  <si>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</si>
  <si>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</si>
  <si>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</si>
  <si>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</si>
  <si>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</si>
  <si>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</si>
  <si>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</si>
  <si>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</si>
  <si>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</si>
  <si>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</si>
  <si>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</si>
  <si>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</si>
  <si>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</si>
  <si>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</si>
  <si>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</si>
  <si>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</si>
  <si>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</si>
  <si>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</si>
  <si>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</si>
  <si>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</si>
  <si>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</si>
  <si>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</si>
  <si>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</si>
  <si>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</si>
  <si>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</si>
  <si>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</si>
  <si>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</si>
  <si>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</si>
  <si>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</si>
  <si>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</si>
  <si>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</si>
  <si>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</si>
  <si>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</si>
  <si>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</si>
  <si>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</si>
  <si>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</si>
  <si>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</si>
  <si>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</si>
  <si>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</si>
  <si>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</si>
  <si>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</si>
  <si>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</si>
  <si>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</si>
  <si>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</si>
  <si>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</si>
  <si>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</si>
  <si>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</si>
  <si>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</si>
  <si>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</si>
  <si>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</si>
  <si>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</si>
  <si>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</si>
  <si>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</si>
  <si>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</si>
  <si>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</si>
  <si>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</si>
  <si>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</si>
  <si>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</si>
  <si>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</si>
  <si>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</si>
  <si>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</si>
  <si>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</si>
  <si>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</si>
  <si>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</si>
  <si>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</si>
  <si>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</si>
  <si>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</si>
  <si>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</si>
  <si>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</si>
  <si>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</si>
  <si>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</si>
  <si>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</si>
  <si>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</si>
  <si>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</si>
  <si>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</si>
  <si>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</si>
  <si>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</si>
  <si>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</si>
  <si>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</si>
  <si>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</si>
  <si>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</si>
  <si>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</si>
  <si>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</si>
  <si>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</si>
  <si>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</si>
  <si>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</si>
  <si>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</si>
  <si>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</si>
  <si>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</si>
  <si>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</si>
  <si>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</si>
  <si>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</si>
  <si>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</si>
  <si>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</si>
  <si>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</si>
  <si>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</si>
  <si>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</si>
  <si>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</si>
  <si>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</si>
  <si>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</si>
  <si>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</si>
  <si>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</si>
  <si>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</si>
  <si>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</si>
  <si>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</si>
  <si>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</si>
  <si>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</si>
  <si>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</si>
  <si>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</si>
  <si>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</si>
  <si>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</si>
  <si>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</si>
  <si>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</si>
  <si>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</si>
  <si>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</si>
  <si>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</si>
  <si>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</si>
  <si>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</si>
  <si>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</si>
  <si>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</si>
  <si>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</si>
  <si>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</si>
  <si>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</si>
  <si>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</si>
  <si>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</si>
  <si>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</si>
  <si>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</si>
  <si>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</si>
  <si>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</si>
  <si>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</si>
  <si>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</si>
  <si>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</si>
  <si>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</si>
  <si>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</si>
  <si>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</si>
  <si>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</si>
  <si>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</si>
  <si>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</si>
  <si>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</si>
  <si>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</si>
  <si>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</si>
  <si>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</si>
  <si>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</si>
  <si>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</si>
  <si>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</si>
  <si>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</si>
  <si>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</si>
  <si>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</si>
  <si>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</si>
  <si>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</si>
  <si>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</si>
  <si>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</si>
  <si>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</si>
  <si>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</si>
  <si>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</si>
  <si>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</si>
  <si>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</si>
  <si>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</si>
  <si>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</si>
  <si>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</si>
  <si>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</si>
  <si>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</si>
  <si>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</si>
  <si>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</si>
  <si>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</si>
  <si>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</si>
  <si>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</si>
  <si>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</si>
  <si>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</si>
  <si>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</si>
  <si>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</si>
  <si>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</si>
  <si>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</si>
  <si>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</si>
  <si>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</si>
  <si>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</si>
  <si>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</si>
  <si>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</si>
  <si>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</si>
  <si>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</si>
  <si>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</si>
  <si>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</si>
  <si>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</si>
  <si>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</si>
  <si>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</si>
  <si>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</si>
  <si>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</si>
  <si>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</si>
  <si>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</si>
  <si>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</si>
  <si>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</si>
  <si>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</si>
  <si>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</si>
  <si>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</si>
  <si>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</si>
  <si>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</si>
  <si>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</si>
  <si>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</si>
  <si>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</si>
  <si>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</si>
  <si>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</si>
  <si>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</si>
  <si>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</si>
  <si>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</si>
  <si>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</si>
  <si>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</si>
  <si>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</si>
  <si>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</si>
  <si>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</si>
  <si>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</si>
  <si>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</si>
  <si>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</si>
  <si>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</si>
  <si>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</si>
  <si>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</si>
  <si>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</si>
  <si>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</si>
  <si>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</si>
  <si>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</si>
  <si>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</si>
  <si>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</si>
  <si>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</si>
  <si>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</si>
  <si>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</si>
  <si>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</si>
  <si>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</si>
  <si>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</si>
  <si>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</si>
  <si>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</si>
  <si>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</si>
  <si>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</si>
  <si>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</si>
  <si>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</si>
  <si>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</si>
  <si>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</si>
  <si>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</si>
  <si>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</si>
  <si>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</si>
  <si>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</si>
  <si>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</si>
  <si>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</si>
  <si>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</si>
  <si>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</si>
  <si>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</si>
  <si>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</si>
  <si>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</si>
  <si>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</si>
  <si>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</si>
  <si>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</si>
  <si>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</si>
  <si>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</si>
  <si>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</si>
  <si>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</si>
  <si>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</si>
  <si>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</si>
  <si>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</si>
  <si>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</si>
  <si>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</si>
  <si>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</si>
  <si>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</si>
  <si>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</si>
  <si>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</si>
  <si>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</si>
  <si>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</si>
  <si>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</si>
  <si>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</si>
  <si>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</si>
  <si>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</si>
  <si>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</si>
  <si>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</si>
  <si>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</si>
  <si>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</si>
  <si>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</si>
  <si>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</si>
  <si>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</si>
  <si>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</si>
  <si>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</si>
  <si>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</si>
  <si>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</si>
  <si>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</si>
  <si>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</si>
  <si>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</si>
  <si>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</si>
  <si>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</si>
  <si>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</si>
  <si>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</si>
  <si>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</si>
  <si>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</si>
  <si>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</si>
  <si>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</si>
  <si>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</si>
  <si>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</si>
  <si>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</si>
  <si>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</si>
  <si>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</si>
  <si>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</si>
  <si>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</si>
  <si>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</si>
  <si>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</si>
  <si>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</si>
  <si>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</si>
  <si>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</si>
  <si>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</si>
  <si>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</si>
  <si>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</si>
  <si>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</si>
  <si>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</si>
  <si>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</si>
  <si>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</si>
  <si>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</si>
  <si>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</si>
  <si>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</si>
  <si>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</si>
  <si>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</si>
  <si>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</si>
  <si>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</si>
  <si>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</si>
  <si>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</si>
  <si>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</si>
  <si>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</si>
  <si>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</si>
  <si>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</si>
  <si>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</si>
  <si>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</si>
  <si>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</si>
  <si>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</si>
  <si>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</si>
  <si>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</si>
  <si>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</si>
  <si>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</si>
  <si>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</si>
  <si>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</si>
  <si>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</si>
  <si>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</si>
  <si>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</si>
  <si>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</si>
  <si>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</si>
  <si>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</si>
  <si>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</si>
  <si>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</si>
  <si>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</si>
  <si>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</si>
  <si>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</si>
  <si>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</si>
  <si>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</si>
  <si>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</si>
  <si>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</si>
  <si>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</si>
  <si>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</si>
  <si>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</si>
  <si>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</si>
  <si>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</si>
  <si>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</si>
  <si>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</si>
  <si>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</si>
  <si>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</si>
  <si>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</si>
  <si>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</si>
  <si>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</si>
  <si>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</si>
  <si>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</si>
  <si>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</si>
  <si>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</si>
  <si>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</si>
  <si>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</si>
  <si>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</si>
  <si>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</si>
  <si>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</si>
  <si>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</si>
  <si>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</si>
  <si>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</si>
  <si>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</si>
  <si>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</si>
  <si>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</si>
  <si>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</si>
  <si>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</si>
  <si>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</si>
  <si>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</si>
  <si>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</si>
  <si>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</si>
  <si>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</si>
  <si>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</si>
  <si>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</si>
  <si>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</si>
  <si>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</si>
  <si>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</si>
  <si>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</si>
  <si>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</si>
  <si>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</si>
  <si>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</si>
  <si>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</si>
  <si>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</si>
  <si>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</si>
  <si>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</si>
  <si>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</si>
  <si>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</si>
  <si>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</si>
  <si>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</si>
  <si>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</si>
  <si>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</si>
  <si>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</si>
  <si>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</si>
  <si>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</si>
  <si>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</si>
  <si>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</si>
  <si>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</si>
  <si>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</si>
  <si>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</si>
  <si>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</si>
  <si>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</si>
  <si>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</si>
  <si>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</si>
  <si>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</si>
  <si>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</si>
  <si>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</si>
  <si>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</si>
  <si>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</si>
  <si>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</si>
  <si>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</si>
  <si>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</si>
  <si>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</si>
  <si>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</si>
  <si>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</si>
  <si>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</si>
  <si>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</si>
  <si>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</si>
  <si>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</si>
  <si>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</si>
  <si>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</si>
  <si>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</si>
  <si>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</si>
  <si>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</si>
  <si>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</si>
  <si>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</si>
  <si>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</si>
  <si>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</si>
  <si>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</si>
  <si>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</si>
  <si>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</si>
  <si>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</si>
  <si>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</si>
  <si>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</si>
  <si>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</si>
  <si>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</si>
  <si>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</si>
  <si>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</si>
  <si>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</si>
  <si>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</si>
  <si>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</si>
  <si>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</si>
  <si>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</si>
  <si>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</si>
  <si>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</si>
  <si>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</si>
  <si>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</si>
  <si>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</si>
  <si>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</si>
  <si>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</si>
  <si>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</si>
  <si>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</si>
  <si>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</si>
  <si>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</si>
  <si>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</si>
  <si>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</si>
  <si>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</si>
  <si>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</si>
  <si>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</si>
  <si>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</si>
  <si>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</si>
  <si>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</si>
  <si>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</si>
  <si>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</si>
  <si>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</si>
  <si>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</si>
  <si>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</si>
  <si>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</si>
  <si>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</si>
  <si>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</si>
  <si>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</si>
  <si>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</si>
  <si>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</si>
  <si>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</si>
  <si>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</si>
  <si>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</si>
  <si>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</si>
  <si>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</si>
  <si>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</si>
  <si>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</si>
  <si>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</si>
  <si>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</si>
  <si>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</si>
  <si>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</si>
  <si>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</si>
  <si>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</si>
  <si>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</si>
  <si>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</si>
  <si>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</si>
  <si>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</si>
  <si>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</si>
  <si>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</si>
  <si>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</si>
  <si>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</si>
  <si>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</si>
  <si>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</si>
  <si>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</si>
  <si>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</si>
  <si>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</si>
  <si>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</si>
  <si>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</si>
  <si>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</si>
  <si>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</si>
  <si>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</si>
  <si>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</si>
  <si>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</si>
  <si>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</si>
  <si>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</si>
  <si>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</si>
  <si>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</si>
  <si>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</si>
  <si>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</si>
  <si>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</si>
  <si>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</si>
  <si>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</si>
  <si>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</si>
  <si>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</si>
  <si>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</si>
  <si>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</si>
  <si>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</si>
  <si>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</si>
  <si>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</si>
  <si>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</si>
  <si>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</si>
  <si>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</si>
  <si>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</si>
  <si>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</si>
  <si>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</si>
  <si>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</si>
  <si>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</si>
  <si>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</si>
  <si>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</si>
  <si>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</si>
  <si>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</si>
  <si>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</si>
  <si>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</si>
  <si>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</si>
  <si>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</si>
  <si>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</si>
  <si>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</si>
  <si>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</si>
  <si>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</si>
  <si>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</si>
  <si>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</si>
  <si>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</si>
  <si>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</si>
  <si>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</si>
  <si>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</si>
  <si>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</si>
  <si>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</si>
  <si>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</si>
  <si>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</si>
  <si>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</si>
  <si>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</si>
  <si>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</si>
  <si>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</si>
  <si>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</si>
  <si>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</si>
  <si>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</si>
  <si>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</si>
  <si>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</si>
  <si>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</si>
  <si>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</si>
  <si>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</si>
  <si>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</si>
  <si>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</si>
  <si>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</si>
  <si>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</si>
  <si>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</si>
  <si>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</si>
  <si>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</si>
  <si>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</si>
  <si>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</si>
  <si>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</si>
  <si>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</si>
  <si>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</si>
  <si>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</si>
  <si>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</si>
  <si>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</si>
  <si>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</si>
  <si>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</si>
  <si>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</si>
  <si>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</si>
  <si>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</si>
  <si>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</si>
  <si>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</si>
  <si>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</si>
  <si>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</si>
  <si>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</si>
  <si>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</si>
  <si>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</si>
  <si>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</si>
  <si>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</si>
  <si>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</si>
  <si>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</si>
  <si>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</si>
  <si>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</si>
  <si>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</si>
  <si>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</si>
  <si>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</si>
  <si>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</si>
  <si>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</si>
  <si>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</si>
  <si>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</si>
  <si>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</si>
  <si>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</si>
  <si>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</si>
  <si>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</si>
  <si>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</si>
  <si>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</si>
  <si>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</si>
  <si>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</si>
  <si>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</si>
  <si>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</si>
  <si>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</si>
  <si>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</si>
  <si>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</si>
  <si>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</si>
  <si>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</si>
  <si>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</si>
  <si>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</si>
  <si>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</si>
  <si>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</si>
  <si>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</si>
  <si>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</si>
  <si>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</si>
  <si>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</si>
  <si>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</si>
  <si>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</si>
  <si>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</si>
  <si>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</si>
  <si>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</si>
  <si>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</si>
  <si>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</si>
  <si>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</si>
  <si>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</si>
  <si>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</si>
  <si>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</si>
  <si>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</si>
  <si>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</si>
  <si>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</si>
  <si>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</si>
  <si>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</si>
  <si>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</si>
  <si>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</si>
  <si>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</si>
  <si>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</si>
  <si>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</si>
  <si>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</si>
  <si>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</si>
  <si>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</si>
  <si>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</si>
  <si>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</si>
  <si>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</si>
  <si>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</si>
  <si>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</si>
  <si>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</si>
  <si>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</si>
  <si>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</si>
  <si>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</si>
  <si>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</si>
  <si>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</si>
  <si>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</si>
  <si>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</si>
  <si>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</si>
  <si>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</si>
  <si>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</si>
  <si>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</si>
  <si>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</si>
  <si>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</si>
  <si>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</si>
  <si>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</si>
  <si>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</si>
  <si>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</si>
  <si>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</si>
  <si>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</si>
  <si>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</si>
  <si>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</si>
  <si>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</si>
  <si>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</si>
  <si>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</si>
  <si>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</si>
  <si>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</si>
  <si>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</si>
  <si>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</si>
  <si>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</si>
  <si>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</si>
  <si>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</si>
  <si>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</si>
  <si>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</si>
  <si>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</si>
  <si>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</si>
  <si>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</si>
  <si>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</si>
  <si>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</si>
  <si>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</si>
  <si>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</si>
  <si>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</si>
  <si>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</si>
  <si>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</si>
  <si>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</si>
  <si>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</si>
  <si>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</si>
  <si>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</si>
  <si>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</si>
  <si>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</si>
  <si>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</si>
  <si>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</si>
  <si>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</si>
  <si>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</si>
  <si>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</si>
  <si>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</si>
  <si>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</si>
  <si>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</si>
  <si>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</si>
  <si>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</si>
  <si>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</si>
  <si>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</si>
  <si>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</si>
  <si>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</si>
  <si>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</si>
  <si>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</si>
  <si>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</si>
  <si>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</si>
  <si>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</si>
  <si>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</si>
  <si>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</si>
  <si>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</si>
  <si>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</si>
  <si>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</si>
  <si>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</si>
  <si>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</si>
  <si>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</si>
  <si>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</si>
  <si>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</si>
  <si>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</si>
  <si>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</si>
  <si>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</si>
  <si>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</si>
  <si>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</si>
  <si>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</si>
  <si>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</si>
  <si>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</si>
  <si>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</si>
  <si>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</si>
  <si>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</si>
  <si>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</si>
  <si>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</si>
  <si>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</si>
  <si>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</si>
  <si>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</si>
  <si>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</si>
  <si>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</si>
  <si>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</si>
  <si>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</si>
  <si>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</si>
  <si>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</si>
  <si>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</si>
  <si>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</si>
  <si>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</si>
  <si>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</si>
  <si>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</si>
  <si>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</si>
  <si>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</si>
  <si>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</si>
  <si>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</si>
  <si>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</si>
  <si>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</si>
  <si>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</si>
  <si>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</si>
  <si>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</si>
  <si>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</si>
  <si>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</si>
  <si>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</si>
  <si>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</si>
  <si>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</si>
  <si>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</si>
  <si>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</si>
  <si>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</si>
  <si>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</si>
  <si>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</si>
  <si>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</si>
  <si>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</si>
  <si>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</si>
  <si>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</si>
  <si>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</si>
  <si>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</si>
  <si>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</si>
  <si>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</si>
  <si>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</si>
  <si>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</si>
  <si>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</si>
  <si>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</si>
  <si>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</si>
  <si>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</si>
  <si>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</si>
  <si>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</si>
  <si>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</si>
  <si>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</si>
  <si>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</si>
  <si>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</si>
  <si>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</si>
  <si>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</si>
  <si>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</si>
  <si>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</si>
  <si>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</si>
  <si>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</si>
  <si>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</si>
  <si>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</si>
  <si>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</si>
  <si>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</si>
  <si>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</si>
  <si>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</si>
  <si>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</si>
  <si>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</si>
  <si>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</si>
  <si>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</si>
  <si>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</si>
  <si>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</si>
  <si>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</si>
  <si>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</si>
  <si>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</si>
  <si>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</si>
  <si>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</si>
  <si>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</si>
  <si>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</si>
  <si>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</si>
  <si>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</si>
  <si>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</si>
  <si>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</si>
  <si>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</si>
  <si>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</si>
  <si>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</si>
  <si>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</si>
  <si>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</si>
  <si>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</si>
  <si>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</si>
  <si>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</si>
  <si>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</si>
  <si>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</si>
  <si>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</si>
  <si>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</si>
  <si>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</si>
  <si>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</si>
  <si>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</si>
  <si>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</si>
  <si>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</si>
  <si>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</si>
  <si>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</si>
  <si>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</si>
  <si>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</si>
  <si>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</si>
  <si>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</si>
  <si>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</si>
  <si>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</si>
  <si>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</si>
  <si>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</si>
  <si>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</si>
  <si>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</si>
  <si>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</si>
  <si>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</si>
  <si>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</si>
  <si>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</si>
  <si>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</si>
  <si>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</si>
  <si>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</si>
  <si>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</si>
  <si>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</si>
  <si>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</si>
  <si>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</si>
  <si>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</si>
  <si>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</si>
  <si>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</si>
  <si>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</si>
  <si>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</si>
  <si>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</si>
  <si>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</si>
  <si>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</si>
  <si>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</si>
  <si>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</si>
  <si>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</si>
  <si>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</si>
  <si>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</si>
  <si>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</si>
  <si>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</si>
  <si>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</si>
  <si>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</si>
  <si>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</si>
  <si>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</si>
  <si>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</si>
  <si>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</si>
  <si>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</si>
  <si>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</si>
  <si>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</si>
  <si>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</si>
  <si>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</si>
  <si>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</si>
  <si>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</si>
  <si>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</si>
  <si>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</si>
  <si>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</si>
  <si>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</si>
  <si>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</si>
  <si>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</si>
  <si>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</si>
  <si>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</si>
  <si>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</si>
  <si>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</si>
  <si>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</si>
  <si>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</si>
  <si>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</si>
  <si>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</si>
  <si>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</si>
  <si>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</si>
  <si>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</si>
  <si>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</si>
  <si>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</si>
  <si>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</si>
  <si>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</si>
  <si>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</si>
  <si>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</si>
  <si>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</si>
  <si>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</si>
  <si>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</si>
  <si>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</si>
  <si>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</si>
  <si>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</si>
  <si>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</si>
  <si>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</si>
  <si>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</si>
  <si>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</si>
  <si>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</si>
  <si>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</si>
  <si>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</si>
  <si>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</si>
  <si>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</si>
  <si>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</si>
  <si>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</si>
  <si>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</si>
  <si>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</si>
  <si>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</si>
  <si>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</si>
  <si>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</si>
  <si>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</si>
  <si>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</si>
  <si>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</si>
  <si>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</si>
  <si>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</si>
  <si>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</si>
  <si>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</si>
  <si>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</si>
  <si>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</si>
  <si>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</si>
  <si>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</si>
  <si>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</si>
  <si>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</si>
  <si>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</si>
  <si>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</si>
  <si>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</si>
  <si>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</si>
  <si>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</si>
  <si>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</si>
  <si>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</si>
  <si>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</si>
  <si>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</si>
  <si>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</si>
  <si>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</si>
  <si>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</si>
  <si>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</si>
  <si>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</si>
  <si>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</si>
  <si>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</si>
  <si>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</si>
  <si>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</si>
  <si>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</si>
  <si>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</si>
  <si>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</si>
  <si>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</si>
  <si>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</si>
  <si>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</si>
  <si>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</si>
  <si>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</si>
  <si>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</si>
  <si>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</si>
  <si>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</si>
  <si>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</si>
  <si>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</si>
  <si>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</si>
  <si>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</si>
  <si>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</si>
  <si>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</si>
  <si>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</si>
  <si>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</si>
  <si>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</si>
  <si>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</si>
  <si>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</si>
  <si>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</si>
  <si>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</si>
  <si>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</si>
  <si>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</si>
  <si>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</si>
  <si>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</si>
  <si>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</si>
  <si>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</si>
  <si>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</si>
  <si>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</si>
  <si>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</si>
  <si>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</si>
  <si>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</si>
  <si>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</si>
  <si>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</si>
  <si>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</si>
  <si>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</si>
  <si>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</si>
  <si>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</si>
  <si>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</si>
  <si>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</si>
  <si>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</si>
  <si>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</si>
  <si>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</si>
  <si>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</si>
  <si>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</si>
  <si>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</si>
  <si>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</si>
  <si>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</si>
  <si>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</si>
  <si>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</si>
  <si>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</si>
  <si>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</si>
  <si>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</si>
  <si>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</si>
  <si>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</si>
  <si>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</si>
  <si>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</si>
  <si>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</si>
  <si>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</si>
  <si>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</si>
  <si>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</si>
  <si>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</si>
  <si>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</si>
  <si>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</si>
  <si>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</si>
  <si>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</si>
  <si>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</si>
  <si>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</si>
  <si>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</si>
  <si>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</si>
  <si>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</si>
  <si>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</si>
  <si>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</si>
  <si>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</si>
  <si>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</si>
  <si>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</si>
  <si>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</si>
  <si>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</si>
  <si>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</si>
  <si>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</si>
  <si>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</si>
  <si>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</si>
  <si>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</si>
  <si>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</si>
  <si>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</si>
  <si>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</si>
  <si>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</si>
  <si>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</si>
  <si>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</si>
  <si>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</si>
  <si>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</si>
  <si>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</si>
  <si>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</si>
  <si>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</si>
  <si>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</si>
  <si>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</si>
  <si>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</si>
  <si>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</si>
  <si>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</si>
  <si>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</si>
  <si>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</si>
  <si>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</si>
  <si>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</si>
  <si>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</si>
  <si>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</si>
  <si>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</si>
  <si>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</si>
  <si>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</si>
  <si>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</si>
  <si>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</si>
  <si>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</si>
  <si>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</si>
  <si>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</si>
  <si>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</si>
  <si>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</si>
  <si>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</si>
  <si>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</si>
  <si>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</si>
  <si>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</si>
  <si>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</si>
  <si>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</si>
  <si>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</si>
  <si>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</si>
  <si>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</si>
  <si>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</si>
  <si>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</si>
  <si>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</si>
  <si>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</si>
  <si>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</si>
  <si>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</si>
  <si>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</si>
  <si>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</si>
  <si>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</si>
  <si>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</si>
  <si>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</si>
  <si>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</si>
  <si>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</si>
  <si>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</si>
  <si>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</si>
  <si>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</si>
  <si>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</si>
  <si>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</si>
  <si>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</si>
  <si>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</si>
  <si>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</si>
  <si>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</si>
  <si>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</si>
  <si>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</si>
  <si>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</si>
  <si>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</si>
  <si>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</si>
  <si>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</si>
  <si>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</si>
  <si>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</si>
  <si>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</si>
  <si>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</si>
  <si>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</si>
  <si>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</si>
  <si>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</si>
  <si>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</si>
  <si>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</si>
  <si>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</si>
  <si>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</si>
  <si>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</si>
  <si>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</si>
  <si>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</si>
  <si>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</si>
  <si>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</si>
  <si>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</si>
  <si>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</si>
  <si>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</si>
  <si>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</si>
  <si>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</si>
  <si>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</si>
  <si>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</si>
  <si>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</si>
  <si>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</si>
  <si>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</si>
  <si>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</si>
  <si>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</si>
  <si>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</si>
  <si>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</si>
  <si>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</si>
  <si>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</si>
  <si>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</si>
  <si>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</si>
  <si>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</si>
  <si>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</si>
  <si>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</si>
  <si>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</si>
  <si>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</si>
  <si>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</si>
  <si>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</si>
  <si>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</si>
  <si>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</si>
  <si>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</si>
  <si>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</si>
  <si>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</si>
  <si>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</si>
  <si>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</si>
  <si>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</si>
  <si>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</si>
  <si>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</si>
  <si>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</si>
  <si>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</si>
  <si>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</si>
  <si>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</si>
  <si>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</si>
  <si>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</si>
  <si>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</si>
  <si>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</si>
  <si>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</si>
  <si>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</si>
  <si>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</si>
  <si>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</si>
  <si>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</si>
  <si>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</si>
  <si>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</si>
  <si>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</si>
  <si>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</si>
  <si>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</si>
  <si>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</si>
  <si>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</si>
  <si>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</si>
  <si>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</si>
  <si>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</si>
  <si>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</si>
  <si>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</si>
  <si>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</si>
  <si>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</si>
  <si>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</si>
  <si>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</si>
  <si>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</si>
  <si>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</si>
  <si>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</si>
  <si>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</si>
  <si>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</si>
  <si>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</si>
  <si>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</si>
  <si>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</si>
  <si>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</si>
  <si>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</si>
  <si>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</si>
  <si>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</si>
  <si>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</si>
  <si>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</si>
  <si>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</si>
  <si>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</si>
  <si>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</si>
  <si>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</si>
  <si>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</si>
  <si>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</si>
  <si>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</si>
  <si>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</si>
  <si>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</si>
  <si>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</si>
  <si>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</si>
  <si>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</si>
  <si>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</si>
  <si>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</si>
  <si>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</si>
  <si>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</si>
  <si>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</si>
  <si>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</si>
  <si>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</si>
  <si>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</si>
  <si>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</si>
  <si>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</si>
  <si>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</si>
  <si>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</si>
  <si>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</si>
  <si>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</si>
  <si>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</si>
  <si>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</si>
  <si>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</si>
  <si>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</si>
  <si>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</si>
  <si>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</si>
  <si>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</si>
  <si>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</si>
  <si>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</si>
  <si>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</si>
  <si>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</si>
  <si>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</si>
  <si>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</si>
  <si>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</si>
  <si>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</si>
  <si>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</si>
  <si>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</si>
  <si>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</si>
  <si>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</si>
  <si>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</si>
  <si>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</si>
  <si>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</si>
  <si>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</si>
  <si>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</si>
  <si>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</si>
  <si>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</si>
  <si>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</si>
  <si>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</si>
  <si>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</si>
  <si>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</si>
  <si>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</si>
  <si>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</si>
  <si>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</si>
  <si>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</si>
  <si>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</si>
  <si>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</si>
  <si>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</si>
  <si>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</si>
  <si>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</si>
  <si>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</si>
  <si>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</si>
  <si>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</si>
  <si>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</si>
  <si>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</si>
  <si>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</si>
  <si>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</si>
  <si>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</si>
  <si>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</si>
  <si>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</si>
  <si>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</si>
  <si>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</si>
  <si>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</si>
  <si>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</si>
  <si>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</si>
  <si>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</si>
  <si>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</si>
  <si>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</si>
  <si>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</si>
  <si>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</si>
  <si>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</si>
  <si>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</si>
  <si>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</si>
  <si>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</si>
  <si>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</si>
  <si>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</si>
  <si>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</si>
  <si>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</si>
  <si>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</si>
  <si>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</si>
  <si>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</si>
  <si>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</si>
  <si>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</si>
  <si>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</si>
  <si>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</si>
  <si>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</si>
  <si>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</si>
  <si>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</si>
  <si>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</si>
  <si>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</si>
  <si>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</si>
  <si>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</si>
  <si>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</si>
  <si>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</si>
  <si>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</si>
  <si>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</si>
  <si>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</si>
  <si>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</si>
  <si>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</si>
  <si>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</si>
  <si>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</si>
  <si>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</si>
  <si>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</si>
  <si>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</si>
  <si>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</si>
  <si>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</si>
  <si>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</si>
  <si>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</si>
  <si>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</si>
  <si>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</si>
  <si>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</si>
  <si>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</si>
  <si>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</si>
  <si>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</si>
  <si>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</si>
  <si>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</si>
  <si>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</si>
  <si>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</si>
  <si>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</si>
  <si>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</si>
  <si>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</si>
  <si>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</si>
  <si>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</si>
  <si>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</si>
  <si>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</si>
  <si>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</si>
  <si>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</si>
  <si>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</si>
  <si>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</si>
  <si>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</si>
  <si>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</si>
  <si>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</si>
  <si>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</si>
  <si>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</si>
  <si>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</si>
  <si>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</si>
  <si>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</si>
  <si>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</si>
  <si>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</si>
  <si>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</si>
  <si>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</si>
  <si>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</si>
  <si>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</si>
  <si>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</si>
  <si>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</si>
  <si>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</si>
  <si>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</si>
  <si>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</si>
  <si>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</si>
  <si>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</si>
  <si>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</si>
  <si>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</si>
  <si>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</si>
  <si>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</si>
  <si>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</si>
  <si>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</si>
  <si>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</si>
  <si>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</si>
  <si>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</si>
  <si>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</si>
  <si>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</si>
  <si>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</si>
  <si>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</si>
  <si>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</si>
  <si>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</si>
  <si>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</si>
  <si>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</si>
  <si>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</si>
  <si>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</si>
  <si>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</si>
  <si>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</si>
  <si>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</si>
  <si>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</si>
  <si>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</si>
  <si>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</si>
  <si>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</si>
  <si>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</si>
  <si>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</si>
  <si>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</si>
  <si>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</si>
  <si>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</si>
  <si>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</si>
  <si>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</si>
  <si>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</si>
  <si>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</si>
  <si>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</si>
  <si>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</si>
  <si>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</si>
  <si>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</si>
  <si>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</si>
  <si>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</si>
  <si>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</si>
  <si>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</si>
  <si>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</si>
  <si>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</si>
  <si>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</si>
  <si>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</si>
  <si>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</si>
  <si>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</si>
  <si>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</si>
  <si>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</si>
  <si>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</si>
  <si>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</si>
  <si>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</si>
  <si>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</si>
  <si>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</si>
  <si>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</si>
  <si>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</si>
  <si>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</si>
  <si>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</si>
  <si>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</si>
  <si>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</si>
  <si>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</si>
  <si>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</si>
  <si>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</si>
  <si>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</si>
  <si>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</si>
  <si>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</si>
  <si>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</si>
  <si>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</si>
  <si>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</si>
  <si>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</si>
  <si>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</si>
  <si>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</si>
  <si>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</si>
  <si>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</si>
  <si>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</si>
  <si>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</si>
  <si>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</si>
  <si>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</si>
  <si>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</si>
  <si>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</si>
  <si>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</si>
  <si>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</si>
  <si>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</si>
  <si>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</si>
  <si>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</si>
  <si>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</si>
  <si>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</si>
  <si>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</si>
  <si>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</si>
  <si>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</si>
  <si>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</si>
  <si>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</si>
  <si>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</si>
  <si>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</si>
  <si>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</si>
  <si>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</si>
  <si>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</si>
  <si>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</si>
  <si>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</si>
  <si>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</si>
  <si>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</si>
  <si>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</si>
  <si>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</si>
  <si>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</si>
  <si>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</si>
  <si>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</si>
  <si>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</si>
  <si>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</si>
  <si>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</si>
  <si>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</si>
  <si>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</si>
  <si>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</si>
  <si>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</si>
  <si>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</si>
  <si>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</si>
  <si>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</si>
  <si>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</si>
  <si>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</si>
  <si>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</si>
  <si>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</si>
  <si>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</si>
  <si>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</si>
  <si>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</si>
  <si>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</si>
  <si>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</si>
  <si>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</si>
  <si>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</si>
  <si>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</si>
  <si>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</si>
  <si>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</si>
  <si>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</si>
  <si>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</si>
  <si>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</si>
  <si>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</si>
  <si>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</si>
  <si>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</si>
  <si>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</si>
  <si>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</si>
  <si>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</si>
  <si>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</si>
  <si>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</si>
  <si>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</si>
  <si>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</si>
  <si>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</si>
  <si>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</si>
  <si>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</si>
  <si>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</si>
  <si>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</si>
  <si>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</si>
  <si>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</si>
  <si>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</si>
  <si>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</si>
  <si>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</si>
  <si>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</si>
  <si>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</si>
  <si>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</si>
  <si>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</si>
  <si>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</si>
  <si>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</si>
  <si>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</si>
  <si>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</si>
  <si>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</si>
  <si>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</si>
  <si>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</si>
  <si>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</si>
  <si>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</si>
  <si>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</si>
  <si>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</si>
  <si>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</si>
  <si>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</si>
  <si>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</si>
  <si>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</si>
  <si>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</si>
  <si>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</si>
  <si>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</si>
  <si>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</si>
  <si>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</si>
  <si>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</si>
  <si>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</si>
  <si>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</si>
  <si>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</si>
  <si>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</si>
  <si>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</si>
  <si>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</si>
  <si>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</si>
  <si>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</si>
  <si>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</si>
  <si>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</si>
  <si>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</si>
  <si>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</si>
  <si>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</si>
  <si>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</si>
  <si>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</si>
  <si>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</si>
  <si>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</si>
  <si>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</si>
  <si>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</si>
  <si>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</si>
  <si>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</si>
  <si>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</si>
  <si>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</si>
  <si>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</si>
  <si>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</si>
  <si>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</si>
  <si>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</si>
  <si>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</si>
  <si>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</si>
  <si>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</si>
  <si>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</si>
  <si>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</si>
  <si>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</si>
  <si>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</si>
  <si>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</si>
  <si>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</si>
  <si>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</si>
  <si>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</si>
  <si>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</si>
  <si>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</si>
  <si>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</si>
  <si>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</si>
  <si>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</si>
  <si>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</si>
  <si>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</si>
  <si>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</si>
  <si>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</si>
  <si>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</si>
  <si>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</si>
  <si>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</si>
  <si>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</si>
  <si>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</si>
  <si>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</si>
  <si>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</si>
  <si>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</si>
  <si>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</si>
  <si>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</si>
  <si>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</si>
  <si>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</si>
  <si>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</si>
  <si>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</si>
  <si>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</si>
  <si>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</si>
  <si>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</si>
  <si>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</si>
  <si>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</si>
  <si>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</si>
  <si>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</si>
  <si>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</si>
  <si>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</si>
  <si>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</si>
  <si>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</si>
  <si>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</si>
  <si>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</si>
  <si>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</si>
  <si>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</si>
  <si>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</si>
  <si>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</si>
  <si>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</si>
  <si>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</si>
  <si>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</si>
  <si>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</si>
  <si>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</si>
  <si>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</si>
  <si>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</si>
  <si>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</si>
  <si>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</si>
  <si>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</si>
  <si>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</si>
  <si>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</si>
  <si>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</si>
  <si>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</si>
  <si>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</si>
  <si>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</si>
  <si>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</si>
  <si>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</si>
  <si>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</si>
  <si>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</si>
  <si>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</si>
  <si>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</si>
  <si>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</si>
  <si>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</si>
  <si>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</si>
  <si>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</si>
  <si>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</si>
  <si>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</si>
  <si>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</si>
  <si>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</si>
  <si>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</si>
  <si>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</si>
  <si>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</si>
  <si>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</si>
  <si>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</si>
  <si>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</si>
  <si>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</si>
  <si>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</si>
  <si>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</si>
  <si>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</si>
  <si>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</si>
  <si>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</si>
  <si>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</si>
  <si>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</si>
  <si>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</si>
  <si>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</si>
  <si>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</si>
  <si>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</si>
  <si>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</si>
  <si>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</si>
  <si>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</si>
  <si>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</si>
  <si>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</si>
  <si>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</si>
  <si>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</si>
  <si>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</si>
  <si>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</si>
  <si>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</si>
  <si>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</si>
  <si>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</si>
  <si>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</si>
  <si>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</si>
  <si>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</si>
  <si>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</si>
  <si>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</si>
  <si>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</si>
  <si>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</si>
  <si>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</si>
  <si>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</si>
  <si>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</si>
  <si>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</si>
  <si>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</si>
  <si>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</si>
  <si>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</si>
  <si>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</si>
  <si>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</si>
  <si>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</si>
  <si>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</si>
  <si>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</si>
  <si>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</si>
  <si>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</si>
  <si>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</si>
  <si>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</si>
  <si>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</si>
  <si>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</si>
  <si>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</si>
  <si>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</si>
  <si>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</si>
  <si>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</si>
  <si>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</si>
  <si>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</si>
  <si>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</si>
  <si>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</si>
  <si>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</si>
  <si>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</si>
  <si>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</si>
  <si>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</si>
  <si>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</si>
  <si>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</si>
  <si>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</si>
  <si>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</si>
  <si>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</si>
  <si>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</si>
  <si>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</si>
  <si>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</si>
  <si>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</si>
  <si>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</si>
  <si>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</si>
  <si>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</si>
  <si>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</si>
  <si>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</si>
  <si>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</si>
  <si>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</si>
  <si>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</si>
  <si>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</si>
  <si>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</si>
  <si>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</si>
  <si>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</si>
  <si>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</si>
  <si>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</si>
  <si>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</si>
  <si>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</si>
  <si>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</si>
  <si>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</si>
  <si>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</si>
  <si>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</si>
  <si>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</si>
  <si>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</si>
  <si>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</si>
  <si>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</si>
  <si>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</si>
  <si>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</si>
  <si>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</si>
  <si>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</si>
  <si>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</si>
  <si>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</si>
  <si>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</si>
  <si>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</si>
  <si>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</si>
  <si>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</si>
  <si>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</si>
  <si>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</si>
  <si>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</si>
  <si>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</si>
  <si>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</si>
  <si>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</si>
  <si>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</si>
  <si>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</si>
  <si>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</si>
  <si>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</si>
  <si>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</si>
  <si>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</si>
  <si>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</si>
  <si>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</si>
  <si>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</si>
  <si>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</si>
  <si>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</si>
  <si>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</si>
  <si>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</si>
  <si>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</si>
  <si>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</si>
  <si>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</si>
  <si>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</si>
  <si>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</si>
  <si>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</si>
  <si>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</si>
  <si>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</si>
  <si>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</si>
  <si>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</si>
  <si>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</si>
  <si>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</si>
  <si>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</si>
  <si>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</si>
  <si>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</si>
  <si>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</si>
  <si>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</si>
  <si>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</si>
  <si>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</si>
  <si>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</si>
  <si>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</si>
  <si>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</si>
  <si>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</si>
  <si>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</si>
  <si>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</si>
  <si>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</si>
  <si>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</si>
  <si>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</si>
  <si>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</si>
  <si>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</si>
  <si>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</si>
  <si>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</si>
  <si>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</si>
  <si>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</si>
  <si>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</si>
  <si>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</si>
  <si>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</si>
  <si>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</si>
  <si>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</si>
  <si>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</si>
  <si>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</si>
  <si>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</si>
  <si>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</si>
  <si>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</si>
  <si>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</si>
  <si>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</si>
  <si>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</si>
  <si>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</si>
  <si>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</si>
  <si>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</si>
  <si>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</si>
  <si>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</si>
  <si>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</si>
  <si>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</si>
  <si>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</si>
  <si>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</si>
  <si>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</si>
  <si>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</si>
  <si>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</si>
  <si>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</si>
  <si>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</si>
  <si>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</si>
  <si>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</si>
  <si>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</si>
  <si>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</si>
  <si>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</si>
  <si>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</si>
  <si>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</si>
  <si>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</si>
  <si>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</si>
  <si>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</si>
  <si>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</si>
  <si>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</si>
  <si>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</si>
  <si>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</si>
  <si>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</si>
  <si>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</si>
  <si>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</si>
  <si>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</si>
  <si>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</si>
  <si>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</si>
  <si>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</si>
  <si>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</si>
  <si>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</si>
  <si>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</si>
  <si>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</si>
  <si>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</si>
  <si>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</si>
  <si>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</si>
  <si>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</si>
  <si>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</si>
  <si>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</si>
  <si>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</si>
  <si>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</si>
  <si>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</si>
  <si>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</si>
  <si>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</si>
  <si>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</si>
  <si>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</si>
  <si>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</si>
  <si>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</si>
  <si>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</si>
  <si>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</si>
  <si>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</si>
  <si>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</si>
  <si>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</si>
  <si>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</si>
  <si>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</si>
  <si>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</si>
  <si>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</si>
  <si>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</si>
  <si>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</si>
  <si>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</si>
  <si>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</si>
  <si>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</si>
  <si>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</si>
  <si>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</si>
  <si>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</si>
  <si>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</si>
  <si>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</si>
  <si>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</si>
  <si>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</si>
  <si>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</si>
  <si>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</si>
  <si>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</si>
  <si>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</si>
  <si>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</si>
  <si>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</si>
  <si>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</si>
  <si>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</si>
  <si>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</si>
  <si>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</si>
  <si>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</si>
  <si>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</si>
  <si>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</si>
  <si>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</si>
  <si>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</si>
  <si>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</si>
  <si>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</si>
  <si>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</si>
  <si>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</si>
  <si>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</si>
  <si>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</si>
  <si>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</si>
  <si>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</si>
  <si>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</si>
  <si>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</si>
  <si>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</si>
  <si>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</si>
  <si>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</si>
  <si>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</si>
  <si>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</si>
  <si>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</si>
  <si>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</si>
  <si>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</si>
  <si>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</si>
  <si>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</si>
  <si>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</si>
  <si>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</si>
  <si>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</si>
  <si>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</si>
  <si>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</si>
  <si>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</si>
  <si>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</si>
  <si>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</si>
  <si>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</si>
  <si>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</si>
  <si>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</si>
  <si>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</si>
  <si>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</si>
  <si>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</si>
  <si>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</si>
  <si>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</si>
  <si>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</si>
  <si>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</si>
  <si>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</si>
  <si>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</si>
  <si>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</si>
  <si>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</si>
  <si>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</si>
  <si>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</si>
  <si>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</si>
  <si>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</si>
  <si>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</si>
  <si>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</si>
  <si>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</si>
  <si>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</si>
  <si>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</si>
  <si>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</si>
  <si>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</si>
  <si>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</si>
  <si>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</si>
  <si>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</si>
  <si>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</si>
  <si>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</si>
  <si>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</si>
  <si>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</si>
  <si>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</si>
  <si>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</si>
  <si>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</si>
  <si>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</si>
  <si>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</si>
  <si>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</si>
  <si>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</si>
  <si>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</si>
  <si>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</si>
  <si>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</si>
  <si>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</si>
  <si>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</si>
  <si>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</si>
  <si>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</si>
  <si>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</si>
  <si>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</si>
  <si>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</si>
  <si>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</si>
  <si>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</si>
  <si>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</si>
  <si>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</si>
  <si>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</si>
  <si>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</si>
  <si>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</si>
  <si>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</si>
  <si>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</si>
  <si>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</si>
  <si>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</si>
  <si>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</si>
  <si>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</si>
  <si>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</si>
  <si>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</si>
  <si>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</si>
  <si>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</si>
  <si>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</si>
  <si>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</si>
  <si>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</si>
  <si>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</si>
  <si>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</si>
  <si>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</si>
  <si>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</si>
  <si>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</si>
  <si>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</si>
  <si>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</si>
  <si>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</si>
  <si>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</si>
  <si>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</si>
  <si>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</si>
  <si>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</si>
  <si>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</si>
  <si>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</si>
  <si>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</si>
  <si>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</si>
  <si>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</si>
  <si>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</si>
  <si>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</si>
  <si>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</si>
  <si>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</si>
  <si>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</si>
  <si>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</si>
  <si>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</si>
  <si>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</si>
  <si>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</si>
  <si>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</si>
  <si>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</si>
  <si>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</si>
  <si>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</si>
  <si>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</si>
  <si>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</si>
  <si>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</si>
  <si>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</si>
  <si>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</si>
  <si>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</si>
  <si>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</si>
  <si>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</si>
  <si>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</si>
  <si>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</si>
  <si>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</si>
  <si>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</si>
  <si>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</si>
  <si>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</si>
  <si>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</si>
  <si>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</si>
  <si>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</si>
  <si>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</si>
  <si>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</si>
  <si>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</si>
  <si>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</si>
  <si>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</si>
  <si>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</si>
  <si>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</si>
  <si>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</si>
  <si>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</si>
  <si>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</si>
  <si>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</si>
  <si>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</si>
  <si>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</si>
  <si>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</si>
  <si>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</si>
  <si>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</si>
  <si>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</si>
  <si>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</si>
  <si>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</si>
  <si>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</si>
  <si>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</si>
  <si>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</si>
  <si>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</si>
  <si>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</si>
  <si>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</si>
  <si>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</si>
  <si>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</si>
  <si>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</si>
  <si>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</si>
  <si>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</si>
  <si>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</si>
  <si>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</si>
  <si>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</si>
  <si>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</si>
  <si>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</si>
  <si>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</si>
  <si>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</si>
  <si>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</si>
  <si>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</si>
  <si>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</si>
  <si>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</si>
  <si>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</si>
  <si>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</si>
  <si>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</si>
  <si>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</si>
  <si>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</si>
  <si>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</si>
  <si>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</si>
  <si>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</si>
  <si>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</si>
  <si>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</si>
  <si>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</si>
  <si>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</si>
  <si>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</si>
  <si>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</si>
  <si>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</si>
  <si>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</si>
  <si>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</si>
  <si>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</si>
  <si>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</si>
  <si>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</si>
  <si>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</si>
  <si>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</si>
  <si>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</si>
  <si>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</si>
  <si>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</si>
  <si>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</si>
  <si>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</si>
  <si>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</si>
  <si>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</si>
  <si>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</si>
  <si>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</si>
  <si>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</si>
  <si>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</si>
  <si>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</si>
  <si>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</si>
  <si>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</si>
  <si>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</si>
  <si>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</si>
  <si>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</si>
  <si>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</si>
  <si>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</si>
  <si>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</si>
  <si>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</si>
  <si>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</si>
  <si>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</si>
  <si>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</si>
  <si>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</si>
  <si>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</si>
  <si>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</si>
  <si>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</si>
  <si>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</si>
  <si>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</si>
  <si>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</si>
  <si>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</si>
  <si>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</si>
  <si>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</si>
  <si>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</si>
  <si>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</si>
  <si>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</si>
  <si>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</si>
  <si>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</si>
  <si>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</si>
  <si>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</si>
  <si>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</si>
  <si>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</si>
  <si>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</si>
  <si>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</si>
  <si>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</si>
  <si>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</si>
  <si>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</si>
  <si>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</si>
  <si>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</si>
  <si>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</si>
  <si>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</si>
  <si>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</si>
  <si>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</si>
  <si>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</si>
  <si>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</si>
  <si>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</si>
  <si>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</si>
  <si>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</si>
  <si>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</si>
  <si>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</si>
  <si>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</si>
  <si>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</si>
  <si>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</si>
  <si>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</si>
  <si>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</si>
  <si>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</si>
  <si>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</si>
  <si>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</si>
  <si>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</si>
  <si>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</si>
  <si>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</si>
  <si>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</si>
  <si>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</si>
  <si>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</si>
  <si>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</si>
  <si>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</si>
  <si>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</si>
  <si>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</si>
  <si>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</si>
  <si>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</si>
  <si>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</si>
  <si>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</si>
  <si>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</si>
  <si>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</si>
  <si>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</si>
  <si>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</si>
  <si>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</si>
  <si>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</si>
  <si>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</si>
  <si>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</si>
  <si>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</si>
  <si>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</si>
  <si>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</si>
  <si>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</si>
  <si>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</si>
  <si>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</si>
  <si>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</si>
  <si>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</si>
  <si>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</si>
  <si>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</si>
  <si>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</si>
  <si>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</si>
  <si>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</si>
  <si>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</si>
  <si>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</si>
  <si>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</si>
  <si>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</si>
  <si>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</si>
  <si>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</si>
  <si>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</si>
  <si>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</si>
  <si>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</si>
  <si>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</si>
  <si>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</si>
  <si>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</si>
  <si>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</si>
  <si>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</si>
  <si>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</si>
  <si>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</si>
  <si>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</si>
  <si>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</si>
  <si>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</si>
  <si>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</si>
  <si>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</si>
  <si>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</si>
  <si>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</si>
  <si>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</si>
  <si>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</si>
  <si>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</si>
  <si>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</si>
  <si>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</si>
  <si>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</si>
  <si>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</si>
  <si>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</si>
  <si>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</si>
  <si>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</si>
  <si>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</si>
  <si>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</si>
  <si>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</si>
  <si>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</si>
  <si>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</si>
  <si>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</si>
  <si>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</si>
  <si>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</si>
  <si>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</si>
  <si>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</si>
  <si>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</si>
  <si>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</si>
  <si>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</si>
  <si>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</si>
  <si>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</si>
  <si>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</si>
  <si>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</si>
  <si>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</si>
  <si>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</si>
  <si>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</si>
  <si>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</si>
  <si>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</si>
  <si>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</si>
  <si>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</si>
  <si>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</si>
  <si>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</si>
  <si>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</si>
  <si>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</si>
  <si>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</si>
  <si>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</si>
  <si>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</si>
  <si>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</si>
  <si>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</si>
  <si>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</si>
  <si>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</si>
  <si>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</si>
  <si>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</si>
  <si>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</si>
  <si>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</si>
  <si>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</si>
  <si>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</si>
  <si>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</si>
  <si>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</si>
  <si>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</si>
  <si>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</si>
  <si>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</si>
  <si>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</si>
  <si>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</si>
  <si>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</si>
  <si>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</si>
  <si>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</si>
  <si>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</si>
  <si>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</si>
  <si>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</si>
  <si>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</si>
  <si>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</si>
  <si>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</si>
  <si>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</si>
  <si>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</si>
  <si>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</si>
  <si>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</si>
  <si>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</si>
  <si>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</si>
  <si>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</si>
  <si>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</si>
  <si>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</si>
  <si>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</si>
  <si>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</si>
  <si>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</si>
  <si>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</si>
  <si>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</si>
  <si>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</si>
  <si>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</si>
  <si>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</si>
  <si>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</si>
  <si>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</si>
  <si>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</si>
  <si>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</si>
  <si>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</si>
  <si>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</si>
  <si>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</si>
  <si>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</si>
  <si>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</si>
  <si>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</si>
  <si>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</si>
  <si>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</si>
  <si>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</si>
  <si>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</si>
  <si>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</si>
  <si>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</si>
  <si>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</si>
  <si>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</si>
  <si>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</si>
  <si>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</si>
  <si>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</si>
  <si>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</si>
  <si>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</si>
  <si>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</si>
  <si>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</si>
  <si>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</si>
  <si>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</si>
  <si>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</si>
  <si>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</si>
  <si>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</si>
  <si>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</si>
  <si>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</si>
  <si>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</si>
  <si>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</si>
  <si>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</si>
  <si>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</si>
  <si>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</si>
  <si>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</si>
  <si>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</si>
  <si>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</si>
  <si>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</si>
  <si>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</si>
  <si>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</si>
  <si>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</si>
  <si>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</si>
  <si>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</si>
  <si>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</si>
  <si>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</si>
  <si>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</si>
  <si>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</si>
  <si>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</si>
  <si>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</si>
  <si>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</si>
  <si>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</si>
  <si>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</si>
  <si>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</si>
  <si>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</si>
  <si>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</si>
  <si>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</si>
  <si>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</si>
  <si>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</si>
  <si>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</si>
  <si>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</si>
  <si>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</si>
  <si>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</si>
  <si>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</si>
  <si>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</si>
  <si>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</si>
  <si>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</si>
  <si>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</si>
  <si>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</si>
  <si>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</si>
  <si>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</si>
  <si>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</si>
  <si>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</si>
  <si>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</si>
  <si>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</si>
  <si>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</si>
  <si>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</si>
  <si>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</si>
  <si>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</si>
  <si>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</si>
  <si>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</si>
  <si>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</si>
  <si>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</si>
  <si>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</si>
  <si>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</si>
  <si>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</si>
  <si>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</si>
  <si>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</si>
  <si>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</si>
  <si>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</si>
  <si>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</si>
  <si>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</si>
  <si>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</si>
  <si>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</si>
  <si>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</si>
  <si>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</si>
  <si>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</si>
  <si>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</si>
  <si>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</si>
  <si>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</si>
  <si>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</si>
  <si>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</si>
  <si>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</si>
  <si>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</si>
  <si>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</si>
  <si>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</si>
  <si>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</si>
  <si>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</si>
  <si>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</si>
  <si>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</si>
  <si>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</si>
  <si>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</si>
  <si>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</si>
  <si>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</si>
  <si>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</si>
  <si>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</si>
  <si>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</si>
  <si>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</si>
  <si>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</si>
  <si>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</si>
  <si>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</si>
  <si>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</si>
  <si>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</si>
  <si>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</si>
  <si>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</si>
  <si>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</si>
  <si>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</si>
  <si>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</si>
  <si>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</si>
  <si>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</si>
  <si>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</si>
  <si>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</si>
  <si>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</si>
  <si>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</si>
  <si>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</si>
  <si>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</si>
  <si>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</si>
  <si>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</si>
  <si>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</si>
  <si>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</si>
  <si>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</si>
  <si>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</si>
  <si>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</si>
  <si>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</si>
  <si>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</si>
  <si>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</si>
  <si>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</si>
  <si>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</si>
  <si>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</si>
  <si>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</si>
  <si>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</si>
  <si>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</si>
  <si>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</si>
  <si>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</si>
  <si>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</si>
  <si>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</si>
  <si>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</si>
  <si>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</si>
  <si>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</si>
  <si>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</si>
  <si>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</si>
  <si>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</si>
  <si>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</si>
  <si>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</si>
  <si>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</si>
  <si>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</si>
  <si>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</si>
  <si>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</si>
  <si>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</si>
  <si>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</si>
  <si>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</si>
  <si>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</si>
  <si>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</si>
  <si>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</si>
  <si>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</si>
  <si>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</si>
  <si>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</si>
  <si>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</si>
  <si>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</si>
  <si>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</si>
  <si>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</si>
  <si>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</si>
  <si>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</si>
  <si>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</si>
  <si>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</si>
  <si>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</si>
  <si>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</si>
  <si>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</si>
  <si>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</si>
  <si>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</si>
  <si>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</si>
  <si>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</si>
  <si>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</si>
  <si>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</si>
  <si>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</si>
  <si>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</si>
  <si>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</si>
  <si>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</si>
  <si>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</si>
  <si>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</si>
  <si>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</si>
  <si>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</si>
  <si>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</si>
  <si>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</si>
  <si>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</si>
  <si>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</si>
  <si>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</si>
  <si>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</si>
  <si>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</si>
  <si>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</si>
  <si>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</si>
  <si>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</si>
  <si>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</si>
  <si>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</si>
  <si>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</si>
  <si>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</si>
  <si>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</si>
  <si>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</si>
  <si>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</si>
  <si>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</si>
  <si>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</si>
  <si>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</si>
  <si>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</si>
  <si>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</si>
  <si>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</si>
  <si>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</si>
  <si>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</si>
  <si>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</si>
  <si>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</si>
  <si>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</si>
  <si>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</si>
  <si>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</si>
  <si>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</si>
  <si>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</si>
  <si>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</si>
  <si>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</si>
  <si>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</si>
  <si>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</si>
  <si>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</si>
  <si>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</si>
  <si>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</si>
  <si>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</si>
  <si>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</si>
  <si>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</si>
  <si>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</si>
  <si>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</si>
  <si>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</si>
  <si>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</si>
  <si>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</si>
  <si>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</si>
  <si>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</si>
  <si>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</si>
  <si>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</si>
  <si>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</si>
  <si>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</si>
  <si>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</si>
  <si>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</si>
  <si>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</si>
  <si>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</si>
  <si>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</si>
  <si>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</si>
  <si>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</si>
  <si>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</si>
  <si>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</si>
  <si>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</si>
  <si>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</si>
  <si>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</si>
  <si>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</si>
  <si>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</si>
  <si>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</si>
  <si>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</si>
  <si>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</si>
  <si>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</si>
  <si>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</si>
  <si>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</si>
  <si>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</si>
  <si>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</si>
  <si>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</si>
  <si>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</si>
  <si>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</si>
  <si>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</si>
  <si>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</si>
  <si>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</si>
  <si>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</si>
  <si>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</si>
  <si>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</si>
  <si>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</si>
  <si>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</si>
  <si>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</si>
  <si>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</si>
  <si>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</si>
  <si>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</si>
  <si>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</si>
  <si>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</si>
  <si>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</si>
  <si>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</si>
  <si>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</si>
  <si>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</si>
  <si>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</si>
  <si>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</si>
  <si>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</si>
  <si>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</si>
  <si>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</si>
  <si>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</si>
  <si>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</si>
  <si>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</si>
  <si>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</si>
  <si>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</si>
  <si>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</si>
  <si>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</si>
  <si>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</si>
  <si>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</si>
  <si>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</si>
  <si>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</si>
  <si>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</si>
  <si>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</si>
  <si>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</si>
  <si>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</si>
  <si>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</si>
  <si>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</si>
  <si>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</si>
  <si>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</si>
  <si>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</si>
  <si>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</si>
  <si>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</si>
  <si>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</si>
  <si>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</si>
  <si>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</si>
  <si>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</si>
  <si>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</si>
  <si>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</si>
  <si>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</si>
  <si>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</si>
  <si>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</si>
  <si>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</si>
  <si>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</si>
  <si>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</si>
  <si>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</si>
  <si>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</si>
  <si>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</si>
  <si>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</si>
  <si>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</si>
  <si>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</si>
  <si>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</si>
  <si>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</si>
  <si>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</si>
  <si>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</si>
  <si>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</si>
  <si>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</si>
  <si>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</si>
  <si>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</si>
  <si>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</si>
  <si>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</si>
  <si>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</si>
  <si>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</si>
  <si>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</si>
  <si>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</si>
  <si>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</si>
  <si>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</si>
  <si>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</si>
  <si>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</si>
  <si>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</si>
  <si>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</si>
  <si>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</si>
  <si>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</si>
  <si>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</si>
  <si>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</si>
  <si>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</si>
  <si>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</si>
  <si>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</si>
  <si>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</si>
  <si>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</si>
  <si>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</si>
  <si>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</si>
  <si>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</si>
  <si>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</si>
  <si>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</si>
  <si>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</si>
  <si>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</si>
  <si>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</si>
  <si>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</si>
  <si>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</si>
  <si>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</si>
  <si>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</si>
  <si>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</si>
  <si>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</si>
  <si>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</si>
  <si>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</si>
  <si>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</si>
  <si>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</si>
  <si>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</si>
  <si>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</si>
  <si>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</si>
  <si>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</si>
  <si>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</si>
  <si>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</si>
  <si>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</si>
  <si>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</si>
  <si>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</si>
  <si>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</si>
  <si>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</si>
  <si>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</si>
  <si>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</si>
  <si>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</si>
  <si>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</si>
  <si>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</si>
  <si>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</si>
  <si>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</si>
  <si>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</si>
  <si>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</si>
  <si>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</si>
  <si>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</si>
  <si>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</si>
  <si>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</si>
  <si>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</si>
  <si>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</si>
  <si>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</si>
  <si>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</si>
  <si>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</si>
  <si>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</si>
  <si>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</si>
  <si>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</si>
  <si>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</si>
  <si>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</si>
  <si>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</si>
  <si>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</si>
  <si>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</si>
  <si>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</si>
  <si>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</si>
  <si>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</si>
  <si>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</si>
  <si>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</si>
  <si>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</si>
  <si>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</si>
  <si>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</si>
  <si>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</si>
  <si>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</si>
  <si>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</si>
  <si>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</si>
  <si>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</si>
  <si>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</si>
  <si>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</si>
  <si>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</si>
  <si>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</si>
  <si>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</si>
  <si>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</si>
  <si>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</si>
  <si>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</si>
  <si>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</si>
  <si>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</si>
  <si>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</si>
  <si>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</si>
  <si>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</si>
  <si>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</si>
  <si>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</si>
  <si>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</si>
  <si>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</si>
  <si>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</si>
  <si>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</si>
  <si>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</si>
  <si>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</si>
  <si>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</si>
  <si>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</si>
  <si>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</si>
  <si>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</si>
  <si>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</si>
  <si>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</si>
  <si>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</si>
  <si>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</si>
  <si>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</si>
  <si>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</si>
  <si>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</si>
  <si>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</si>
  <si>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</si>
  <si>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</si>
  <si>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</si>
  <si>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</si>
  <si>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</si>
  <si>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</si>
  <si>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</si>
  <si>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</si>
  <si>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</si>
  <si>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</si>
  <si>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</si>
  <si>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</si>
  <si>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</si>
  <si>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</si>
  <si>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</si>
  <si>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</si>
  <si>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</si>
  <si>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</si>
  <si>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</si>
  <si>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</si>
  <si>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</si>
  <si>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</si>
  <si>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</si>
  <si>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</si>
  <si>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</si>
  <si>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</si>
  <si>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</si>
  <si>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</si>
  <si>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</si>
  <si>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</si>
  <si>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</si>
  <si>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</si>
  <si>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</si>
  <si>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</si>
  <si>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</si>
  <si>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</si>
  <si>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</si>
  <si>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</si>
  <si>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</si>
  <si>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</si>
  <si>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</si>
  <si>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</si>
  <si>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</si>
  <si>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</si>
  <si>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</si>
  <si>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</si>
  <si>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</si>
  <si>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</si>
  <si>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</si>
  <si>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</si>
  <si>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</si>
  <si>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</si>
  <si>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</si>
  <si>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</si>
  <si>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</si>
  <si>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</si>
  <si>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</si>
  <si>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</si>
  <si>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</si>
  <si>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</si>
  <si>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</si>
  <si>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</si>
  <si>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</si>
  <si>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</si>
  <si>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</si>
  <si>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</si>
  <si>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</si>
  <si>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</si>
  <si>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</si>
  <si>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</si>
  <si>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</si>
  <si>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</si>
  <si>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</si>
  <si>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</si>
  <si>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</si>
  <si>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</si>
  <si>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</si>
  <si>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</si>
  <si>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</si>
  <si>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</si>
  <si>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</si>
  <si>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</si>
  <si>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</si>
  <si>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</si>
  <si>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</si>
  <si>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</si>
  <si>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</si>
  <si>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</si>
  <si>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</si>
  <si>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</si>
  <si>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</si>
  <si>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</si>
  <si>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</si>
  <si>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</si>
  <si>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</si>
  <si>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</si>
  <si>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</si>
  <si>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</si>
  <si>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</si>
  <si>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</si>
  <si>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</si>
  <si>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</si>
  <si>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</si>
  <si>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</si>
  <si>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</si>
  <si>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</si>
  <si>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</si>
  <si>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</si>
  <si>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</si>
  <si>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</si>
  <si>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</si>
  <si>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</si>
  <si>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</si>
  <si>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</si>
  <si>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</si>
  <si>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</si>
  <si>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</si>
  <si>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</si>
  <si>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</si>
  <si>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</si>
  <si>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</si>
  <si>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</si>
  <si>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</si>
  <si>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</si>
  <si>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</si>
  <si>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</si>
  <si>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</si>
  <si>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</si>
  <si>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</si>
  <si>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</si>
  <si>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</si>
  <si>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</si>
  <si>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</si>
  <si>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</si>
  <si>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</si>
  <si>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</si>
  <si>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</si>
  <si>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</si>
  <si>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</si>
  <si>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</si>
  <si>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</si>
  <si>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</si>
  <si>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</si>
  <si>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</si>
  <si>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</si>
  <si>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</si>
  <si>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</si>
  <si>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</si>
  <si>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</si>
  <si>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</si>
  <si>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</si>
  <si>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</si>
  <si>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</si>
  <si>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</si>
  <si>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</si>
  <si>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</si>
  <si>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</si>
  <si>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</si>
  <si>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</si>
  <si>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</si>
  <si>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</si>
  <si>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</si>
  <si>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</si>
  <si>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</si>
  <si>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</si>
  <si>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</si>
  <si>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</si>
  <si>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</si>
  <si>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</si>
  <si>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</si>
  <si>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</si>
  <si>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</si>
  <si>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</si>
  <si>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</si>
  <si>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</si>
  <si>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</si>
  <si>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</si>
  <si>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</si>
  <si>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</si>
  <si>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</si>
  <si>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</si>
  <si>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</si>
  <si>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</si>
  <si>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</si>
  <si>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</si>
  <si>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</si>
  <si>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</si>
  <si>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</si>
  <si>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</si>
  <si>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</si>
  <si>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</si>
  <si>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</si>
  <si>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</si>
  <si>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</si>
  <si>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</si>
  <si>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</si>
  <si>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</si>
  <si>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</si>
  <si>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</si>
  <si>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</si>
  <si>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</si>
  <si>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</si>
  <si>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</si>
  <si>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</si>
  <si>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</si>
  <si>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</si>
  <si>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</si>
  <si>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</si>
  <si>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</si>
  <si>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</si>
  <si>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</si>
  <si>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</si>
  <si>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</si>
  <si>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</si>
  <si>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</si>
  <si>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</si>
  <si>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</si>
  <si>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</si>
  <si>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</si>
  <si>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</si>
  <si>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</si>
  <si>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</si>
  <si>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</si>
  <si>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</si>
  <si>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</si>
  <si>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</si>
  <si>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</si>
  <si>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</si>
  <si>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</si>
  <si>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</si>
  <si>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</si>
  <si>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</si>
  <si>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</si>
  <si>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</si>
  <si>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</si>
  <si>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</si>
  <si>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</si>
  <si>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</si>
  <si>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</si>
  <si>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</si>
  <si>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</si>
  <si>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</si>
  <si>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</si>
  <si>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</si>
  <si>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</si>
  <si>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</si>
  <si>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</si>
  <si>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</si>
  <si>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</si>
  <si>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</si>
  <si>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</si>
  <si>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</si>
  <si>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</si>
  <si>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</si>
  <si>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</si>
  <si>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</si>
  <si>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</si>
  <si>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</si>
  <si>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</si>
  <si>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</si>
  <si>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</si>
  <si>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</si>
  <si>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</si>
  <si>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</si>
  <si>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</si>
  <si>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</si>
  <si>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</si>
  <si>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</si>
  <si>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</si>
  <si>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</si>
  <si>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</si>
  <si>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</si>
  <si>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</si>
  <si>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</si>
  <si>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</si>
  <si>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</si>
  <si>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</si>
  <si>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</si>
  <si>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</si>
  <si>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</si>
  <si>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</si>
  <si>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</si>
  <si>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</si>
  <si>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</si>
  <si>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</si>
  <si>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</si>
  <si>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</si>
  <si>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</si>
  <si>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</si>
  <si>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</si>
  <si>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</si>
  <si>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</si>
  <si>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</si>
  <si>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</si>
  <si>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</si>
  <si>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</si>
  <si>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</si>
  <si>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</si>
  <si>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</si>
  <si>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</si>
  <si>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</si>
  <si>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</si>
  <si>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</si>
  <si>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</si>
  <si>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</si>
  <si>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</si>
  <si>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</si>
  <si>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</si>
  <si>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</si>
  <si>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</si>
  <si>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</si>
  <si>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</si>
  <si>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</si>
  <si>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</si>
  <si>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</si>
  <si>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</si>
  <si>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</si>
  <si>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</si>
  <si>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</si>
  <si>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</si>
  <si>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</si>
  <si>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</si>
  <si>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</si>
  <si>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</si>
  <si>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</si>
  <si>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</si>
  <si>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</si>
  <si>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</si>
  <si>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</si>
  <si>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</si>
  <si>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</si>
  <si>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</si>
  <si>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</si>
  <si>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</si>
  <si>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</si>
  <si>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</si>
  <si>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</si>
  <si>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</si>
  <si>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</si>
  <si>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</si>
  <si>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</si>
  <si>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</si>
  <si>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</si>
  <si>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</si>
  <si>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</si>
  <si>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</si>
  <si>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</si>
  <si>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</si>
  <si>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</si>
  <si>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</si>
  <si>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</si>
  <si>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</si>
  <si>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</si>
  <si>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</si>
  <si>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</si>
  <si>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</si>
  <si>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</si>
  <si>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</si>
  <si>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</si>
  <si>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</si>
  <si>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</si>
  <si>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</si>
  <si>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</si>
  <si>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</si>
  <si>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</si>
  <si>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</si>
  <si>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</si>
  <si>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</si>
  <si>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</si>
  <si>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</si>
  <si>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</si>
  <si>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</si>
  <si>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</si>
  <si>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</si>
  <si>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</si>
  <si>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</si>
  <si>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</si>
  <si>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</si>
  <si>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</si>
  <si>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</si>
  <si>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</si>
  <si>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</si>
  <si>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</si>
  <si>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</si>
  <si>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</si>
  <si>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</si>
  <si>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</si>
  <si>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</si>
  <si>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</si>
  <si>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</si>
  <si>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</si>
  <si>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</si>
  <si>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</si>
  <si>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</si>
  <si>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</si>
  <si>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</si>
  <si>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</si>
  <si>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</si>
  <si>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</si>
  <si>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</si>
  <si>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</si>
  <si>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</si>
  <si>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</si>
  <si>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</si>
  <si>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</si>
  <si>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</si>
  <si>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</si>
  <si>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</si>
  <si>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</si>
  <si>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</si>
  <si>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</si>
  <si>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</si>
  <si>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</si>
  <si>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</si>
  <si>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</si>
  <si>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</si>
  <si>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</si>
  <si>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</si>
  <si>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</si>
  <si>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</si>
  <si>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</si>
  <si>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</si>
  <si>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</si>
  <si>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</si>
  <si>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</si>
  <si>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</si>
  <si>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</si>
  <si>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</si>
  <si>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</si>
  <si>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</si>
  <si>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</si>
  <si>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</si>
  <si>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</si>
  <si>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</si>
  <si>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</si>
  <si>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</si>
  <si>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</si>
  <si>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</si>
  <si>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</si>
  <si>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</si>
  <si>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</si>
  <si>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</si>
  <si>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</si>
  <si>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</si>
  <si>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</si>
  <si>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</si>
  <si>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</si>
  <si>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</si>
  <si>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</si>
  <si>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</si>
  <si>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</si>
  <si>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</si>
  <si>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</si>
  <si>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</si>
  <si>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</si>
  <si>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</si>
  <si>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</si>
  <si>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</si>
  <si>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</si>
  <si>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</si>
  <si>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</si>
  <si>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</si>
  <si>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</si>
  <si>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</si>
  <si>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</si>
  <si>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</si>
  <si>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</si>
  <si>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</si>
  <si>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</si>
  <si>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</si>
  <si>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</si>
  <si>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</si>
  <si>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</si>
  <si>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</si>
  <si>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</si>
  <si>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</si>
  <si>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</si>
  <si>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</si>
  <si>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</si>
  <si>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</si>
  <si>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</si>
  <si>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</si>
  <si>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</si>
  <si>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</si>
  <si>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</si>
  <si>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</si>
  <si>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</si>
  <si>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</si>
  <si>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</si>
  <si>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</si>
  <si>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</si>
  <si>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</si>
  <si>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</si>
  <si>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</si>
  <si>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</si>
  <si>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</si>
  <si>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</si>
  <si>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</si>
  <si>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</si>
  <si>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</si>
  <si>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</si>
  <si>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</si>
  <si>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</si>
  <si>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</si>
  <si>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</si>
  <si>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</si>
  <si>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</si>
  <si>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</si>
  <si>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</si>
  <si>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</si>
  <si>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</si>
  <si>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</si>
  <si>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</si>
  <si>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</si>
  <si>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</si>
  <si>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</si>
  <si>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</si>
  <si>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</si>
  <si>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</si>
  <si>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</si>
  <si>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</si>
  <si>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</si>
  <si>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</si>
  <si>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</si>
  <si>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</si>
  <si>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</si>
  <si>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</si>
  <si>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</si>
  <si>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</si>
  <si>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</si>
  <si>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</si>
  <si>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</si>
  <si>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</si>
  <si>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</si>
  <si>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</si>
  <si>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</si>
  <si>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</si>
  <si>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</si>
  <si>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</si>
  <si>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</si>
  <si>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</si>
  <si>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</si>
  <si>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</si>
  <si>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</si>
  <si>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</si>
  <si>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</si>
  <si>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</si>
  <si>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</si>
  <si>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</si>
  <si>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</si>
  <si>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</si>
  <si>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</si>
  <si>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</si>
  <si>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</si>
  <si>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</si>
  <si>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</si>
  <si>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</si>
  <si>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</si>
  <si>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</si>
  <si>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</si>
  <si>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</si>
  <si>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</si>
  <si>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</si>
  <si>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</si>
  <si>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</si>
  <si>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</si>
  <si>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</si>
  <si>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</si>
  <si>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</si>
  <si>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</si>
  <si>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</si>
  <si>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</si>
  <si>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</si>
  <si>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</si>
  <si>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</si>
  <si>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</si>
  <si>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</si>
  <si>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</si>
  <si>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</si>
  <si>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</si>
  <si>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</si>
  <si>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</si>
  <si>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</si>
  <si>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</si>
  <si>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</si>
  <si>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</si>
  <si>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</si>
  <si>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</si>
  <si>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</si>
  <si>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</si>
  <si>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</si>
  <si>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</si>
  <si>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</si>
  <si>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</si>
  <si>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</si>
  <si>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</si>
  <si>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</si>
  <si>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</si>
  <si>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</si>
  <si>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</si>
  <si>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</si>
  <si>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</si>
  <si>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</si>
  <si>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</si>
  <si>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</si>
  <si>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</si>
  <si>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</si>
  <si>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</si>
  <si>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</si>
  <si>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</si>
  <si>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</si>
  <si>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</si>
  <si>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</si>
  <si>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</si>
  <si>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</si>
  <si>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</si>
  <si>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</si>
  <si>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</si>
  <si>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</si>
  <si>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</si>
  <si>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</si>
  <si>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</si>
  <si>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</si>
  <si>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</si>
  <si>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</si>
  <si>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</si>
  <si>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</si>
  <si>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</si>
  <si>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</si>
  <si>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</si>
  <si>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</si>
  <si>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</si>
  <si>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</si>
  <si>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</si>
  <si>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</si>
  <si>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</si>
  <si>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</si>
  <si>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</si>
  <si>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</si>
  <si>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</si>
  <si>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</si>
  <si>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</si>
  <si>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</si>
  <si>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</si>
  <si>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</si>
  <si>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</si>
  <si>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</si>
  <si>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</si>
  <si>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</si>
  <si>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</si>
  <si>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</si>
  <si>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</si>
  <si>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</si>
  <si>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</si>
  <si>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</si>
  <si>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</si>
  <si>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</si>
  <si>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</si>
  <si>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</si>
  <si>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</si>
  <si>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</si>
  <si>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</si>
  <si>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</si>
  <si>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</si>
  <si>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</si>
  <si>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</si>
  <si>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</si>
  <si>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</si>
  <si>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</si>
  <si>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</si>
  <si>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</si>
  <si>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</si>
  <si>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</si>
  <si>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</si>
  <si>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</si>
  <si>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</si>
  <si>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</si>
  <si>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</si>
  <si>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</si>
  <si>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</si>
  <si>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</si>
  <si>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</si>
  <si>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</si>
  <si>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</si>
  <si>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</si>
  <si>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</si>
  <si>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</si>
  <si>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</si>
  <si>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</si>
  <si>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</si>
  <si>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</si>
  <si>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</si>
  <si>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</si>
  <si>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</si>
  <si>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</si>
  <si>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</si>
  <si>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</si>
  <si>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</si>
  <si>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</si>
  <si>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</si>
  <si>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</si>
  <si>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</si>
  <si>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</si>
  <si>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</si>
  <si>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</si>
  <si>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</si>
  <si>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</si>
  <si>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</si>
  <si>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</si>
  <si>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</si>
  <si>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</si>
  <si>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</si>
  <si>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</si>
  <si>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</si>
  <si>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</si>
  <si>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</si>
  <si>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</si>
  <si>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</si>
  <si>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</si>
  <si>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</si>
  <si>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</si>
  <si>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</si>
  <si>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</si>
  <si>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</si>
  <si>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</si>
  <si>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</si>
  <si>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</si>
  <si>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</si>
  <si>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</si>
  <si>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</si>
  <si>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</si>
  <si>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</si>
  <si>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</si>
  <si>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</si>
  <si>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</si>
  <si>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</si>
  <si>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</si>
  <si>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</si>
  <si>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</si>
  <si>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</si>
  <si>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</si>
  <si>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</si>
  <si>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</si>
  <si>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</si>
  <si>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</si>
  <si>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</si>
  <si>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</si>
  <si>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</si>
  <si>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</si>
  <si>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</si>
  <si>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</si>
  <si>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</si>
  <si>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</si>
  <si>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</si>
  <si>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</si>
  <si>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</si>
  <si>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</si>
  <si>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</si>
  <si>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</si>
  <si>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</si>
  <si>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</si>
  <si>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</si>
  <si>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</si>
  <si>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</si>
  <si>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</si>
  <si>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</si>
  <si>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</si>
  <si>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</si>
  <si>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</si>
  <si>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</si>
  <si>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</si>
  <si>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</si>
  <si>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</si>
  <si>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</si>
  <si>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</si>
  <si>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</si>
  <si>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</si>
  <si>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</si>
  <si>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</si>
  <si>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</si>
  <si>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</si>
  <si>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</si>
  <si>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</si>
  <si>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</si>
  <si>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</si>
  <si>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</si>
  <si>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</si>
  <si>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</si>
  <si>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</si>
  <si>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</si>
  <si>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</si>
  <si>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</si>
  <si>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</si>
  <si>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</si>
  <si>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</si>
  <si>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</si>
  <si>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</si>
  <si>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</si>
  <si>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</si>
  <si>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</si>
  <si>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</si>
  <si>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</si>
  <si>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</si>
  <si>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</si>
  <si>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</si>
  <si>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</si>
  <si>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</si>
  <si>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</si>
  <si>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</si>
  <si>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</si>
  <si>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</si>
  <si>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</si>
  <si>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</si>
  <si>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</si>
  <si>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</si>
  <si>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</si>
  <si>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</si>
  <si>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</si>
  <si>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</si>
  <si>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</si>
  <si>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</si>
  <si>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</si>
  <si>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</si>
  <si>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</si>
  <si>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</si>
  <si>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</si>
  <si>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</si>
  <si>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</si>
  <si>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</si>
  <si>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</si>
  <si>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</si>
  <si>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</si>
  <si>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</si>
  <si>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</si>
  <si>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</si>
  <si>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</si>
  <si>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</si>
  <si>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</si>
  <si>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</si>
  <si>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</si>
  <si>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</si>
  <si>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</si>
  <si>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</si>
  <si>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</si>
  <si>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</si>
  <si>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</si>
  <si>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</si>
  <si>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</si>
  <si>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</si>
  <si>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</si>
  <si>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</si>
  <si>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</si>
  <si>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</si>
  <si>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</si>
  <si>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</si>
  <si>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</si>
  <si>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</si>
  <si>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</si>
  <si>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</si>
  <si>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</si>
  <si>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</si>
  <si>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</si>
  <si>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</si>
  <si>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</si>
  <si>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</si>
  <si>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</si>
  <si>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</si>
  <si>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</si>
  <si>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</si>
  <si>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</si>
  <si>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</si>
  <si>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</si>
  <si>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</si>
  <si>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</si>
  <si>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</si>
  <si>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</si>
  <si>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</si>
  <si>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</si>
  <si>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</si>
  <si>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</si>
  <si>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</si>
  <si>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</si>
  <si>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</si>
  <si>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</si>
  <si>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</si>
  <si>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</si>
  <si>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</si>
  <si>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</si>
  <si>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</si>
  <si>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</si>
  <si>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</si>
  <si>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</si>
  <si>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</si>
  <si>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</si>
  <si>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</si>
  <si>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</si>
  <si>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</si>
  <si>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</si>
  <si>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</si>
  <si>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</si>
  <si>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</si>
  <si>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</si>
  <si>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</si>
  <si>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</si>
  <si>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</si>
  <si>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</si>
  <si>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</si>
  <si>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</si>
  <si>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</si>
  <si>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</si>
  <si>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</si>
  <si>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</si>
  <si>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</si>
  <si>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</si>
  <si>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</si>
  <si>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</si>
  <si>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</si>
  <si>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</si>
  <si>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</si>
  <si>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</si>
  <si>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</si>
  <si>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</si>
  <si>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</si>
  <si>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</si>
  <si>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</si>
  <si>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</si>
  <si>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</si>
  <si>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</si>
  <si>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</si>
  <si>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</si>
  <si>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</si>
  <si>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</si>
  <si>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</si>
  <si>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</si>
  <si>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</si>
  <si>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</si>
  <si>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</si>
  <si>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</si>
  <si>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</si>
  <si>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</si>
  <si>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</si>
  <si>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</si>
  <si>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</si>
  <si>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</si>
  <si>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</si>
  <si>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</si>
  <si>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</si>
  <si>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</si>
  <si>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</si>
  <si>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</si>
  <si>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</si>
  <si>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</si>
  <si>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</si>
  <si>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</si>
  <si>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</si>
  <si>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</si>
  <si>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</si>
  <si>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</si>
  <si>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</si>
  <si>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</si>
  <si>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</si>
  <si>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</si>
  <si>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</si>
  <si>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</si>
  <si>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</si>
  <si>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</si>
  <si>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</si>
  <si>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</si>
  <si>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</si>
  <si>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</si>
  <si>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</si>
  <si>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</si>
  <si>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</si>
  <si>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</si>
  <si>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</si>
  <si>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</si>
  <si>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</si>
  <si>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</si>
  <si>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</si>
  <si>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</si>
  <si>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</si>
  <si>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</si>
  <si>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</si>
  <si>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</si>
  <si>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</si>
  <si>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</si>
  <si>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</si>
  <si>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</si>
  <si>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</si>
  <si>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</si>
  <si>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</si>
  <si>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</si>
  <si>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</si>
  <si>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</si>
  <si>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</si>
  <si>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</si>
  <si>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</si>
  <si>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</si>
  <si>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</si>
  <si>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</si>
  <si>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</si>
  <si>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</si>
  <si>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</si>
  <si>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</si>
  <si>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</si>
  <si>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</si>
  <si>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</si>
  <si>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</si>
  <si>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</si>
  <si>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</si>
  <si>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</si>
  <si>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</si>
  <si>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</si>
  <si>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</si>
  <si>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</si>
  <si>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</si>
  <si>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</si>
  <si>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</si>
  <si>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</si>
  <si>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</si>
  <si>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</si>
  <si>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</si>
  <si>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</si>
  <si>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</si>
  <si>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</si>
  <si>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</si>
  <si>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</si>
  <si>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</si>
  <si>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</si>
  <si>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</si>
  <si>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</si>
  <si>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</si>
  <si>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</si>
  <si>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</si>
  <si>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</si>
  <si>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</si>
  <si>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</si>
  <si>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</si>
  <si>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</si>
  <si>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</si>
  <si>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</si>
  <si>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</si>
  <si>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</si>
  <si>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</si>
  <si>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</si>
  <si>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</si>
  <si>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</si>
  <si>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</si>
  <si>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</si>
  <si>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</si>
  <si>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</si>
  <si>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</si>
  <si>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</si>
  <si>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</si>
  <si>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</si>
  <si>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</si>
  <si>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</si>
  <si>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</si>
  <si>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</si>
  <si>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</si>
  <si>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</si>
  <si>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</si>
  <si>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</si>
  <si>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</si>
  <si>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</si>
  <si>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</si>
  <si>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</si>
  <si>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</si>
  <si>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</si>
  <si>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</si>
  <si>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</si>
  <si>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</si>
  <si>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</si>
  <si>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</si>
  <si>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</si>
  <si>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</si>
  <si>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</si>
  <si>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</si>
  <si>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</si>
  <si>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</si>
  <si>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</si>
  <si>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</si>
  <si>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</si>
  <si>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</si>
  <si>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</si>
  <si>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</si>
  <si>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</si>
  <si>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</si>
  <si>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</si>
  <si>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</si>
  <si>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</si>
  <si>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</si>
  <si>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</si>
  <si>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</si>
  <si>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</si>
  <si>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</si>
  <si>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</si>
  <si>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</si>
  <si>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</si>
  <si>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</si>
  <si>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</si>
  <si>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</si>
  <si>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</si>
  <si>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</si>
  <si>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</si>
  <si>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</si>
  <si>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</si>
  <si>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</si>
  <si>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</si>
  <si>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</si>
  <si>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</si>
  <si>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</si>
  <si>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</si>
  <si>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</si>
  <si>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</si>
  <si>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</si>
  <si>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</si>
  <si>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</si>
  <si>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</si>
  <si>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</si>
  <si>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</si>
  <si>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</si>
  <si>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</si>
  <si>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</si>
  <si>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</si>
  <si>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</si>
  <si>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</si>
  <si>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</si>
  <si>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</si>
  <si>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</si>
  <si>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</si>
  <si>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</si>
  <si>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</si>
  <si>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</si>
  <si>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</si>
  <si>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</si>
  <si>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</si>
  <si>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</si>
  <si>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</si>
  <si>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</si>
  <si>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</si>
  <si>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</si>
  <si>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</si>
  <si>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</si>
  <si>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</si>
  <si>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</si>
  <si>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</si>
  <si>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</si>
  <si>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</si>
  <si>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</si>
  <si>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</si>
  <si>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</si>
  <si>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</si>
  <si>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</si>
  <si>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</si>
  <si>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</si>
  <si>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</si>
  <si>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</si>
  <si>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</si>
  <si>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</si>
  <si>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</si>
  <si>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</si>
  <si>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</si>
  <si>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</si>
  <si>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</si>
  <si>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</si>
  <si>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</si>
  <si>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</si>
  <si>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</si>
  <si>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</si>
  <si>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</si>
  <si>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</si>
  <si>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</si>
  <si>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</si>
  <si>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</si>
  <si>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</si>
  <si>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</si>
  <si>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</si>
  <si>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</si>
  <si>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</si>
  <si>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</si>
  <si>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</si>
  <si>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</si>
  <si>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</si>
  <si>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</si>
  <si>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</si>
  <si>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</si>
  <si>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</si>
  <si>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</si>
  <si>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</si>
  <si>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</si>
  <si>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</si>
  <si>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</si>
  <si>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</si>
  <si>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</si>
  <si>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</si>
  <si>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</si>
  <si>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</si>
  <si>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</si>
  <si>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</si>
  <si>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</si>
  <si>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</si>
  <si>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</si>
  <si>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</si>
  <si>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</si>
  <si>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</si>
  <si>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</si>
  <si>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</si>
  <si>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</si>
  <si>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</si>
  <si>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</si>
  <si>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</si>
  <si>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</si>
  <si>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</si>
  <si>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</si>
  <si>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</si>
  <si>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</si>
  <si>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</si>
  <si>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</si>
  <si>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</si>
  <si>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</si>
  <si>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</si>
  <si>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</si>
  <si>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</si>
  <si>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</si>
  <si>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</si>
  <si>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</si>
  <si>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</si>
  <si>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</si>
  <si>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</si>
  <si>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</si>
  <si>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</si>
  <si>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</si>
  <si>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</si>
  <si>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</si>
  <si>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</si>
  <si>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</si>
  <si>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</si>
  <si>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</si>
  <si>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</si>
  <si>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</si>
  <si>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</si>
  <si>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</si>
  <si>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</si>
  <si>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</si>
  <si>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</si>
  <si>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</si>
  <si>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</si>
  <si>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</si>
  <si>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</si>
  <si>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</si>
  <si>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</si>
  <si>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</si>
  <si>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</si>
  <si>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</si>
  <si>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</si>
  <si>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</si>
  <si>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</si>
  <si>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</si>
  <si>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</si>
  <si>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</si>
  <si>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</si>
  <si>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</si>
  <si>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</si>
  <si>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</si>
  <si>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</si>
  <si>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</si>
  <si>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</si>
  <si>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</si>
  <si>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</si>
  <si>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</si>
  <si>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</si>
  <si>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</si>
  <si>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</si>
  <si>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</si>
  <si>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</si>
  <si>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</si>
  <si>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</si>
  <si>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</si>
  <si>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</si>
  <si>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</si>
  <si>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</si>
  <si>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</si>
  <si>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</si>
  <si>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</si>
  <si>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</si>
  <si>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</si>
  <si>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</si>
  <si>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</si>
  <si>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</si>
  <si>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</si>
  <si>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</si>
  <si>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</si>
  <si>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</si>
  <si>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</si>
  <si>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</si>
  <si>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</si>
  <si>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</si>
  <si>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</si>
  <si>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</si>
  <si>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</si>
  <si>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</si>
  <si>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</si>
  <si>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</si>
  <si>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</si>
  <si>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</si>
  <si>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</si>
  <si>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</si>
  <si>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</si>
  <si>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</si>
  <si>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</si>
  <si>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</si>
  <si>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</si>
  <si>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</si>
  <si>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</si>
  <si>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</si>
  <si>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</si>
  <si>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</si>
  <si>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</si>
  <si>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</si>
  <si>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</si>
  <si>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</si>
  <si>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</si>
  <si>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</si>
  <si>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</si>
  <si>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</si>
  <si>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</si>
  <si>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</si>
  <si>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</si>
  <si>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</si>
  <si>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</si>
  <si>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</si>
  <si>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</si>
  <si>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</si>
  <si>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</si>
  <si>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</si>
  <si>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</si>
  <si>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</si>
  <si>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</si>
  <si>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</si>
  <si>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</si>
  <si>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</si>
  <si>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</si>
  <si>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</si>
  <si>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</si>
  <si>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</si>
  <si>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</si>
  <si>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</si>
  <si>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</si>
  <si>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</si>
  <si>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</si>
  <si>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</si>
  <si>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</si>
  <si>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</si>
  <si>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</si>
  <si>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</si>
  <si>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</si>
  <si>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</si>
  <si>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</si>
  <si>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</si>
  <si>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</si>
  <si>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</si>
  <si>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</si>
  <si>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</si>
  <si>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</si>
  <si>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</si>
  <si>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</si>
  <si>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</si>
  <si>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</si>
  <si>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</si>
  <si>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</si>
  <si>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</si>
  <si>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</si>
  <si>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</si>
  <si>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</si>
  <si>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</si>
  <si>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</si>
  <si>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</si>
  <si>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</si>
  <si>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</si>
  <si>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</si>
  <si>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</si>
  <si>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</si>
  <si>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</si>
  <si>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</si>
  <si>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</si>
  <si>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</si>
  <si>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</si>
  <si>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</si>
  <si>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</si>
  <si>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</si>
  <si>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</si>
  <si>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</si>
  <si>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</si>
  <si>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</si>
  <si>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</si>
  <si>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</si>
  <si>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</si>
  <si>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</si>
  <si>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</si>
  <si>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</si>
  <si>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</si>
  <si>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</si>
  <si>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</si>
  <si>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</si>
  <si>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</si>
  <si>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</si>
  <si>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</si>
  <si>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</si>
  <si>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</si>
  <si>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</si>
  <si>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</si>
  <si>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</si>
  <si>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</si>
  <si>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</si>
  <si>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</si>
  <si>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</si>
  <si>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</si>
  <si>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</si>
  <si>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</si>
  <si>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</si>
  <si>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</si>
  <si>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</si>
  <si>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</si>
  <si>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</si>
  <si>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</si>
  <si>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</si>
  <si>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</si>
  <si>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</si>
  <si>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</si>
  <si>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</si>
  <si>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</si>
  <si>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</si>
  <si>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</si>
  <si>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</si>
  <si>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</si>
  <si>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</si>
  <si>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</si>
  <si>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</si>
  <si>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</si>
  <si>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</si>
  <si>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</si>
  <si>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</si>
  <si>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</si>
  <si>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</si>
  <si>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</si>
  <si>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</si>
  <si>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</si>
  <si>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</si>
  <si>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</si>
  <si>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</si>
  <si>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</si>
  <si>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</si>
  <si>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</si>
  <si>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</si>
  <si>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</si>
  <si>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</si>
  <si>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</si>
  <si>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</si>
  <si>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</si>
  <si>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</si>
  <si>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</si>
  <si>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</si>
  <si>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</si>
  <si>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</si>
  <si>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</si>
  <si>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</si>
  <si>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</si>
  <si>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</si>
  <si>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</si>
  <si>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</si>
  <si>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</si>
  <si>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</si>
  <si>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</si>
  <si>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</si>
  <si>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</si>
  <si>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</si>
  <si>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</si>
  <si>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</si>
  <si>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</si>
  <si>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</si>
  <si>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</si>
  <si>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</si>
  <si>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</si>
  <si>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</si>
  <si>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</si>
  <si>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</si>
  <si>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</si>
  <si>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</si>
  <si>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</si>
  <si>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</si>
  <si>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</si>
  <si>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</si>
  <si>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</si>
  <si>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</si>
  <si>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</si>
  <si>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</si>
  <si>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</si>
  <si>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</si>
  <si>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</si>
  <si>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</si>
  <si>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</si>
  <si>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</si>
  <si>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</si>
  <si>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</si>
  <si>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</si>
  <si>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</si>
  <si>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</si>
  <si>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</si>
  <si>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</si>
  <si>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</si>
  <si>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</si>
  <si>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</si>
  <si>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</si>
  <si>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</si>
  <si>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</si>
  <si>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</si>
  <si>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</si>
  <si>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</si>
  <si>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</si>
  <si>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</si>
  <si>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</si>
  <si>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</si>
  <si>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</si>
  <si>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</si>
  <si>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</si>
  <si>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</si>
  <si>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</si>
  <si>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</si>
  <si>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</si>
  <si>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</si>
  <si>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</si>
  <si>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</si>
  <si>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</si>
  <si>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</si>
  <si>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</si>
  <si>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</si>
  <si>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</si>
  <si>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</si>
  <si>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</si>
  <si>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</si>
  <si>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</si>
  <si>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</si>
  <si>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</si>
  <si>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</si>
  <si>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</si>
  <si>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</si>
  <si>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</si>
  <si>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</si>
  <si>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</si>
  <si>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</si>
  <si>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</si>
  <si>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</si>
  <si>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</si>
  <si>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</si>
  <si>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</si>
  <si>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</si>
  <si>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</si>
  <si>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</si>
  <si>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</si>
  <si>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</si>
  <si>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</si>
  <si>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</si>
  <si>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</si>
  <si>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</si>
  <si>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</si>
  <si>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</si>
  <si>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</si>
  <si>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</si>
  <si>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</si>
  <si>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</si>
  <si>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</si>
  <si>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</si>
  <si>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</si>
  <si>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</si>
  <si>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</si>
  <si>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</si>
  <si>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</si>
  <si>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</si>
  <si>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</si>
  <si>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</si>
  <si>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</si>
  <si>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</si>
  <si>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</si>
  <si>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</si>
  <si>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</si>
  <si>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</si>
  <si>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</si>
  <si>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</si>
  <si>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</si>
  <si>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</si>
  <si>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</si>
  <si>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</si>
  <si>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</si>
  <si>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</si>
  <si>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</si>
  <si>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</si>
  <si>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</si>
  <si>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</si>
  <si>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</si>
  <si>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</si>
  <si>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</si>
  <si>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</si>
  <si>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</si>
  <si>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</si>
  <si>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</si>
  <si>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</si>
  <si>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</si>
  <si>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</si>
  <si>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</si>
  <si>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</si>
  <si>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</si>
  <si>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</si>
  <si>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</si>
  <si>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</si>
  <si>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</si>
  <si>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</si>
  <si>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</si>
  <si>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</si>
  <si>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</si>
  <si>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</si>
  <si>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</si>
  <si>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</si>
  <si>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</si>
  <si>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</si>
  <si>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</si>
  <si>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</si>
  <si>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</si>
  <si>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</si>
  <si>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</si>
  <si>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</si>
  <si>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</si>
  <si>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</si>
  <si>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</si>
  <si>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</si>
  <si>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</si>
  <si>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</si>
  <si>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</si>
  <si>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</si>
  <si>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</si>
  <si>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</si>
  <si>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</si>
  <si>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</si>
  <si>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</si>
  <si>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</si>
  <si>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</si>
  <si>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</si>
  <si>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</si>
  <si>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</si>
  <si>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</si>
  <si>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</si>
  <si>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</si>
  <si>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</si>
  <si>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</si>
  <si>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</si>
  <si>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</si>
  <si>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</si>
  <si>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</si>
  <si>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</si>
  <si>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</si>
  <si>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</si>
  <si>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</si>
  <si>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</si>
  <si>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</si>
  <si>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</si>
  <si>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</si>
  <si>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</si>
  <si>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</si>
  <si>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</si>
  <si>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</si>
  <si>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</si>
  <si>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</si>
  <si>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</si>
  <si>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</si>
  <si>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</si>
  <si>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</si>
  <si>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</si>
  <si>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</si>
  <si>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</si>
  <si>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</si>
  <si>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</si>
  <si>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</si>
  <si>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</si>
  <si>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</si>
  <si>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</si>
  <si>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</si>
  <si>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</si>
  <si>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</si>
  <si>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</si>
  <si>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</si>
  <si>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</si>
  <si>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</si>
  <si>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</si>
  <si>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</si>
  <si>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</si>
  <si>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</si>
  <si>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</si>
  <si>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</si>
  <si>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</si>
  <si>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</si>
  <si>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</si>
  <si>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</si>
  <si>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</si>
  <si>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</si>
  <si>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</si>
  <si>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</si>
  <si>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</si>
  <si>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</si>
  <si>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</si>
  <si>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</si>
  <si>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</si>
  <si>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</si>
  <si>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</si>
  <si>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</si>
  <si>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</si>
  <si>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</si>
  <si>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</si>
  <si>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</si>
  <si>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</si>
  <si>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</si>
  <si>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</si>
  <si>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</si>
  <si>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</si>
  <si>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</si>
  <si>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</si>
  <si>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</si>
  <si>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</si>
  <si>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</si>
  <si>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</si>
  <si>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</si>
  <si>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</si>
  <si>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</si>
  <si>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</si>
  <si>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</si>
  <si>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</si>
  <si>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</si>
  <si>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</si>
  <si>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</si>
  <si>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</si>
  <si>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</si>
  <si>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</si>
  <si>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</si>
  <si>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</si>
  <si>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</si>
  <si>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</si>
  <si>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</si>
  <si>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</si>
  <si>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</si>
  <si>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</si>
  <si>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</si>
  <si>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</si>
  <si>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</si>
  <si>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</si>
  <si>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</si>
  <si>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</si>
  <si>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</si>
  <si>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</si>
  <si>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</si>
  <si>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</si>
  <si>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</si>
  <si>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</si>
  <si>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</si>
  <si>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</si>
  <si>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</si>
  <si>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</si>
  <si>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</si>
  <si>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</si>
  <si>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</si>
  <si>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</si>
  <si>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</si>
  <si>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</si>
  <si>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</si>
  <si>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</si>
  <si>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</si>
  <si>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</si>
  <si>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</si>
  <si>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</si>
  <si>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</si>
  <si>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</si>
  <si>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</si>
  <si>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</si>
  <si>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</si>
  <si>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</si>
  <si>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</si>
  <si>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</si>
  <si>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</si>
  <si>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</si>
  <si>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</si>
  <si>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</si>
  <si>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</si>
  <si>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</si>
  <si>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</si>
  <si>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</si>
  <si>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</si>
  <si>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</si>
  <si>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</si>
  <si>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</si>
  <si>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</si>
  <si>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</si>
  <si>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</si>
  <si>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</si>
  <si>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</si>
  <si>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</si>
  <si>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</si>
  <si>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</si>
  <si>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</si>
  <si>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</si>
  <si>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</si>
  <si>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</si>
  <si>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</si>
  <si>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</si>
  <si>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</si>
  <si>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</si>
  <si>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</si>
  <si>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</si>
  <si>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</si>
  <si>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</si>
  <si>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</si>
  <si>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</si>
  <si>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</si>
  <si>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</si>
  <si>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</si>
  <si>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</si>
  <si>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</si>
  <si>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</si>
  <si>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</si>
  <si>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</si>
  <si>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</si>
  <si>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</si>
  <si>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</si>
  <si>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</si>
  <si>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</si>
  <si>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</si>
  <si>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</si>
  <si>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</si>
  <si>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</si>
  <si>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</si>
  <si>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</si>
  <si>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</si>
  <si>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</si>
  <si>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</si>
  <si>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</si>
  <si>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</si>
  <si>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</si>
  <si>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</si>
  <si>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</si>
  <si>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</si>
  <si>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</si>
  <si>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</si>
  <si>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</si>
  <si>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</si>
  <si>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</si>
  <si>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Average Donation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</si>
  <si>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</si>
  <si>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</si>
  <si>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</si>
  <si>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</si>
  <si>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</si>
  <si>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</si>
  <si>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</si>
  <si>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</si>
  <si>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</si>
  <si>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</si>
  <si>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</si>
  <si>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</si>
  <si>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</si>
  <si>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</si>
  <si>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</si>
  <si>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</si>
  <si>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</si>
  <si>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</si>
  <si>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</si>
  <si>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</si>
  <si>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</si>
  <si>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</si>
  <si>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</si>
  <si>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</si>
  <si>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</si>
  <si>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</si>
  <si>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</si>
  <si>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</si>
  <si>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</si>
  <si>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</si>
  <si>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</si>
  <si>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</si>
  <si>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</si>
  <si>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</si>
  <si>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</si>
  <si>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</si>
  <si>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</si>
  <si>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</si>
  <si>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</si>
  <si>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</si>
  <si>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</si>
  <si>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</si>
  <si>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Total Projects</t>
  </si>
  <si>
    <t>Percentage Successful</t>
  </si>
  <si>
    <t>Percentage Cancelled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</si>
  <si>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</si>
  <si>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</si>
  <si>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</si>
  <si>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</si>
  <si>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</si>
  <si>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</si>
  <si>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</si>
  <si>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</si>
  <si>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</si>
  <si>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30000 to 34999</t>
  </si>
  <si>
    <t>40000to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</si>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</sst>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1" applyFont="1"/>
    <xf numFmtId="164" fontId="0" fillId="0" borderId="0" xfId="1" applyNumberFormat="1" applyFont="1"/>
    <xf numFmtId="166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52-49DD-9EE2-9A2BB682768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52-49DD-9EE2-9A2BB682768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52-49DD-9EE2-9A2BB6827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402512"/>
        <c:axId val="809204112"/>
      </c:lineChart>
      <c:catAx>
        <c:axId val="28040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204112"/>
        <c:crosses val="autoZero"/>
        <c:auto val="1"/>
        <c:lblAlgn val="ctr"/>
        <c:lblOffset val="100"/>
        <c:noMultiLvlLbl val="0"/>
      </c:catAx>
      <c:valAx>
        <c:axId val="8092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0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4-4C15-8BE6-B27A184145F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84-4C15-8BE6-B27A184145F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84-4C15-8BE6-B27A18414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864800"/>
        <c:axId val="1588804704"/>
      </c:lineChart>
      <c:catAx>
        <c:axId val="153386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804704"/>
        <c:crosses val="autoZero"/>
        <c:auto val="1"/>
        <c:lblAlgn val="ctr"/>
        <c:lblOffset val="100"/>
        <c:noMultiLvlLbl val="0"/>
      </c:catAx>
      <c:valAx>
        <c:axId val="15888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86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7-4528-9AD9-D44ED721F50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17-4528-9AD9-D44ED721F50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17-4528-9AD9-D44ED721F50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17-4528-9AD9-D44ED721F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1885888"/>
        <c:axId val="571868416"/>
      </c:barChart>
      <c:catAx>
        <c:axId val="57188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68416"/>
        <c:crosses val="autoZero"/>
        <c:auto val="1"/>
        <c:lblAlgn val="ctr"/>
        <c:lblOffset val="100"/>
        <c:noMultiLvlLbl val="0"/>
      </c:catAx>
      <c:valAx>
        <c:axId val="5718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8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B-41A7-941F-D4F6958990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CB-41A7-941F-D4F6958990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CB-41A7-941F-D4F695899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199072"/>
        <c:axId val="156195744"/>
      </c:barChart>
      <c:catAx>
        <c:axId val="15619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95744"/>
        <c:crosses val="autoZero"/>
        <c:auto val="1"/>
        <c:lblAlgn val="ctr"/>
        <c:lblOffset val="100"/>
        <c:noMultiLvlLbl val="0"/>
      </c:catAx>
      <c:valAx>
        <c:axId val="15619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9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3-4830-9224-8082DFB54D04}"/>
            </c:ext>
          </c:extLst>
        </c:ser>
        <c:ser>
          <c:idx val="1"/>
          <c:order val="1"/>
          <c:tx>
            <c:strRef>
              <c:f>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43-4830-9224-8082DFB54D04}"/>
            </c:ext>
          </c:extLst>
        </c:ser>
        <c:ser>
          <c:idx val="2"/>
          <c:order val="2"/>
          <c:tx>
            <c:strRef>
              <c:f>LaunchDate!$D$4:$D$5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43-4830-9224-8082DFB54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3369344"/>
        <c:axId val="653368928"/>
      </c:lineChart>
      <c:catAx>
        <c:axId val="65336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8928"/>
        <c:crosses val="autoZero"/>
        <c:auto val="1"/>
        <c:lblAlgn val="ctr"/>
        <c:lblOffset val="100"/>
        <c:noMultiLvlLbl val="0"/>
      </c:catAx>
      <c:valAx>
        <c:axId val="65336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2</xdr:row>
      <xdr:rowOff>29527</xdr:rowOff>
    </xdr:from>
    <xdr:to>
      <xdr:col>17</xdr:col>
      <xdr:colOff>17144</xdr:colOff>
      <xdr:row>21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CEB41C-50FB-AAF6-3820-42D40A0AD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1122045</xdr:colOff>
      <xdr:row>14</xdr:row>
      <xdr:rowOff>58102</xdr:rowOff>
    </xdr:from>
    <xdr:to>
      <xdr:col>13</xdr:col>
      <xdr:colOff>133350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20D5B-202B-C79A-D317-E3117A9209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220980</xdr:colOff>
      <xdr:row>3</xdr:row>
      <xdr:rowOff>64770</xdr:rowOff>
    </xdr:from>
    <xdr:to>
      <xdr:col>15</xdr:col>
      <xdr:colOff>304800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C565E-97C9-3B06-A773-F30B00D22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148590</xdr:rowOff>
    </xdr:from>
    <xdr:to>
      <xdr:col>15</xdr:col>
      <xdr:colOff>563880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1875D-C429-70F1-8CB8-69A4CB013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6</xdr:row>
      <xdr:rowOff>87630</xdr:rowOff>
    </xdr:from>
    <xdr:to>
      <xdr:col>12</xdr:col>
      <xdr:colOff>403860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45461-9741-0C2D-30B1-14426F74F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McLean" refreshedDate="44790.766747337962" createdVersion="8" refreshedVersion="8" minRefreshableVersion="3" recordCount="4114" xr:uid="{87A1BCD0-E589-4096-9807-60B4A7031FC0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McLean" refreshedDate="44790.766748495371" createdVersion="8" refreshedVersion="8" minRefreshableVersion="3" recordCount="4114" xr:uid="{4BE7999B-57FD-492A-BF9E-FBB99A689F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ime McLean" refreshedDate="44790.769888773146" createdVersion="8" refreshedVersion="8" minRefreshableVersion="3" recordCount="4114" xr:uid="{0AAD883B-6025-4670-9C82-29646264B56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3BC2D-72A4-44B2-AD41-89530B7D625B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62208-0983-4741-B608-DF5EAC7CD6E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F14155-D412-4401-8B38-BE1E23551A5A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DD406-CD00-49C7-8D9C-5B8E8AA2CDB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Normal="100" workbookViewId="0">
      <pane xSplit="2" ySplit="2" topLeftCell="C4105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4.88671875" bestFit="1" customWidth="1"/>
    <col min="17" max="17" width="41.109375" customWidth="1"/>
    <col min="18" max="18" width="15.5546875" bestFit="1" customWidth="1"/>
    <col min="19" max="20" width="29.5546875" bestFit="1" customWidth="1"/>
    <col min="21" max="21" width="11.55468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8359</v>
      </c>
      <c r="Q1" s="9" t="s">
        <v>8358</v>
      </c>
      <c r="R1" s="9" t="s">
        <v>8357</v>
      </c>
      <c r="S1" s="1" t="s">
        <v>8365</v>
      </c>
      <c r="T1" s="1" t="s">
        <v>8366</v>
      </c>
      <c r="U1" s="1" t="s">
        <v>8399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4116:O1048576 O1:P1 S1:U1">
    <cfRule type="colorScale" priority="4">
      <colorScale>
        <cfvo type="min"/>
        <cfvo type="max"/>
        <color rgb="FFC00000"/>
        <color theme="4"/>
      </colorScale>
    </cfRule>
  </conditionalFormatting>
  <conditionalFormatting sqref="O2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AEECD-A58D-44B6-A074-A18152678434}">
  <sheetPr codeName="Sheet10"/>
  <dimension ref="A1:E18"/>
  <sheetViews>
    <sheetView workbookViewId="0">
      <selection activeCell="L28" sqref="L2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8314</v>
      </c>
    </row>
    <row r="2" spans="1:5" x14ac:dyDescent="0.3">
      <c r="A2" s="11" t="s">
        <v>8399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6FB51-C984-465C-B120-67C280A05055}">
  <sheetPr codeName="Sheet11"/>
  <dimension ref="A1:H13"/>
  <sheetViews>
    <sheetView tabSelected="1" workbookViewId="0">
      <selection activeCell="K9" sqref="K9"/>
    </sheetView>
  </sheetViews>
  <sheetFormatPr defaultRowHeight="14.4" x14ac:dyDescent="0.3"/>
  <cols>
    <col min="1" max="1" width="23.33203125" customWidth="1"/>
    <col min="2" max="2" width="17.6640625" bestFit="1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7" max="8" width="19.88671875" bestFit="1" customWidth="1"/>
  </cols>
  <sheetData>
    <row r="1" spans="1:8" x14ac:dyDescent="0.3">
      <c r="A1" t="s">
        <v>8382</v>
      </c>
      <c r="B1" t="s">
        <v>8400</v>
      </c>
      <c r="C1" t="s">
        <v>8401</v>
      </c>
      <c r="D1" t="s">
        <v>8418</v>
      </c>
      <c r="E1" t="s">
        <v>8402</v>
      </c>
      <c r="F1" t="s">
        <v>8403</v>
      </c>
      <c r="G1" t="s">
        <v>8405</v>
      </c>
      <c r="H1" t="s">
        <v>8404</v>
      </c>
    </row>
    <row r="2" spans="1:8" x14ac:dyDescent="0.3">
      <c r="A2" t="s">
        <v>8406</v>
      </c>
      <c r="B2">
        <f>COUNTIFS(Kickstarter!D:D, "&lt;1000",Kickstarter!F:F, "successful", Kickstarter!R:R, "plays")</f>
        <v>141</v>
      </c>
      <c r="C2">
        <f>COUNTIFS(Kickstarter!D:D, "&lt;1000",Kickstarter!F:F, "failed", Kickstarter!R:R, "plays")</f>
        <v>45</v>
      </c>
      <c r="D2">
        <f>COUNTIFS(Kickstarter!D:D, "&lt;1000",Kickstarter!F:F, "canceled", Kickstarter!R:R, "plays")</f>
        <v>0</v>
      </c>
      <c r="E2">
        <f>SUM(B2:D2)</f>
        <v>186</v>
      </c>
      <c r="F2" s="19">
        <f>B2/$E2</f>
        <v>0.75806451612903225</v>
      </c>
      <c r="G2" s="19">
        <f t="shared" ref="G2:H13" si="0">C2/$E2</f>
        <v>0.24193548387096775</v>
      </c>
      <c r="H2" s="19">
        <f t="shared" si="0"/>
        <v>0</v>
      </c>
    </row>
    <row r="3" spans="1:8" x14ac:dyDescent="0.3">
      <c r="A3" t="s">
        <v>8407</v>
      </c>
      <c r="B3">
        <f>COUNTIFS(Kickstarter!D:D, "&gt;=1000",Kickstarter!D:D, "&lt;=4999", Kickstarter!F:F, "successful", Kickstarter!R:R, "plays")</f>
        <v>388</v>
      </c>
      <c r="C3">
        <f>COUNTIFS(Kickstarter!D:D, "&gt;=1000",Kickstarter!D:D, "&lt;=4999", Kickstarter!F:F, "failed", Kickstarter!R:R, "plays")</f>
        <v>146</v>
      </c>
      <c r="D3">
        <f>COUNTIFS(Kickstarter!D:D, "&gt;=1000",Kickstarter!D:D, "&lt;=4999", Kickstarter!F:F, "canceled", Kickstarter!R:R, "plays")</f>
        <v>0</v>
      </c>
      <c r="E3">
        <f t="shared" ref="E3:E13" si="1">SUM(B3:D3)</f>
        <v>534</v>
      </c>
      <c r="F3" s="19">
        <f t="shared" ref="F3:F13" si="2">B3/$E3</f>
        <v>0.72659176029962547</v>
      </c>
      <c r="G3" s="19">
        <f t="shared" si="0"/>
        <v>0.27340823970037453</v>
      </c>
      <c r="H3" s="19">
        <f t="shared" si="0"/>
        <v>0</v>
      </c>
    </row>
    <row r="4" spans="1:8" x14ac:dyDescent="0.3">
      <c r="A4" t="s">
        <v>8408</v>
      </c>
      <c r="B4">
        <f>COUNTIFS(Kickstarter!D:D, "&gt;=5000",Kickstarter!D:D, "&lt;=9999", Kickstarter!F:F, "successful", Kickstarter!R:R, "plays")</f>
        <v>93</v>
      </c>
      <c r="C4">
        <f>COUNTIFS(Kickstarter!D:D, "&gt;=5000",Kickstarter!D:D, "&lt;=9999", Kickstarter!F:F, "failed", Kickstarter!R:R, "plays")</f>
        <v>76</v>
      </c>
      <c r="D4">
        <f>COUNTIFS(Kickstarter!D:D, "&gt;=5000",Kickstarter!D:D, "&lt;=9999", Kickstarter!F:F, "canceled", Kickstarter!R:R, "plays")</f>
        <v>0</v>
      </c>
      <c r="E4">
        <f t="shared" si="1"/>
        <v>169</v>
      </c>
      <c r="F4" s="19">
        <f t="shared" si="2"/>
        <v>0.55029585798816572</v>
      </c>
      <c r="G4" s="19">
        <f t="shared" si="0"/>
        <v>0.44970414201183434</v>
      </c>
      <c r="H4" s="19">
        <f t="shared" si="0"/>
        <v>0</v>
      </c>
    </row>
    <row r="5" spans="1:8" x14ac:dyDescent="0.3">
      <c r="A5" t="s">
        <v>8409</v>
      </c>
      <c r="B5">
        <f>COUNTIFS(Kickstarter!D:D, "&gt;=10000",Kickstarter!D:D, "&lt;=14999", Kickstarter!F:F, "successful", Kickstarter!R:R, "plays")</f>
        <v>39</v>
      </c>
      <c r="C5">
        <f>COUNTIFS(Kickstarter!D:D, "&gt;=10000",Kickstarter!D:D, "&lt;=14999", Kickstarter!F:F, "failed", Kickstarter!R:R, "plays")</f>
        <v>33</v>
      </c>
      <c r="D5">
        <f>COUNTIFS(Kickstarter!D:D, "&gt;=10000",Kickstarter!D:D, "&lt;=14999", Kickstarter!F:F, "canceled", Kickstarter!R:R, "plays")</f>
        <v>0</v>
      </c>
      <c r="E5">
        <f t="shared" si="1"/>
        <v>72</v>
      </c>
      <c r="F5" s="19">
        <f>B5/$E5</f>
        <v>0.54166666666666663</v>
      </c>
      <c r="G5" s="19">
        <f t="shared" si="0"/>
        <v>0.45833333333333331</v>
      </c>
      <c r="H5" s="19">
        <f t="shared" si="0"/>
        <v>0</v>
      </c>
    </row>
    <row r="6" spans="1:8" x14ac:dyDescent="0.3">
      <c r="A6" t="s">
        <v>8410</v>
      </c>
      <c r="B6">
        <f>COUNTIFS(Kickstarter!D:D, "&gt;=15000",Kickstarter!D:D, "&lt;=19999", Kickstarter!F:F, "successful", Kickstarter!R:R, "plays")</f>
        <v>12</v>
      </c>
      <c r="C6">
        <f>COUNTIFS(Kickstarter!D:D, "&gt;=15000",Kickstarter!D:D, "&lt;=19999", Kickstarter!F:F, "failed", Kickstarter!R:R, "plays")</f>
        <v>12</v>
      </c>
      <c r="D6">
        <f>COUNTIFS(Kickstarter!D:D, "&gt;=15000",Kickstarter!D:D, "&lt;=19999", Kickstarter!F:F, "canceled", Kickstarter!R:R, "plays")</f>
        <v>0</v>
      </c>
      <c r="E6">
        <f t="shared" si="1"/>
        <v>24</v>
      </c>
      <c r="F6" s="19">
        <f>B6/$E6</f>
        <v>0.5</v>
      </c>
      <c r="G6" s="19">
        <f t="shared" si="0"/>
        <v>0.5</v>
      </c>
      <c r="H6" s="19">
        <f t="shared" si="0"/>
        <v>0</v>
      </c>
    </row>
    <row r="7" spans="1:8" x14ac:dyDescent="0.3">
      <c r="A7" t="s">
        <v>8411</v>
      </c>
      <c r="B7">
        <f>COUNTIFS(Kickstarter!D:D, "&gt;=20000",Kickstarter!D:D, "&lt;=24999", Kickstarter!F:F, "successful", Kickstarter!R:R, "plays")</f>
        <v>9</v>
      </c>
      <c r="C7">
        <f>COUNTIFS(Kickstarter!D:D, "&gt;=20000",Kickstarter!D:D, "&lt;=24999", Kickstarter!F:F, "failed", Kickstarter!R:R, "plays")</f>
        <v>11</v>
      </c>
      <c r="D7">
        <f>COUNTIFS(Kickstarter!D:D, "&gt;=20000",Kickstarter!D:D, "&lt;=24999", Kickstarter!F:F, "canceled", Kickstarter!R:R, "plays")</f>
        <v>0</v>
      </c>
      <c r="E7">
        <f t="shared" si="1"/>
        <v>20</v>
      </c>
      <c r="F7" s="19">
        <f>B7/$E7</f>
        <v>0.45</v>
      </c>
      <c r="G7" s="19">
        <f t="shared" si="0"/>
        <v>0.55000000000000004</v>
      </c>
      <c r="H7" s="19">
        <f t="shared" si="0"/>
        <v>0</v>
      </c>
    </row>
    <row r="8" spans="1:8" x14ac:dyDescent="0.3">
      <c r="A8" t="s">
        <v>8412</v>
      </c>
      <c r="B8">
        <f>COUNTIFS(Kickstarter!D:D, "&gt;=25000",Kickstarter!D:D, "&lt;=29999", Kickstarter!F:F, "successful", Kickstarter!R:R, "plays")</f>
        <v>1</v>
      </c>
      <c r="C8">
        <f>COUNTIFS(Kickstarter!D:D, "&gt;=25000",Kickstarter!D:D, "&lt;=29999", Kickstarter!F:F, "failed", Kickstarter!R:R, "plays")</f>
        <v>4</v>
      </c>
      <c r="D8">
        <f>COUNTIFS(Kickstarter!D:D, "&gt;=25000",Kickstarter!D:D, "&lt;=29999", Kickstarter!F:F, "canceled", Kickstarter!R:R, "plays")</f>
        <v>0</v>
      </c>
      <c r="E8">
        <f t="shared" si="1"/>
        <v>5</v>
      </c>
      <c r="F8" s="19">
        <f>B8/$E8</f>
        <v>0.2</v>
      </c>
      <c r="G8" s="19">
        <f t="shared" si="0"/>
        <v>0.8</v>
      </c>
      <c r="H8" s="19">
        <f t="shared" si="0"/>
        <v>0</v>
      </c>
    </row>
    <row r="9" spans="1:8" x14ac:dyDescent="0.3">
      <c r="A9" t="s">
        <v>8414</v>
      </c>
      <c r="B9">
        <f>COUNTIFS(Kickstarter!D:D, "&gt;=30000",Kickstarter!D:D, "&lt;=34999", Kickstarter!F:F, "successful", Kickstarter!R:R, "plays")</f>
        <v>3</v>
      </c>
      <c r="C9">
        <f>COUNTIFS(Kickstarter!D:D, "&gt;=30000",Kickstarter!D:D, "&lt;=34999", Kickstarter!F:F, "failed", Kickstarter!R:R, "plays")</f>
        <v>8</v>
      </c>
      <c r="D9">
        <f>COUNTIFS(Kickstarter!D:D, "&gt;=30000",Kickstarter!D:D, "&lt;=34999", Kickstarter!F:F, "canceled", Kickstarter!R:R, "plays")</f>
        <v>0</v>
      </c>
      <c r="E9">
        <f t="shared" si="1"/>
        <v>11</v>
      </c>
      <c r="F9" s="19">
        <f t="shared" si="2"/>
        <v>0.27272727272727271</v>
      </c>
      <c r="G9" s="19">
        <f t="shared" si="0"/>
        <v>0.72727272727272729</v>
      </c>
      <c r="H9" s="19">
        <f t="shared" si="0"/>
        <v>0</v>
      </c>
    </row>
    <row r="10" spans="1:8" x14ac:dyDescent="0.3">
      <c r="A10" t="s">
        <v>8413</v>
      </c>
      <c r="B10">
        <f>COUNTIFS(Kickstarter!D:D, "&gt;=35000",Kickstarter!D:D, "&lt;=39999", Kickstarter!F:F, "successful", Kickstarter!R:R, "plays")</f>
        <v>4</v>
      </c>
      <c r="C10">
        <f>COUNTIFS(Kickstarter!D:D, "&gt;=35000",Kickstarter!D:D, "&lt;=39999", Kickstarter!F:F, "failed", Kickstarter!R:R, "plays")</f>
        <v>2</v>
      </c>
      <c r="D10">
        <f>COUNTIFS(Kickstarter!D:D, "&gt;=35000",Kickstarter!D:D, "&lt;=39999", Kickstarter!F:F, "canceled", Kickstarter!R:R, "plays")</f>
        <v>0</v>
      </c>
      <c r="E10">
        <f t="shared" si="1"/>
        <v>6</v>
      </c>
      <c r="F10" s="19">
        <f t="shared" si="2"/>
        <v>0.66666666666666663</v>
      </c>
      <c r="G10" s="19">
        <f t="shared" si="0"/>
        <v>0.33333333333333331</v>
      </c>
      <c r="H10" s="19">
        <f t="shared" si="0"/>
        <v>0</v>
      </c>
    </row>
    <row r="11" spans="1:8" x14ac:dyDescent="0.3">
      <c r="A11" t="s">
        <v>8415</v>
      </c>
      <c r="B11">
        <f>COUNTIFS(Kickstarter!D:D, "&gt;=40000",Kickstarter!D:D, "&lt;=44999", Kickstarter!F:F, "successful", Kickstarter!R:R, "plays")</f>
        <v>2</v>
      </c>
      <c r="C11">
        <f>COUNTIFS(Kickstarter!D:D, "&gt;=40000",Kickstarter!D:D, "&lt;=44999", Kickstarter!F:F, "failed", Kickstarter!R:R, "plays")</f>
        <v>1</v>
      </c>
      <c r="D11">
        <f>COUNTIFS(Kickstarter!D:D, "&gt;=40000",Kickstarter!D:D, "&lt;=44999", Kickstarter!F:F, "canceled", Kickstarter!R:R, "plays")</f>
        <v>0</v>
      </c>
      <c r="E11">
        <f t="shared" si="1"/>
        <v>3</v>
      </c>
      <c r="F11" s="19">
        <f t="shared" si="2"/>
        <v>0.66666666666666663</v>
      </c>
      <c r="G11" s="19">
        <f t="shared" si="0"/>
        <v>0.33333333333333331</v>
      </c>
      <c r="H11" s="19">
        <f t="shared" si="0"/>
        <v>0</v>
      </c>
    </row>
    <row r="12" spans="1:8" x14ac:dyDescent="0.3">
      <c r="A12" t="s">
        <v>8416</v>
      </c>
      <c r="B12">
        <f>COUNTIFS(Kickstarter!D:D, "&gt;=45000",Kickstarter!D:D, "&lt;=49999", Kickstarter!F:F, "successful", Kickstarter!R:R, "plays")</f>
        <v>0</v>
      </c>
      <c r="C12">
        <f>COUNTIFS(Kickstarter!D:D, "&gt;=45000",Kickstarter!D:D, "&lt;=49999", Kickstarter!F:F, "failed", Kickstarter!R:R, "plays")</f>
        <v>1</v>
      </c>
      <c r="D12">
        <f>COUNTIFS(Kickstarter!D:D, "&gt;=45000",Kickstarter!D:D, "&lt;=49999", Kickstarter!F:F, "canceled", Kickstarter!R:R, "plays")</f>
        <v>0</v>
      </c>
      <c r="E12">
        <f t="shared" si="1"/>
        <v>1</v>
      </c>
      <c r="F12" s="19">
        <f t="shared" si="2"/>
        <v>0</v>
      </c>
      <c r="G12" s="19">
        <f t="shared" si="0"/>
        <v>1</v>
      </c>
      <c r="H12" s="19">
        <f t="shared" si="0"/>
        <v>0</v>
      </c>
    </row>
    <row r="13" spans="1:8" x14ac:dyDescent="0.3">
      <c r="A13" t="s">
        <v>8417</v>
      </c>
      <c r="B13">
        <f>COUNTIFS(Kickstarter!D:D, "&gt;50000", 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"&gt;50000", Kickstarter!F:F, "canceled", Kickstarter!R:R, "plays")</f>
        <v>0</v>
      </c>
      <c r="E13">
        <f t="shared" si="1"/>
        <v>12</v>
      </c>
      <c r="F13" s="19">
        <f t="shared" si="2"/>
        <v>0.16666666666666666</v>
      </c>
      <c r="G13" s="19">
        <f t="shared" si="0"/>
        <v>0.83333333333333337</v>
      </c>
      <c r="H13" s="19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17FC5-F831-49A8-9F9D-6B2F9B74AFB2}">
  <sheetPr codeName="Sheet2"/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2" sqref="C12"/>
    </sheetView>
  </sheetViews>
  <sheetFormatPr defaultRowHeight="14.4" x14ac:dyDescent="0.3"/>
  <cols>
    <col min="1" max="1" width="5" bestFit="1" customWidth="1"/>
    <col min="2" max="2" width="37.33203125" bestFit="1" customWidth="1"/>
    <col min="3" max="3" width="40.3320312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109375" bestFit="1" customWidth="1"/>
    <col min="18" max="18" width="11.5546875" bestFit="1" customWidth="1"/>
    <col min="19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8359</v>
      </c>
      <c r="Q1" s="9" t="s">
        <v>8358</v>
      </c>
      <c r="R1" s="9" t="s">
        <v>8357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8314</v>
      </c>
      <c r="R2" t="s">
        <v>8315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8314</v>
      </c>
      <c r="R3" t="s">
        <v>8315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8314</v>
      </c>
      <c r="R4" t="s">
        <v>8315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8314</v>
      </c>
      <c r="R5" t="s">
        <v>8315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8314</v>
      </c>
      <c r="R6" t="s">
        <v>8315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8314</v>
      </c>
      <c r="R7" t="s">
        <v>8315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8314</v>
      </c>
      <c r="R8" t="s">
        <v>8315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8314</v>
      </c>
      <c r="R9" t="s">
        <v>8315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8314</v>
      </c>
      <c r="R10" t="s">
        <v>8315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8314</v>
      </c>
      <c r="R11" t="s">
        <v>8315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8314</v>
      </c>
      <c r="R12" t="s">
        <v>8315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8314</v>
      </c>
      <c r="R13" t="s">
        <v>8315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8314</v>
      </c>
      <c r="R14" t="s">
        <v>8315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8314</v>
      </c>
      <c r="R15" t="s">
        <v>8315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8314</v>
      </c>
      <c r="R16" t="s">
        <v>8315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8314</v>
      </c>
      <c r="R17" t="s">
        <v>8315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8314</v>
      </c>
      <c r="R18" t="s">
        <v>8315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8314</v>
      </c>
      <c r="R19" t="s">
        <v>8315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8314</v>
      </c>
      <c r="R20" t="s">
        <v>8315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8314</v>
      </c>
      <c r="R21" t="s">
        <v>8315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8314</v>
      </c>
      <c r="R22" t="s">
        <v>8315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8314</v>
      </c>
      <c r="R23" t="s">
        <v>8315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8314</v>
      </c>
      <c r="R24" t="s">
        <v>8315</v>
      </c>
      <c r="S24" s="14">
        <v>42018.94159722222</v>
      </c>
      <c r="T24" s="14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8314</v>
      </c>
      <c r="R25" t="s">
        <v>8315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8314</v>
      </c>
      <c r="R26" t="s">
        <v>8315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8314</v>
      </c>
      <c r="R27" t="s">
        <v>8315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8314</v>
      </c>
      <c r="R28" t="s">
        <v>8315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8314</v>
      </c>
      <c r="R29" t="s">
        <v>8315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8314</v>
      </c>
      <c r="R30" t="s">
        <v>8315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8314</v>
      </c>
      <c r="R31" t="s">
        <v>8315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8314</v>
      </c>
      <c r="R32" t="s">
        <v>8315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8314</v>
      </c>
      <c r="R33" t="s">
        <v>8315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8314</v>
      </c>
      <c r="R34" t="s">
        <v>8315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8314</v>
      </c>
      <c r="R35" t="s">
        <v>8315</v>
      </c>
      <c r="S35" s="14">
        <v>42158.065694444449</v>
      </c>
      <c r="T35" s="14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8314</v>
      </c>
      <c r="R36" t="s">
        <v>8315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8314</v>
      </c>
      <c r="R37" t="s">
        <v>8315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8314</v>
      </c>
      <c r="R38" t="s">
        <v>8315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8314</v>
      </c>
      <c r="R39" t="s">
        <v>8315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8314</v>
      </c>
      <c r="R40" t="s">
        <v>8315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8314</v>
      </c>
      <c r="R41" t="s">
        <v>8315</v>
      </c>
      <c r="S41" s="14">
        <v>42250.598217592589</v>
      </c>
      <c r="T41" s="14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8314</v>
      </c>
      <c r="R42" t="s">
        <v>8315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8314</v>
      </c>
      <c r="R43" t="s">
        <v>8315</v>
      </c>
      <c r="S43" s="14">
        <v>42136.270787037036</v>
      </c>
      <c r="T43" s="14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8314</v>
      </c>
      <c r="R44" t="s">
        <v>8315</v>
      </c>
      <c r="S44" s="14">
        <v>42171.034861111111</v>
      </c>
      <c r="T44" s="14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8314</v>
      </c>
      <c r="R45" t="s">
        <v>8315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8314</v>
      </c>
      <c r="R46" t="s">
        <v>8315</v>
      </c>
      <c r="S46" s="14">
        <v>41758.839675925927</v>
      </c>
      <c r="T46" s="14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8314</v>
      </c>
      <c r="R47" t="s">
        <v>8315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8314</v>
      </c>
      <c r="R48" t="s">
        <v>8315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8314</v>
      </c>
      <c r="R49" t="s">
        <v>8315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8314</v>
      </c>
      <c r="R50" t="s">
        <v>8315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8314</v>
      </c>
      <c r="R51" t="s">
        <v>8315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8314</v>
      </c>
      <c r="R52" t="s">
        <v>8315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8314</v>
      </c>
      <c r="R53" t="s">
        <v>8315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8314</v>
      </c>
      <c r="R54" t="s">
        <v>8315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8314</v>
      </c>
      <c r="R55" t="s">
        <v>8315</v>
      </c>
      <c r="S55" s="14">
        <v>41827.909942129627</v>
      </c>
      <c r="T55" s="14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8314</v>
      </c>
      <c r="R56" t="s">
        <v>8315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8314</v>
      </c>
      <c r="R57" t="s">
        <v>8315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8314</v>
      </c>
      <c r="R58" t="s">
        <v>8315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8314</v>
      </c>
      <c r="R59" t="s">
        <v>8315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8314</v>
      </c>
      <c r="R60" t="s">
        <v>8315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8314</v>
      </c>
      <c r="R61" t="s">
        <v>8315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8314</v>
      </c>
      <c r="R62" t="s">
        <v>8315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8314</v>
      </c>
      <c r="R63" t="s">
        <v>8315</v>
      </c>
      <c r="S63" s="14">
        <v>42341.818379629629</v>
      </c>
      <c r="T63" s="14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8314</v>
      </c>
      <c r="R64" t="s">
        <v>8315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8314</v>
      </c>
      <c r="R65" t="s">
        <v>8315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8314</v>
      </c>
      <c r="R66" t="s">
        <v>8315</v>
      </c>
      <c r="S66" s="14">
        <v>42026.88118055556</v>
      </c>
      <c r="T66" s="14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8314</v>
      </c>
      <c r="R67" t="s">
        <v>8315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8314</v>
      </c>
      <c r="R68" t="s">
        <v>8315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8314</v>
      </c>
      <c r="R69" t="s">
        <v>8315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8314</v>
      </c>
      <c r="R70" t="s">
        <v>8315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8314</v>
      </c>
      <c r="R71" t="s">
        <v>8315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8314</v>
      </c>
      <c r="R72" t="s">
        <v>8315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8314</v>
      </c>
      <c r="R73" t="s">
        <v>8315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8314</v>
      </c>
      <c r="R74" t="s">
        <v>8315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8314</v>
      </c>
      <c r="R75" t="s">
        <v>8315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8314</v>
      </c>
      <c r="R76" t="s">
        <v>8315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8314</v>
      </c>
      <c r="R77" t="s">
        <v>8315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8314</v>
      </c>
      <c r="R78" t="s">
        <v>8315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8314</v>
      </c>
      <c r="R79" t="s">
        <v>8315</v>
      </c>
      <c r="S79" s="14">
        <v>41447.839722222219</v>
      </c>
      <c r="T79" s="14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8314</v>
      </c>
      <c r="R80" t="s">
        <v>8315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8314</v>
      </c>
      <c r="R81" t="s">
        <v>8315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8314</v>
      </c>
      <c r="R82" t="s">
        <v>8315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8314</v>
      </c>
      <c r="R83" t="s">
        <v>8315</v>
      </c>
      <c r="S83" s="14">
        <v>41775.753761574073</v>
      </c>
      <c r="T83" s="14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8314</v>
      </c>
      <c r="R84" t="s">
        <v>8315</v>
      </c>
      <c r="S84" s="14">
        <v>41766.80572916667</v>
      </c>
      <c r="T84" s="14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8314</v>
      </c>
      <c r="R85" t="s">
        <v>8315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8314</v>
      </c>
      <c r="R86" t="s">
        <v>8315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8314</v>
      </c>
      <c r="R87" t="s">
        <v>8315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8314</v>
      </c>
      <c r="R88" t="s">
        <v>8315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8314</v>
      </c>
      <c r="R89" t="s">
        <v>8315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8314</v>
      </c>
      <c r="R90" t="s">
        <v>8315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8314</v>
      </c>
      <c r="R91" t="s">
        <v>8315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8314</v>
      </c>
      <c r="R92" t="s">
        <v>8315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8314</v>
      </c>
      <c r="R93" t="s">
        <v>8315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8314</v>
      </c>
      <c r="R94" t="s">
        <v>8315</v>
      </c>
      <c r="S94" s="14">
        <v>40531.886886574073</v>
      </c>
      <c r="T94" s="14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8314</v>
      </c>
      <c r="R95" t="s">
        <v>8315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8314</v>
      </c>
      <c r="R96" t="s">
        <v>8315</v>
      </c>
      <c r="S96" s="14">
        <v>41781.666770833333</v>
      </c>
      <c r="T96" s="14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8314</v>
      </c>
      <c r="R97" t="s">
        <v>8315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8314</v>
      </c>
      <c r="R98" t="s">
        <v>8315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8314</v>
      </c>
      <c r="R99" t="s">
        <v>8315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8314</v>
      </c>
      <c r="R100" t="s">
        <v>8315</v>
      </c>
      <c r="S100" s="14">
        <v>41791.993414351848</v>
      </c>
      <c r="T100" s="14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8314</v>
      </c>
      <c r="R101" t="s">
        <v>8315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8314</v>
      </c>
      <c r="R102" t="s">
        <v>8315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8314</v>
      </c>
      <c r="R103" t="s">
        <v>8315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8314</v>
      </c>
      <c r="R104" t="s">
        <v>8315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8314</v>
      </c>
      <c r="R105" t="s">
        <v>8315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8314</v>
      </c>
      <c r="R106" t="s">
        <v>8315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8314</v>
      </c>
      <c r="R107" t="s">
        <v>8315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8314</v>
      </c>
      <c r="R108" t="s">
        <v>8315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8314</v>
      </c>
      <c r="R109" t="s">
        <v>8315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8314</v>
      </c>
      <c r="R110" t="s">
        <v>8315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8314</v>
      </c>
      <c r="R111" t="s">
        <v>8315</v>
      </c>
      <c r="S111" s="14">
        <v>42270.582141203704</v>
      </c>
      <c r="T111" s="14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8314</v>
      </c>
      <c r="R112" t="s">
        <v>8315</v>
      </c>
      <c r="S112" s="14">
        <v>42206.835370370376</v>
      </c>
      <c r="T112" s="14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8314</v>
      </c>
      <c r="R113" t="s">
        <v>8315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8314</v>
      </c>
      <c r="R114" t="s">
        <v>8315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8314</v>
      </c>
      <c r="R115" t="s">
        <v>8315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8314</v>
      </c>
      <c r="R116" t="s">
        <v>8315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8314</v>
      </c>
      <c r="R117" t="s">
        <v>8315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8314</v>
      </c>
      <c r="R118" t="s">
        <v>8315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8314</v>
      </c>
      <c r="R119" t="s">
        <v>8315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8314</v>
      </c>
      <c r="R120" t="s">
        <v>8315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8314</v>
      </c>
      <c r="R121" t="s">
        <v>8315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8314</v>
      </c>
      <c r="R122" t="s">
        <v>8315</v>
      </c>
      <c r="S122" s="14">
        <v>42702.917048611111</v>
      </c>
      <c r="T122" s="14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8314</v>
      </c>
      <c r="R123" t="s">
        <v>8315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8314</v>
      </c>
      <c r="R124" t="s">
        <v>8315</v>
      </c>
      <c r="S124" s="14">
        <v>41893.324884259258</v>
      </c>
      <c r="T124" s="14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8314</v>
      </c>
      <c r="R125" t="s">
        <v>8315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8314</v>
      </c>
      <c r="R126" t="s">
        <v>8315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8314</v>
      </c>
      <c r="R127" t="s">
        <v>8315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8314</v>
      </c>
      <c r="R128" t="s">
        <v>8315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8314</v>
      </c>
      <c r="R129" t="s">
        <v>8315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8314</v>
      </c>
      <c r="R130" t="s">
        <v>8315</v>
      </c>
      <c r="S130" s="14">
        <v>42145.746689814812</v>
      </c>
      <c r="T130" s="14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8314</v>
      </c>
      <c r="R131" t="s">
        <v>8315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8314</v>
      </c>
      <c r="R132" t="s">
        <v>8315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8314</v>
      </c>
      <c r="R133" t="s">
        <v>8315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8314</v>
      </c>
      <c r="R134" t="s">
        <v>8315</v>
      </c>
      <c r="S134" s="14">
        <v>42144.573807870373</v>
      </c>
      <c r="T134" s="14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8314</v>
      </c>
      <c r="R135" t="s">
        <v>8315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8314</v>
      </c>
      <c r="R136" t="s">
        <v>8315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8314</v>
      </c>
      <c r="R137" t="s">
        <v>8315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8314</v>
      </c>
      <c r="R138" t="s">
        <v>8315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8314</v>
      </c>
      <c r="R139" t="s">
        <v>8315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8314</v>
      </c>
      <c r="R140" t="s">
        <v>8315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8314</v>
      </c>
      <c r="R141" t="s">
        <v>8315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8314</v>
      </c>
      <c r="R142" t="s">
        <v>8315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8314</v>
      </c>
      <c r="R143" t="s">
        <v>8315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8314</v>
      </c>
      <c r="R144" t="s">
        <v>8315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8314</v>
      </c>
      <c r="R145" t="s">
        <v>8315</v>
      </c>
      <c r="S145" s="14">
        <v>42284.500104166669</v>
      </c>
      <c r="T145" s="14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8314</v>
      </c>
      <c r="R146" t="s">
        <v>8315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8314</v>
      </c>
      <c r="R147" t="s">
        <v>8315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8314</v>
      </c>
      <c r="R148" t="s">
        <v>8315</v>
      </c>
      <c r="S148" s="14">
        <v>42017.88045138889</v>
      </c>
      <c r="T148" s="14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8314</v>
      </c>
      <c r="R149" t="s">
        <v>8315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8314</v>
      </c>
      <c r="R150" t="s">
        <v>8315</v>
      </c>
      <c r="S150" s="14">
        <v>42121.756921296299</v>
      </c>
      <c r="T150" s="14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8314</v>
      </c>
      <c r="R151" t="s">
        <v>8315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8314</v>
      </c>
      <c r="R152" t="s">
        <v>8315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8314</v>
      </c>
      <c r="R153" t="s">
        <v>8315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8314</v>
      </c>
      <c r="R154" t="s">
        <v>8315</v>
      </c>
      <c r="S154" s="14">
        <v>42762.942430555559</v>
      </c>
      <c r="T154" s="14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8314</v>
      </c>
      <c r="R155" t="s">
        <v>8315</v>
      </c>
      <c r="S155" s="14">
        <v>42567.840069444443</v>
      </c>
      <c r="T155" s="14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8314</v>
      </c>
      <c r="R156" t="s">
        <v>8315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8314</v>
      </c>
      <c r="R157" t="s">
        <v>8315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8314</v>
      </c>
      <c r="R158" t="s">
        <v>8315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8314</v>
      </c>
      <c r="R159" t="s">
        <v>8315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8314</v>
      </c>
      <c r="R160" t="s">
        <v>8315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8314</v>
      </c>
      <c r="R161" t="s">
        <v>8315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8314</v>
      </c>
      <c r="R162" t="s">
        <v>8315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8314</v>
      </c>
      <c r="R163" t="s">
        <v>8315</v>
      </c>
      <c r="S163" s="14">
        <v>42186.855879629627</v>
      </c>
      <c r="T163" s="14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8314</v>
      </c>
      <c r="R164" t="s">
        <v>8315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8314</v>
      </c>
      <c r="R165" t="s">
        <v>8315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8314</v>
      </c>
      <c r="R166" t="s">
        <v>8315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8314</v>
      </c>
      <c r="R167" t="s">
        <v>8315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8314</v>
      </c>
      <c r="R168" t="s">
        <v>8315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8314</v>
      </c>
      <c r="R169" t="s">
        <v>8315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8314</v>
      </c>
      <c r="R170" t="s">
        <v>8315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8314</v>
      </c>
      <c r="R171" t="s">
        <v>8315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8314</v>
      </c>
      <c r="R172" t="s">
        <v>8315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8314</v>
      </c>
      <c r="R173" t="s">
        <v>8315</v>
      </c>
      <c r="S173" s="14">
        <v>42513.045798611114</v>
      </c>
      <c r="T173" s="14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8314</v>
      </c>
      <c r="R174" t="s">
        <v>8315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8314</v>
      </c>
      <c r="R175" t="s">
        <v>8315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8314</v>
      </c>
      <c r="R176" t="s">
        <v>8315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8314</v>
      </c>
      <c r="R177" t="s">
        <v>8315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8314</v>
      </c>
      <c r="R178" t="s">
        <v>8315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8314</v>
      </c>
      <c r="R179" t="s">
        <v>8315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8314</v>
      </c>
      <c r="R180" t="s">
        <v>8315</v>
      </c>
      <c r="S180" s="14">
        <v>42148.676851851851</v>
      </c>
      <c r="T180" s="14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8314</v>
      </c>
      <c r="R181" t="s">
        <v>8315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8314</v>
      </c>
      <c r="R182" t="s">
        <v>8315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8314</v>
      </c>
      <c r="R183" t="s">
        <v>8315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8314</v>
      </c>
      <c r="R184" t="s">
        <v>8315</v>
      </c>
      <c r="S184" s="14">
        <v>42685.974004629628</v>
      </c>
      <c r="T184" s="14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8314</v>
      </c>
      <c r="R185" t="s">
        <v>8315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8314</v>
      </c>
      <c r="R186" t="s">
        <v>8315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8314</v>
      </c>
      <c r="R187" t="s">
        <v>8315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8314</v>
      </c>
      <c r="R188" t="s">
        <v>8315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8314</v>
      </c>
      <c r="R189" t="s">
        <v>8315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8314</v>
      </c>
      <c r="R190" t="s">
        <v>8315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8314</v>
      </c>
      <c r="R191" t="s">
        <v>8315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8314</v>
      </c>
      <c r="R192" t="s">
        <v>8315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8314</v>
      </c>
      <c r="R193" t="s">
        <v>8315</v>
      </c>
      <c r="S193" s="14">
        <v>42746.057106481487</v>
      </c>
      <c r="T193" s="14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8314</v>
      </c>
      <c r="R194" t="s">
        <v>8315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8314</v>
      </c>
      <c r="R195" t="s">
        <v>8315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8314</v>
      </c>
      <c r="R196" t="s">
        <v>8315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8314</v>
      </c>
      <c r="R197" t="s">
        <v>8315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8314</v>
      </c>
      <c r="R198" t="s">
        <v>8315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8314</v>
      </c>
      <c r="R199" t="s">
        <v>8315</v>
      </c>
      <c r="S199" s="14">
        <v>41969.199756944443</v>
      </c>
      <c r="T199" s="14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8314</v>
      </c>
      <c r="R200" t="s">
        <v>8315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8314</v>
      </c>
      <c r="R201" t="s">
        <v>8315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8314</v>
      </c>
      <c r="R202" t="s">
        <v>8315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8314</v>
      </c>
      <c r="R203" t="s">
        <v>8315</v>
      </c>
      <c r="S203" s="14">
        <v>42059.701319444444</v>
      </c>
      <c r="T203" s="14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8314</v>
      </c>
      <c r="R204" t="s">
        <v>8315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8314</v>
      </c>
      <c r="R205" t="s">
        <v>8315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8314</v>
      </c>
      <c r="R206" t="s">
        <v>8315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8314</v>
      </c>
      <c r="R207" t="s">
        <v>8315</v>
      </c>
      <c r="S207" s="14">
        <v>42292.087592592594</v>
      </c>
      <c r="T207" s="14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8314</v>
      </c>
      <c r="R208" t="s">
        <v>8315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8314</v>
      </c>
      <c r="R209" t="s">
        <v>8315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8314</v>
      </c>
      <c r="R210" t="s">
        <v>8315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8314</v>
      </c>
      <c r="R211" t="s">
        <v>8315</v>
      </c>
      <c r="S211" s="14">
        <v>42494.563449074078</v>
      </c>
      <c r="T211" s="14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8314</v>
      </c>
      <c r="R212" t="s">
        <v>8315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8314</v>
      </c>
      <c r="R213" t="s">
        <v>8315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8314</v>
      </c>
      <c r="R214" t="s">
        <v>8315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8314</v>
      </c>
      <c r="R215" t="s">
        <v>8315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8314</v>
      </c>
      <c r="R216" t="s">
        <v>8315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8314</v>
      </c>
      <c r="R217" t="s">
        <v>8315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8314</v>
      </c>
      <c r="R218" t="s">
        <v>8315</v>
      </c>
      <c r="S218" s="14">
        <v>42290.61855324074</v>
      </c>
      <c r="T218" s="14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8314</v>
      </c>
      <c r="R219" t="s">
        <v>8315</v>
      </c>
      <c r="S219" s="14">
        <v>42152.503495370373</v>
      </c>
      <c r="T219" s="14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8314</v>
      </c>
      <c r="R220" t="s">
        <v>8315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8314</v>
      </c>
      <c r="R221" t="s">
        <v>8315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8314</v>
      </c>
      <c r="R222" t="s">
        <v>8315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8314</v>
      </c>
      <c r="R223" t="s">
        <v>8315</v>
      </c>
      <c r="S223" s="14">
        <v>42265.022824074069</v>
      </c>
      <c r="T223" s="14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8314</v>
      </c>
      <c r="R224" t="s">
        <v>8315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8314</v>
      </c>
      <c r="R225" t="s">
        <v>8315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8314</v>
      </c>
      <c r="R226" t="s">
        <v>8315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8314</v>
      </c>
      <c r="R227" t="s">
        <v>8315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8314</v>
      </c>
      <c r="R228" t="s">
        <v>8315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8314</v>
      </c>
      <c r="R229" t="s">
        <v>8315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8314</v>
      </c>
      <c r="R230" t="s">
        <v>8315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8314</v>
      </c>
      <c r="R231" t="s">
        <v>8315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8314</v>
      </c>
      <c r="R232" t="s">
        <v>8315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8314</v>
      </c>
      <c r="R233" t="s">
        <v>8315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8314</v>
      </c>
      <c r="R234" t="s">
        <v>8315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8314</v>
      </c>
      <c r="R235" t="s">
        <v>8315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8314</v>
      </c>
      <c r="R236" t="s">
        <v>8315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8314</v>
      </c>
      <c r="R237" t="s">
        <v>8315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8314</v>
      </c>
      <c r="R238" t="s">
        <v>8315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8314</v>
      </c>
      <c r="R239" t="s">
        <v>8315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8314</v>
      </c>
      <c r="R240" t="s">
        <v>8315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8314</v>
      </c>
      <c r="R241" t="s">
        <v>8315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8314</v>
      </c>
      <c r="R242" t="s">
        <v>8315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8314</v>
      </c>
      <c r="R243" t="s">
        <v>8315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8314</v>
      </c>
      <c r="R244" t="s">
        <v>8315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8314</v>
      </c>
      <c r="R245" t="s">
        <v>8315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8314</v>
      </c>
      <c r="R246" t="s">
        <v>8315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8314</v>
      </c>
      <c r="R247" t="s">
        <v>8315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8314</v>
      </c>
      <c r="R248" t="s">
        <v>8315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8314</v>
      </c>
      <c r="R249" t="s">
        <v>8315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8314</v>
      </c>
      <c r="R250" t="s">
        <v>8315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8314</v>
      </c>
      <c r="R251" t="s">
        <v>8315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8314</v>
      </c>
      <c r="R252" t="s">
        <v>8315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8314</v>
      </c>
      <c r="R253" t="s">
        <v>8315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8314</v>
      </c>
      <c r="R254" t="s">
        <v>8315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8314</v>
      </c>
      <c r="R255" t="s">
        <v>8315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8314</v>
      </c>
      <c r="R256" t="s">
        <v>8315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8314</v>
      </c>
      <c r="R257" t="s">
        <v>8315</v>
      </c>
      <c r="S257" s="14">
        <v>42575.130057870367</v>
      </c>
      <c r="T257" s="14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8314</v>
      </c>
      <c r="R258" t="s">
        <v>8315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8314</v>
      </c>
      <c r="R259" t="s">
        <v>8315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8314</v>
      </c>
      <c r="R260" t="s">
        <v>8315</v>
      </c>
      <c r="S260" s="14">
        <v>42605.765381944439</v>
      </c>
      <c r="T260" s="14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8314</v>
      </c>
      <c r="R261" t="s">
        <v>8315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8314</v>
      </c>
      <c r="R262" t="s">
        <v>8315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8314</v>
      </c>
      <c r="R263" t="s">
        <v>8315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8314</v>
      </c>
      <c r="R264" t="s">
        <v>8315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8314</v>
      </c>
      <c r="R265" t="s">
        <v>8315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8314</v>
      </c>
      <c r="R266" t="s">
        <v>8315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8314</v>
      </c>
      <c r="R267" t="s">
        <v>8315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8314</v>
      </c>
      <c r="R268" t="s">
        <v>8315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8314</v>
      </c>
      <c r="R269" t="s">
        <v>8315</v>
      </c>
      <c r="S269" s="14">
        <v>41793.668761574074</v>
      </c>
      <c r="T269" s="14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8314</v>
      </c>
      <c r="R270" t="s">
        <v>8315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8314</v>
      </c>
      <c r="R271" t="s">
        <v>8315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8314</v>
      </c>
      <c r="R272" t="s">
        <v>8315</v>
      </c>
      <c r="S272" s="14">
        <v>42126.87501157407</v>
      </c>
      <c r="T272" s="14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8314</v>
      </c>
      <c r="R273" t="s">
        <v>8315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8314</v>
      </c>
      <c r="R274" t="s">
        <v>8315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8314</v>
      </c>
      <c r="R275" t="s">
        <v>8315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8314</v>
      </c>
      <c r="R276" t="s">
        <v>8315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8314</v>
      </c>
      <c r="R277" t="s">
        <v>8315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8314</v>
      </c>
      <c r="R278" t="s">
        <v>8315</v>
      </c>
      <c r="S278" s="14">
        <v>42689.214988425927</v>
      </c>
      <c r="T278" s="14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8314</v>
      </c>
      <c r="R279" t="s">
        <v>8315</v>
      </c>
      <c r="S279" s="14">
        <v>42584.846828703703</v>
      </c>
      <c r="T279" s="14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8314</v>
      </c>
      <c r="R280" t="s">
        <v>8315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8314</v>
      </c>
      <c r="R281" t="s">
        <v>8315</v>
      </c>
      <c r="S281" s="14">
        <v>42132.036168981482</v>
      </c>
      <c r="T281" s="14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8314</v>
      </c>
      <c r="R282" t="s">
        <v>8315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8314</v>
      </c>
      <c r="R283" t="s">
        <v>8315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8314</v>
      </c>
      <c r="R284" t="s">
        <v>8315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8314</v>
      </c>
      <c r="R285" t="s">
        <v>8315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8314</v>
      </c>
      <c r="R286" t="s">
        <v>8315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8314</v>
      </c>
      <c r="R287" t="s">
        <v>8315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8314</v>
      </c>
      <c r="R288" t="s">
        <v>8315</v>
      </c>
      <c r="S288" s="14">
        <v>41950.859560185185</v>
      </c>
      <c r="T288" s="14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8314</v>
      </c>
      <c r="R289" t="s">
        <v>8315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8314</v>
      </c>
      <c r="R290" t="s">
        <v>8315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8314</v>
      </c>
      <c r="R291" t="s">
        <v>8315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8314</v>
      </c>
      <c r="R292" t="s">
        <v>8315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8314</v>
      </c>
      <c r="R293" t="s">
        <v>8315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8314</v>
      </c>
      <c r="R294" t="s">
        <v>8315</v>
      </c>
      <c r="S294" s="14">
        <v>41893.783553240741</v>
      </c>
      <c r="T294" s="14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8314</v>
      </c>
      <c r="R295" t="s">
        <v>8315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8314</v>
      </c>
      <c r="R296" t="s">
        <v>8315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8314</v>
      </c>
      <c r="R297" t="s">
        <v>8315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8314</v>
      </c>
      <c r="R298" t="s">
        <v>8315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8314</v>
      </c>
      <c r="R299" t="s">
        <v>8315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8314</v>
      </c>
      <c r="R300" t="s">
        <v>8315</v>
      </c>
      <c r="S300" s="14">
        <v>42177.761782407411</v>
      </c>
      <c r="T300" s="14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8314</v>
      </c>
      <c r="R301" t="s">
        <v>8315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8314</v>
      </c>
      <c r="R302" t="s">
        <v>8315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8314</v>
      </c>
      <c r="R303" t="s">
        <v>8315</v>
      </c>
      <c r="S303" s="14">
        <v>42289.761192129634</v>
      </c>
      <c r="T303" s="14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8314</v>
      </c>
      <c r="R304" t="s">
        <v>8315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8314</v>
      </c>
      <c r="R305" t="s">
        <v>8315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8314</v>
      </c>
      <c r="R306" t="s">
        <v>8315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8314</v>
      </c>
      <c r="R307" t="s">
        <v>8315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8314</v>
      </c>
      <c r="R308" t="s">
        <v>8315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8314</v>
      </c>
      <c r="R309" t="s">
        <v>8315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8314</v>
      </c>
      <c r="R310" t="s">
        <v>8315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8314</v>
      </c>
      <c r="R311" t="s">
        <v>8315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8314</v>
      </c>
      <c r="R312" t="s">
        <v>8315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8314</v>
      </c>
      <c r="R313" t="s">
        <v>8315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8314</v>
      </c>
      <c r="R314" t="s">
        <v>8315</v>
      </c>
      <c r="S314" s="14">
        <v>42016.050451388888</v>
      </c>
      <c r="T314" s="14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8314</v>
      </c>
      <c r="R315" t="s">
        <v>8315</v>
      </c>
      <c r="S315" s="14">
        <v>41730.276747685188</v>
      </c>
      <c r="T315" s="14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8314</v>
      </c>
      <c r="R316" t="s">
        <v>8315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8314</v>
      </c>
      <c r="R317" t="s">
        <v>8315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8314</v>
      </c>
      <c r="R318" t="s">
        <v>8315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8314</v>
      </c>
      <c r="R319" t="s">
        <v>8315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8314</v>
      </c>
      <c r="R320" t="s">
        <v>8315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8314</v>
      </c>
      <c r="R321" t="s">
        <v>8315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8314</v>
      </c>
      <c r="R322" t="s">
        <v>8315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8314</v>
      </c>
      <c r="R323" t="s">
        <v>8315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8314</v>
      </c>
      <c r="R324" t="s">
        <v>8315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8314</v>
      </c>
      <c r="R325" t="s">
        <v>8315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8314</v>
      </c>
      <c r="R326" t="s">
        <v>8315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8314</v>
      </c>
      <c r="R327" t="s">
        <v>8315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8314</v>
      </c>
      <c r="R328" t="s">
        <v>8315</v>
      </c>
      <c r="S328" s="14">
        <v>41964.716319444444</v>
      </c>
      <c r="T328" s="14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8314</v>
      </c>
      <c r="R329" t="s">
        <v>8315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8314</v>
      </c>
      <c r="R330" t="s">
        <v>8315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8314</v>
      </c>
      <c r="R331" t="s">
        <v>8315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8314</v>
      </c>
      <c r="R332" t="s">
        <v>8315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8314</v>
      </c>
      <c r="R333" t="s">
        <v>8315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8314</v>
      </c>
      <c r="R334" t="s">
        <v>8315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8314</v>
      </c>
      <c r="R335" t="s">
        <v>8315</v>
      </c>
      <c r="S335" s="14">
        <v>42050.008368055554</v>
      </c>
      <c r="T335" s="14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8314</v>
      </c>
      <c r="R336" t="s">
        <v>8315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8314</v>
      </c>
      <c r="R337" t="s">
        <v>8315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8314</v>
      </c>
      <c r="R338" t="s">
        <v>8315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8314</v>
      </c>
      <c r="R339" t="s">
        <v>8315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8314</v>
      </c>
      <c r="R340" t="s">
        <v>8315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8314</v>
      </c>
      <c r="R341" t="s">
        <v>8315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8314</v>
      </c>
      <c r="R342" t="s">
        <v>8315</v>
      </c>
      <c r="S342" s="14">
        <v>42483.015694444446</v>
      </c>
      <c r="T342" s="14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8314</v>
      </c>
      <c r="R343" t="s">
        <v>8315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8314</v>
      </c>
      <c r="R344" t="s">
        <v>8315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8314</v>
      </c>
      <c r="R345" t="s">
        <v>8315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8314</v>
      </c>
      <c r="R346" t="s">
        <v>8315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8314</v>
      </c>
      <c r="R347" t="s">
        <v>8315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8314</v>
      </c>
      <c r="R348" t="s">
        <v>8315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8314</v>
      </c>
      <c r="R349" t="s">
        <v>8315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8314</v>
      </c>
      <c r="R350" t="s">
        <v>8315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8314</v>
      </c>
      <c r="R351" t="s">
        <v>8315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8314</v>
      </c>
      <c r="R352" t="s">
        <v>8315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8314</v>
      </c>
      <c r="R353" t="s">
        <v>8315</v>
      </c>
      <c r="S353" s="14">
        <v>41828.646319444444</v>
      </c>
      <c r="T353" s="14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8314</v>
      </c>
      <c r="R354" t="s">
        <v>8315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8314</v>
      </c>
      <c r="R355" t="s">
        <v>8315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8314</v>
      </c>
      <c r="R356" t="s">
        <v>8315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8314</v>
      </c>
      <c r="R357" t="s">
        <v>8315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8314</v>
      </c>
      <c r="R358" t="s">
        <v>8315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8314</v>
      </c>
      <c r="R359" t="s">
        <v>8315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8314</v>
      </c>
      <c r="R360" t="s">
        <v>8315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8314</v>
      </c>
      <c r="R361" t="s">
        <v>8315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8314</v>
      </c>
      <c r="R362" t="s">
        <v>8315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8314</v>
      </c>
      <c r="R363" t="s">
        <v>8315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8314</v>
      </c>
      <c r="R364" t="s">
        <v>8315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8314</v>
      </c>
      <c r="R365" t="s">
        <v>8315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8314</v>
      </c>
      <c r="R366" t="s">
        <v>8315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8314</v>
      </c>
      <c r="R367" t="s">
        <v>8315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8314</v>
      </c>
      <c r="R368" t="s">
        <v>8315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8314</v>
      </c>
      <c r="R369" t="s">
        <v>8315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8314</v>
      </c>
      <c r="R370" t="s">
        <v>8315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8314</v>
      </c>
      <c r="R371" t="s">
        <v>8315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8314</v>
      </c>
      <c r="R372" t="s">
        <v>8315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8314</v>
      </c>
      <c r="R373" t="s">
        <v>8315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8314</v>
      </c>
      <c r="R374" t="s">
        <v>8315</v>
      </c>
      <c r="S374" s="14">
        <v>41940.598182870373</v>
      </c>
      <c r="T374" s="14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8314</v>
      </c>
      <c r="R375" t="s">
        <v>8315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8314</v>
      </c>
      <c r="R376" t="s">
        <v>8315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8314</v>
      </c>
      <c r="R377" t="s">
        <v>8315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8314</v>
      </c>
      <c r="R378" t="s">
        <v>8315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8314</v>
      </c>
      <c r="R379" t="s">
        <v>8315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8314</v>
      </c>
      <c r="R380" t="s">
        <v>8315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8314</v>
      </c>
      <c r="R381" t="s">
        <v>8315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8314</v>
      </c>
      <c r="R382" t="s">
        <v>8315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8314</v>
      </c>
      <c r="R383" t="s">
        <v>8315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8314</v>
      </c>
      <c r="R384" t="s">
        <v>8315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8314</v>
      </c>
      <c r="R385" t="s">
        <v>8315</v>
      </c>
      <c r="S385" s="14">
        <v>42552.048356481479</v>
      </c>
      <c r="T385" s="14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8314</v>
      </c>
      <c r="R386" t="s">
        <v>8315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8314</v>
      </c>
      <c r="R387" t="s">
        <v>8315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8314</v>
      </c>
      <c r="R388" t="s">
        <v>8315</v>
      </c>
      <c r="S388" s="14">
        <v>41779.724224537036</v>
      </c>
      <c r="T388" s="14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8314</v>
      </c>
      <c r="R389" t="s">
        <v>8315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8314</v>
      </c>
      <c r="R390" t="s">
        <v>8315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8314</v>
      </c>
      <c r="R391" t="s">
        <v>8315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8314</v>
      </c>
      <c r="R392" t="s">
        <v>8315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8314</v>
      </c>
      <c r="R393" t="s">
        <v>8315</v>
      </c>
      <c r="S393" s="14">
        <v>42165.993125000001</v>
      </c>
      <c r="T393" s="14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8314</v>
      </c>
      <c r="R394" t="s">
        <v>8315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8314</v>
      </c>
      <c r="R395" t="s">
        <v>8315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8314</v>
      </c>
      <c r="R396" t="s">
        <v>8315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8314</v>
      </c>
      <c r="R397" t="s">
        <v>8315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8314</v>
      </c>
      <c r="R398" t="s">
        <v>8315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8314</v>
      </c>
      <c r="R399" t="s">
        <v>8315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8314</v>
      </c>
      <c r="R400" t="s">
        <v>8315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8314</v>
      </c>
      <c r="R401" t="s">
        <v>8315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8314</v>
      </c>
      <c r="R402" t="s">
        <v>8315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8314</v>
      </c>
      <c r="R403" t="s">
        <v>8315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8314</v>
      </c>
      <c r="R404" t="s">
        <v>8315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8314</v>
      </c>
      <c r="R405" t="s">
        <v>8315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8314</v>
      </c>
      <c r="R406" t="s">
        <v>8315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8314</v>
      </c>
      <c r="R407" t="s">
        <v>8315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8314</v>
      </c>
      <c r="R408" t="s">
        <v>8315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8314</v>
      </c>
      <c r="R409" t="s">
        <v>8315</v>
      </c>
      <c r="S409" s="14">
        <v>42503.740868055553</v>
      </c>
      <c r="T409" s="14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8314</v>
      </c>
      <c r="R410" t="s">
        <v>8315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8314</v>
      </c>
      <c r="R411" t="s">
        <v>8315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8314</v>
      </c>
      <c r="R412" t="s">
        <v>8315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8314</v>
      </c>
      <c r="R413" t="s">
        <v>8315</v>
      </c>
      <c r="S413" s="14">
        <v>42155.142638888887</v>
      </c>
      <c r="T413" s="14">
        <v>42215.142638888887</v>
      </c>
    </row>
  </sheetData>
  <conditionalFormatting sqref="F1:F413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S1:T1">
    <cfRule type="colorScale" priority="2">
      <colorScale>
        <cfvo type="min"/>
        <cfvo type="max"/>
        <color rgb="FFC00000"/>
        <color theme="4"/>
      </colorScale>
    </cfRule>
  </conditionalFormatting>
  <conditionalFormatting sqref="O2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2B642-ADE4-4234-8110-17975CE26F84}">
  <sheetPr codeName="Sheet3"/>
  <dimension ref="A1:T251"/>
  <sheetViews>
    <sheetView topLeftCell="A243" workbookViewId="0">
      <selection activeCell="E5" sqref="E5"/>
    </sheetView>
  </sheetViews>
  <sheetFormatPr defaultRowHeight="14.4" x14ac:dyDescent="0.3"/>
  <cols>
    <col min="1" max="1" width="5" bestFit="1" customWidth="1"/>
    <col min="2" max="2" width="38.44140625" bestFit="1" customWidth="1"/>
    <col min="3" max="3" width="40.2187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5.109375" bestFit="1" customWidth="1"/>
    <col min="18" max="18" width="11.5546875" bestFit="1" customWidth="1"/>
    <col min="19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8359</v>
      </c>
      <c r="Q1" s="9" t="s">
        <v>8358</v>
      </c>
      <c r="R1" s="9" t="s">
        <v>8357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8314</v>
      </c>
      <c r="R2" t="s">
        <v>8315</v>
      </c>
      <c r="S2" s="14">
        <v>42492.737847222219</v>
      </c>
      <c r="T2" s="14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8314</v>
      </c>
      <c r="R3" t="s">
        <v>8315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8314</v>
      </c>
      <c r="R4" t="s">
        <v>8315</v>
      </c>
      <c r="S4" s="14">
        <v>42108.692060185189</v>
      </c>
      <c r="T4" s="14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8314</v>
      </c>
      <c r="R5" t="s">
        <v>8315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8314</v>
      </c>
      <c r="R6" t="s">
        <v>8315</v>
      </c>
      <c r="S6" s="14">
        <v>42123.648831018523</v>
      </c>
      <c r="T6" s="14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8314</v>
      </c>
      <c r="R7" t="s">
        <v>8315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8314</v>
      </c>
      <c r="R8" t="s">
        <v>8315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8314</v>
      </c>
      <c r="R9" t="s">
        <v>8315</v>
      </c>
      <c r="S9" s="14">
        <v>42370.007766203707</v>
      </c>
      <c r="T9" s="14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8314</v>
      </c>
      <c r="R10" t="s">
        <v>8315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8314</v>
      </c>
      <c r="R11" t="s">
        <v>8315</v>
      </c>
      <c r="S11" s="14">
        <v>42480.800648148142</v>
      </c>
      <c r="T11" s="14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8314</v>
      </c>
      <c r="R12" t="s">
        <v>8315</v>
      </c>
      <c r="S12" s="14">
        <v>41784.789687500001</v>
      </c>
      <c r="T12" s="14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8314</v>
      </c>
      <c r="R13" t="s">
        <v>8315</v>
      </c>
      <c r="S13" s="14">
        <v>41831.675034722226</v>
      </c>
      <c r="T13" s="14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8314</v>
      </c>
      <c r="R14" t="s">
        <v>8315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8314</v>
      </c>
      <c r="R15" t="s">
        <v>8315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8314</v>
      </c>
      <c r="R16" t="s">
        <v>8315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8314</v>
      </c>
      <c r="R17" t="s">
        <v>8315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8314</v>
      </c>
      <c r="R18" t="s">
        <v>8315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8314</v>
      </c>
      <c r="R19" t="s">
        <v>8315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8314</v>
      </c>
      <c r="R20" t="s">
        <v>8315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8314</v>
      </c>
      <c r="R21" t="s">
        <v>8315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8314</v>
      </c>
      <c r="R22" t="s">
        <v>8315</v>
      </c>
      <c r="S22" s="14">
        <v>42002.817488425921</v>
      </c>
      <c r="T22" s="14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8314</v>
      </c>
      <c r="R23" t="s">
        <v>8315</v>
      </c>
      <c r="S23" s="14">
        <v>42722.84474537037</v>
      </c>
      <c r="T23" s="14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8314</v>
      </c>
      <c r="R24" t="s">
        <v>8315</v>
      </c>
      <c r="S24" s="14">
        <v>42465.128391203703</v>
      </c>
      <c r="T24" s="14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8314</v>
      </c>
      <c r="R25" t="s">
        <v>8315</v>
      </c>
      <c r="S25" s="14">
        <v>42171.743969907402</v>
      </c>
      <c r="T25" s="14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8314</v>
      </c>
      <c r="R26" t="s">
        <v>8315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8314</v>
      </c>
      <c r="R27" t="s">
        <v>8315</v>
      </c>
      <c r="S27" s="14">
        <v>42359.725243055553</v>
      </c>
      <c r="T27" s="14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8314</v>
      </c>
      <c r="R28" t="s">
        <v>8315</v>
      </c>
      <c r="S28" s="14">
        <v>42192.905694444446</v>
      </c>
      <c r="T28" s="14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8314</v>
      </c>
      <c r="R29" t="s">
        <v>8315</v>
      </c>
      <c r="S29" s="14">
        <v>41916.597638888888</v>
      </c>
      <c r="T29" s="14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8314</v>
      </c>
      <c r="R30" t="s">
        <v>8315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8314</v>
      </c>
      <c r="R31" t="s">
        <v>8315</v>
      </c>
      <c r="S31" s="14">
        <v>42370.90320601852</v>
      </c>
      <c r="T31" s="14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8314</v>
      </c>
      <c r="R32" t="s">
        <v>8315</v>
      </c>
      <c r="S32" s="14">
        <v>41948.727256944447</v>
      </c>
      <c r="T32" s="14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8314</v>
      </c>
      <c r="R33" t="s">
        <v>8315</v>
      </c>
      <c r="S33" s="14">
        <v>42047.07640046296</v>
      </c>
      <c r="T33" s="14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8314</v>
      </c>
      <c r="R34" t="s">
        <v>8315</v>
      </c>
      <c r="S34" s="14">
        <v>42261.632916666669</v>
      </c>
      <c r="T34" s="14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8314</v>
      </c>
      <c r="R35" t="s">
        <v>8315</v>
      </c>
      <c r="S35" s="14">
        <v>41985.427361111113</v>
      </c>
      <c r="T35" s="14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8314</v>
      </c>
      <c r="R36" t="s">
        <v>8315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8314</v>
      </c>
      <c r="R37" t="s">
        <v>8315</v>
      </c>
      <c r="S37" s="14">
        <v>41850.863252314812</v>
      </c>
      <c r="T37" s="14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8314</v>
      </c>
      <c r="R38" t="s">
        <v>8315</v>
      </c>
      <c r="S38" s="14">
        <v>41831.742962962962</v>
      </c>
      <c r="T38" s="14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8314</v>
      </c>
      <c r="R39" t="s">
        <v>8315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8314</v>
      </c>
      <c r="R40" t="s">
        <v>8315</v>
      </c>
      <c r="S40" s="14">
        <v>41869.714166666665</v>
      </c>
      <c r="T40" s="14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8314</v>
      </c>
      <c r="R41" t="s">
        <v>8315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8314</v>
      </c>
      <c r="R42" t="s">
        <v>8315</v>
      </c>
      <c r="S42" s="14">
        <v>42037.986284722225</v>
      </c>
      <c r="T42" s="14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8314</v>
      </c>
      <c r="R43" t="s">
        <v>8315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8314</v>
      </c>
      <c r="R44" t="s">
        <v>8315</v>
      </c>
      <c r="S44" s="14">
        <v>42701.908807870372</v>
      </c>
      <c r="T44" s="14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8314</v>
      </c>
      <c r="R45" t="s">
        <v>8315</v>
      </c>
      <c r="S45" s="14">
        <v>42258.646504629629</v>
      </c>
      <c r="T45" s="14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8314</v>
      </c>
      <c r="R46" t="s">
        <v>8315</v>
      </c>
      <c r="S46" s="14">
        <v>42278.664965277778</v>
      </c>
      <c r="T46" s="14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8314</v>
      </c>
      <c r="R47" t="s">
        <v>8315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8314</v>
      </c>
      <c r="R48" t="s">
        <v>8315</v>
      </c>
      <c r="S48" s="14">
        <v>41830.234166666669</v>
      </c>
      <c r="T48" s="14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8314</v>
      </c>
      <c r="R49" t="s">
        <v>8315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8314</v>
      </c>
      <c r="R50" t="s">
        <v>8315</v>
      </c>
      <c r="S50" s="14">
        <v>42210.439768518518</v>
      </c>
      <c r="T50" s="14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8314</v>
      </c>
      <c r="R51" t="s">
        <v>8315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8314</v>
      </c>
      <c r="R52" t="s">
        <v>8315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8314</v>
      </c>
      <c r="R53" t="s">
        <v>8315</v>
      </c>
      <c r="S53" s="14">
        <v>42199.648912037039</v>
      </c>
      <c r="T53" s="14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8314</v>
      </c>
      <c r="R54" t="s">
        <v>8315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8314</v>
      </c>
      <c r="R55" t="s">
        <v>8315</v>
      </c>
      <c r="S55" s="14">
        <v>42499.731701388882</v>
      </c>
      <c r="T55" s="14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8314</v>
      </c>
      <c r="R56" t="s">
        <v>8315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8314</v>
      </c>
      <c r="R57" t="s">
        <v>8315</v>
      </c>
      <c r="S57" s="14">
        <v>42142.768819444449</v>
      </c>
      <c r="T57" s="14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8314</v>
      </c>
      <c r="R58" t="s">
        <v>8315</v>
      </c>
      <c r="S58" s="14">
        <v>42354.131643518514</v>
      </c>
      <c r="T58" s="14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8314</v>
      </c>
      <c r="R59" t="s">
        <v>8315</v>
      </c>
      <c r="S59" s="14">
        <v>41828.922905092593</v>
      </c>
      <c r="T59" s="14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8314</v>
      </c>
      <c r="R60" t="s">
        <v>8315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8314</v>
      </c>
      <c r="R61" t="s">
        <v>8315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8314</v>
      </c>
      <c r="R62" t="s">
        <v>8315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8314</v>
      </c>
      <c r="R63" t="s">
        <v>8315</v>
      </c>
      <c r="S63" s="14">
        <v>42205.171018518522</v>
      </c>
      <c r="T63" s="14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8314</v>
      </c>
      <c r="R64" t="s">
        <v>8315</v>
      </c>
      <c r="S64" s="14">
        <v>42041.205000000002</v>
      </c>
      <c r="T64" s="14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8314</v>
      </c>
      <c r="R65" t="s">
        <v>8315</v>
      </c>
      <c r="S65" s="14">
        <v>42203.677766203706</v>
      </c>
      <c r="T65" s="14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8314</v>
      </c>
      <c r="R66" t="s">
        <v>8315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8314</v>
      </c>
      <c r="R67" t="s">
        <v>8315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8314</v>
      </c>
      <c r="R68" t="s">
        <v>8315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8314</v>
      </c>
      <c r="R69" t="s">
        <v>8315</v>
      </c>
      <c r="S69" s="14">
        <v>42297.691006944442</v>
      </c>
      <c r="T69" s="14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8314</v>
      </c>
      <c r="R70" t="s">
        <v>8315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8314</v>
      </c>
      <c r="R71" t="s">
        <v>8315</v>
      </c>
      <c r="S71" s="14">
        <v>42325.920717592591</v>
      </c>
      <c r="T71" s="14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8314</v>
      </c>
      <c r="R72" t="s">
        <v>8315</v>
      </c>
      <c r="S72" s="14">
        <v>41858.214629629627</v>
      </c>
      <c r="T72" s="14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8314</v>
      </c>
      <c r="R73" t="s">
        <v>8315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8314</v>
      </c>
      <c r="R74" t="s">
        <v>8315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8314</v>
      </c>
      <c r="R75" t="s">
        <v>8315</v>
      </c>
      <c r="S75" s="14">
        <v>41831.697939814818</v>
      </c>
      <c r="T75" s="14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8314</v>
      </c>
      <c r="R76" t="s">
        <v>8315</v>
      </c>
      <c r="S76" s="14">
        <v>42621.389340277776</v>
      </c>
      <c r="T76" s="14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8314</v>
      </c>
      <c r="R77" t="s">
        <v>8315</v>
      </c>
      <c r="S77" s="14">
        <v>41780.785729166666</v>
      </c>
      <c r="T77" s="14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8314</v>
      </c>
      <c r="R78" t="s">
        <v>8315</v>
      </c>
      <c r="S78" s="14">
        <v>41766.072500000002</v>
      </c>
      <c r="T78" s="14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8314</v>
      </c>
      <c r="R79" t="s">
        <v>8315</v>
      </c>
      <c r="S79" s="14">
        <v>41766.617291666669</v>
      </c>
      <c r="T79" s="14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8314</v>
      </c>
      <c r="R80" t="s">
        <v>8315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8314</v>
      </c>
      <c r="R81" t="s">
        <v>8315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8314</v>
      </c>
      <c r="R82" t="s">
        <v>8315</v>
      </c>
      <c r="S82" s="14">
        <v>42159.224432870367</v>
      </c>
      <c r="T82" s="14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8314</v>
      </c>
      <c r="R83" t="s">
        <v>8315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8314</v>
      </c>
      <c r="R84" t="s">
        <v>8315</v>
      </c>
      <c r="S84" s="14">
        <v>41975.124340277776</v>
      </c>
      <c r="T84" s="14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8314</v>
      </c>
      <c r="R85" t="s">
        <v>8315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8314</v>
      </c>
      <c r="R86" t="s">
        <v>8315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8314</v>
      </c>
      <c r="R87" t="s">
        <v>8315</v>
      </c>
      <c r="S87" s="14">
        <v>42103.884930555556</v>
      </c>
      <c r="T87" s="14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8314</v>
      </c>
      <c r="R88" t="s">
        <v>8315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8314</v>
      </c>
      <c r="R89" t="s">
        <v>8315</v>
      </c>
      <c r="S89" s="14">
        <v>42041.743090277778</v>
      </c>
      <c r="T89" s="14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8314</v>
      </c>
      <c r="R90" t="s">
        <v>8315</v>
      </c>
      <c r="S90" s="14">
        <v>41829.73715277778</v>
      </c>
      <c r="T90" s="14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8314</v>
      </c>
      <c r="R91" t="s">
        <v>8315</v>
      </c>
      <c r="S91" s="14">
        <v>41789.893599537041</v>
      </c>
      <c r="T91" s="14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8314</v>
      </c>
      <c r="R92" t="s">
        <v>8315</v>
      </c>
      <c r="S92" s="14">
        <v>41833.660995370366</v>
      </c>
      <c r="T92" s="14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8314</v>
      </c>
      <c r="R93" t="s">
        <v>8315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8314</v>
      </c>
      <c r="R94" t="s">
        <v>8315</v>
      </c>
      <c r="S94" s="14">
        <v>42611.261064814811</v>
      </c>
      <c r="T94" s="14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8314</v>
      </c>
      <c r="R95" t="s">
        <v>8315</v>
      </c>
      <c r="S95" s="14">
        <v>42253.633159722223</v>
      </c>
      <c r="T95" s="14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8314</v>
      </c>
      <c r="R96" t="s">
        <v>8315</v>
      </c>
      <c r="S96" s="14">
        <v>42295.891828703709</v>
      </c>
      <c r="T96" s="14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8314</v>
      </c>
      <c r="R97" t="s">
        <v>8315</v>
      </c>
      <c r="S97" s="14">
        <v>42402.947002314817</v>
      </c>
      <c r="T97" s="14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8314</v>
      </c>
      <c r="R98" t="s">
        <v>8315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8314</v>
      </c>
      <c r="R99" t="s">
        <v>8315</v>
      </c>
      <c r="S99" s="14">
        <v>41977.004976851851</v>
      </c>
      <c r="T99" s="14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8314</v>
      </c>
      <c r="R100" t="s">
        <v>8315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8314</v>
      </c>
      <c r="R101" t="s">
        <v>8315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8314</v>
      </c>
      <c r="R102" t="s">
        <v>8315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8314</v>
      </c>
      <c r="R103" t="s">
        <v>8315</v>
      </c>
      <c r="S103" s="14">
        <v>41779.657870370371</v>
      </c>
      <c r="T103" s="14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8314</v>
      </c>
      <c r="R104" t="s">
        <v>8315</v>
      </c>
      <c r="S104" s="14">
        <v>42679.958472222221</v>
      </c>
      <c r="T104" s="14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8314</v>
      </c>
      <c r="R105" t="s">
        <v>8315</v>
      </c>
      <c r="S105" s="14">
        <v>42032.250208333338</v>
      </c>
      <c r="T105" s="14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8314</v>
      </c>
      <c r="R106" t="s">
        <v>8315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8314</v>
      </c>
      <c r="R107" t="s">
        <v>8315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8314</v>
      </c>
      <c r="R108" t="s">
        <v>8315</v>
      </c>
      <c r="S108" s="14">
        <v>42136.092488425929</v>
      </c>
      <c r="T108" s="14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8314</v>
      </c>
      <c r="R109" t="s">
        <v>8315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8314</v>
      </c>
      <c r="R110" t="s">
        <v>8315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8314</v>
      </c>
      <c r="R111" t="s">
        <v>8315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8314</v>
      </c>
      <c r="R112" t="s">
        <v>8315</v>
      </c>
      <c r="S112" s="14">
        <v>41906.819513888891</v>
      </c>
      <c r="T112" s="14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8314</v>
      </c>
      <c r="R113" t="s">
        <v>8315</v>
      </c>
      <c r="S113" s="14">
        <v>41834.135370370372</v>
      </c>
      <c r="T113" s="14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8314</v>
      </c>
      <c r="R114" t="s">
        <v>8315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8314</v>
      </c>
      <c r="R115" t="s">
        <v>8315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8314</v>
      </c>
      <c r="R116" t="s">
        <v>8315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8314</v>
      </c>
      <c r="R117" t="s">
        <v>8315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8314</v>
      </c>
      <c r="R118" t="s">
        <v>8315</v>
      </c>
      <c r="S118" s="14">
        <v>42308.211215277777</v>
      </c>
      <c r="T118" s="14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8314</v>
      </c>
      <c r="R119" t="s">
        <v>8315</v>
      </c>
      <c r="S119" s="14">
        <v>42020.768634259264</v>
      </c>
      <c r="T119" s="14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8314</v>
      </c>
      <c r="R120" t="s">
        <v>8315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8314</v>
      </c>
      <c r="R121" t="s">
        <v>8315</v>
      </c>
      <c r="S121" s="14">
        <v>41820.870821759258</v>
      </c>
      <c r="T121" s="14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8314</v>
      </c>
      <c r="R122" t="s">
        <v>8315</v>
      </c>
      <c r="S122" s="14">
        <v>42265.683182870373</v>
      </c>
      <c r="T122" s="14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8314</v>
      </c>
      <c r="R123" t="s">
        <v>8315</v>
      </c>
      <c r="S123" s="14">
        <v>42601.827141203699</v>
      </c>
      <c r="T123" s="14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8314</v>
      </c>
      <c r="R124" t="s">
        <v>8315</v>
      </c>
      <c r="S124" s="14">
        <v>42228.151701388888</v>
      </c>
      <c r="T124" s="14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8314</v>
      </c>
      <c r="R125" t="s">
        <v>8315</v>
      </c>
      <c r="S125" s="14">
        <v>42415.168564814812</v>
      </c>
      <c r="T125" s="14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8314</v>
      </c>
      <c r="R126" t="s">
        <v>8315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8314</v>
      </c>
      <c r="R127" t="s">
        <v>8315</v>
      </c>
      <c r="S127" s="14">
        <v>42233.671747685185</v>
      </c>
      <c r="T127" s="14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8314</v>
      </c>
      <c r="R128" t="s">
        <v>8315</v>
      </c>
      <c r="S128" s="14">
        <v>42675.262962962966</v>
      </c>
      <c r="T128" s="14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8314</v>
      </c>
      <c r="R129" t="s">
        <v>8315</v>
      </c>
      <c r="S129" s="14">
        <v>42534.631481481483</v>
      </c>
      <c r="T129" s="14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8314</v>
      </c>
      <c r="R130" t="s">
        <v>8315</v>
      </c>
      <c r="S130" s="14">
        <v>42151.905717592599</v>
      </c>
      <c r="T130" s="14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8314</v>
      </c>
      <c r="R131" t="s">
        <v>8315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8314</v>
      </c>
      <c r="R132" t="s">
        <v>8315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8314</v>
      </c>
      <c r="R133" t="s">
        <v>8315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8314</v>
      </c>
      <c r="R134" t="s">
        <v>8315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8314</v>
      </c>
      <c r="R135" t="s">
        <v>8315</v>
      </c>
      <c r="S135" s="14">
        <v>42213.662905092591</v>
      </c>
      <c r="T135" s="14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8314</v>
      </c>
      <c r="R136" t="s">
        <v>8315</v>
      </c>
      <c r="S136" s="14">
        <v>42109.801712962959</v>
      </c>
      <c r="T136" s="14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8314</v>
      </c>
      <c r="R137" t="s">
        <v>8315</v>
      </c>
      <c r="S137" s="14">
        <v>42031.833587962959</v>
      </c>
      <c r="T137" s="14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8314</v>
      </c>
      <c r="R138" t="s">
        <v>8315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8314</v>
      </c>
      <c r="R139" t="s">
        <v>8315</v>
      </c>
      <c r="S139" s="14">
        <v>42439.702314814815</v>
      </c>
      <c r="T139" s="14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8314</v>
      </c>
      <c r="R140" t="s">
        <v>8315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8314</v>
      </c>
      <c r="R141" t="s">
        <v>8315</v>
      </c>
      <c r="S141" s="14">
        <v>42550.048449074078</v>
      </c>
      <c r="T141" s="14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8314</v>
      </c>
      <c r="R142" t="s">
        <v>8315</v>
      </c>
      <c r="S142" s="14">
        <v>42306.848854166667</v>
      </c>
      <c r="T142" s="14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8314</v>
      </c>
      <c r="R143" t="s">
        <v>8315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8314</v>
      </c>
      <c r="R144" t="s">
        <v>8315</v>
      </c>
      <c r="S144" s="14">
        <v>42513.976319444439</v>
      </c>
      <c r="T144" s="14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8314</v>
      </c>
      <c r="R145" t="s">
        <v>8315</v>
      </c>
      <c r="S145" s="14">
        <v>41816.950370370374</v>
      </c>
      <c r="T145" s="14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8314</v>
      </c>
      <c r="R146" t="s">
        <v>8315</v>
      </c>
      <c r="S146" s="14">
        <v>41880.788842592592</v>
      </c>
      <c r="T146" s="14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8314</v>
      </c>
      <c r="R147" t="s">
        <v>8315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8314</v>
      </c>
      <c r="R148" t="s">
        <v>8315</v>
      </c>
      <c r="S148" s="14">
        <v>42053.722060185188</v>
      </c>
      <c r="T148" s="14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8314</v>
      </c>
      <c r="R149" t="s">
        <v>8315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8314</v>
      </c>
      <c r="R150" t="s">
        <v>8315</v>
      </c>
      <c r="S150" s="14">
        <v>41801.711550925924</v>
      </c>
      <c r="T150" s="14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8314</v>
      </c>
      <c r="R151" t="s">
        <v>8315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8314</v>
      </c>
      <c r="R152" t="s">
        <v>8315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8314</v>
      </c>
      <c r="R153" t="s">
        <v>8315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8314</v>
      </c>
      <c r="R154" t="s">
        <v>8315</v>
      </c>
      <c r="S154" s="14">
        <v>42447.863553240735</v>
      </c>
      <c r="T154" s="14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8314</v>
      </c>
      <c r="R155" t="s">
        <v>8315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8314</v>
      </c>
      <c r="R156" t="s">
        <v>8315</v>
      </c>
      <c r="S156" s="14">
        <v>41981.067523148144</v>
      </c>
      <c r="T156" s="14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8314</v>
      </c>
      <c r="R157" t="s">
        <v>8315</v>
      </c>
      <c r="S157" s="14">
        <v>42469.68414351852</v>
      </c>
      <c r="T157" s="14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8314</v>
      </c>
      <c r="R158" t="s">
        <v>8315</v>
      </c>
      <c r="S158" s="14">
        <v>42534.866875</v>
      </c>
      <c r="T158" s="14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8314</v>
      </c>
      <c r="R159" t="s">
        <v>8315</v>
      </c>
      <c r="S159" s="14">
        <v>41830.858344907407</v>
      </c>
      <c r="T159" s="14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8314</v>
      </c>
      <c r="R160" t="s">
        <v>8315</v>
      </c>
      <c r="S160" s="14">
        <v>42543.788564814815</v>
      </c>
      <c r="T160" s="14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8314</v>
      </c>
      <c r="R161" t="s">
        <v>8315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8314</v>
      </c>
      <c r="R162" t="s">
        <v>8315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8314</v>
      </c>
      <c r="R163" t="s">
        <v>8315</v>
      </c>
      <c r="S163" s="14">
        <v>42508.179965277777</v>
      </c>
      <c r="T163" s="14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8314</v>
      </c>
      <c r="R164" t="s">
        <v>8315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8314</v>
      </c>
      <c r="R165" t="s">
        <v>8315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8314</v>
      </c>
      <c r="R166" t="s">
        <v>8315</v>
      </c>
      <c r="S166" s="14">
        <v>42230.08116898148</v>
      </c>
      <c r="T166" s="14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8314</v>
      </c>
      <c r="R167" t="s">
        <v>8315</v>
      </c>
      <c r="S167" s="14">
        <v>42286.749780092592</v>
      </c>
      <c r="T167" s="14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8314</v>
      </c>
      <c r="R168" t="s">
        <v>8315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8314</v>
      </c>
      <c r="R169" t="s">
        <v>8315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8314</v>
      </c>
      <c r="R170" t="s">
        <v>8315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8314</v>
      </c>
      <c r="R171" t="s">
        <v>8315</v>
      </c>
      <c r="S171" s="14">
        <v>41809.389930555553</v>
      </c>
      <c r="T171" s="14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8314</v>
      </c>
      <c r="R172" t="s">
        <v>8315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8314</v>
      </c>
      <c r="R173" t="s">
        <v>8315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8314</v>
      </c>
      <c r="R174" t="s">
        <v>8315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8314</v>
      </c>
      <c r="R175" t="s">
        <v>8315</v>
      </c>
      <c r="S175" s="14">
        <v>42437.64534722222</v>
      </c>
      <c r="T175" s="14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8314</v>
      </c>
      <c r="R176" t="s">
        <v>8315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8314</v>
      </c>
      <c r="R177" t="s">
        <v>8315</v>
      </c>
      <c r="S177" s="14">
        <v>42020.587349537032</v>
      </c>
      <c r="T177" s="14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8314</v>
      </c>
      <c r="R178" t="s">
        <v>8315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8314</v>
      </c>
      <c r="R179" t="s">
        <v>8315</v>
      </c>
      <c r="S179" s="14">
        <v>41872.807696759257</v>
      </c>
      <c r="T179" s="14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8314</v>
      </c>
      <c r="R180" t="s">
        <v>8315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8314</v>
      </c>
      <c r="R181" t="s">
        <v>8315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8314</v>
      </c>
      <c r="R182" t="s">
        <v>8315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8314</v>
      </c>
      <c r="R183" t="s">
        <v>8315</v>
      </c>
      <c r="S183" s="14">
        <v>42021.301192129627</v>
      </c>
      <c r="T183" s="14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8314</v>
      </c>
      <c r="R184" t="s">
        <v>8315</v>
      </c>
      <c r="S184" s="14">
        <v>42419.246168981481</v>
      </c>
      <c r="T184" s="14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8314</v>
      </c>
      <c r="R185" t="s">
        <v>8315</v>
      </c>
      <c r="S185" s="14">
        <v>42174.780821759254</v>
      </c>
      <c r="T185" s="14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8314</v>
      </c>
      <c r="R186" t="s">
        <v>8315</v>
      </c>
      <c r="S186" s="14">
        <v>41856.672152777777</v>
      </c>
      <c r="T186" s="14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8314</v>
      </c>
      <c r="R187" t="s">
        <v>8315</v>
      </c>
      <c r="S187" s="14">
        <v>42417.675879629634</v>
      </c>
      <c r="T187" s="14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8314</v>
      </c>
      <c r="R188" t="s">
        <v>8315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8314</v>
      </c>
      <c r="R189" t="s">
        <v>8315</v>
      </c>
      <c r="S189" s="14">
        <v>41878.911550925928</v>
      </c>
      <c r="T189" s="14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8314</v>
      </c>
      <c r="R190" t="s">
        <v>8315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8314</v>
      </c>
      <c r="R191" t="s">
        <v>8315</v>
      </c>
      <c r="S191" s="14">
        <v>42408.999571759254</v>
      </c>
      <c r="T191" s="14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8314</v>
      </c>
      <c r="R192" t="s">
        <v>8315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8314</v>
      </c>
      <c r="R193" t="s">
        <v>8315</v>
      </c>
      <c r="S193" s="14">
        <v>42282.655543981484</v>
      </c>
      <c r="T193" s="14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8314</v>
      </c>
      <c r="R194" t="s">
        <v>8315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8314</v>
      </c>
      <c r="R195" t="s">
        <v>8315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8314</v>
      </c>
      <c r="R196" t="s">
        <v>8315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8314</v>
      </c>
      <c r="R197" t="s">
        <v>8315</v>
      </c>
      <c r="S197" s="14">
        <v>42374.655081018514</v>
      </c>
      <c r="T197" s="14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8314</v>
      </c>
      <c r="R198" t="s">
        <v>8315</v>
      </c>
      <c r="S198" s="14">
        <v>41941.585231481484</v>
      </c>
      <c r="T198" s="14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8314</v>
      </c>
      <c r="R199" t="s">
        <v>8315</v>
      </c>
      <c r="S199" s="14">
        <v>42293.809212962966</v>
      </c>
      <c r="T199" s="14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8314</v>
      </c>
      <c r="R200" t="s">
        <v>8315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8314</v>
      </c>
      <c r="R201" t="s">
        <v>8315</v>
      </c>
      <c r="S201" s="14">
        <v>41903.882951388885</v>
      </c>
      <c r="T201" s="14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8314</v>
      </c>
      <c r="R202" t="s">
        <v>8315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8314</v>
      </c>
      <c r="R203" t="s">
        <v>8315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8314</v>
      </c>
      <c r="R204" t="s">
        <v>8315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8314</v>
      </c>
      <c r="R205" t="s">
        <v>8315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8314</v>
      </c>
      <c r="R206" t="s">
        <v>8315</v>
      </c>
      <c r="S206" s="14">
        <v>42144.231527777782</v>
      </c>
      <c r="T206" s="14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8314</v>
      </c>
      <c r="R207" t="s">
        <v>8315</v>
      </c>
      <c r="S207" s="14">
        <v>41995.084074074075</v>
      </c>
      <c r="T207" s="14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8314</v>
      </c>
      <c r="R208" t="s">
        <v>8315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8314</v>
      </c>
      <c r="R209" t="s">
        <v>8315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8314</v>
      </c>
      <c r="R210" t="s">
        <v>8315</v>
      </c>
      <c r="S210" s="14">
        <v>41991.022488425922</v>
      </c>
      <c r="T210" s="14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8314</v>
      </c>
      <c r="R211" t="s">
        <v>8315</v>
      </c>
      <c r="S211" s="14">
        <v>42169.958506944444</v>
      </c>
      <c r="T211" s="14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8314</v>
      </c>
      <c r="R212" t="s">
        <v>8315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8314</v>
      </c>
      <c r="R213" t="s">
        <v>8315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8314</v>
      </c>
      <c r="R214" t="s">
        <v>8315</v>
      </c>
      <c r="S214" s="14">
        <v>41865.878657407404</v>
      </c>
      <c r="T214" s="14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8314</v>
      </c>
      <c r="R215" t="s">
        <v>8315</v>
      </c>
      <c r="S215" s="14">
        <v>42613.841261574074</v>
      </c>
      <c r="T215" s="14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8314</v>
      </c>
      <c r="R216" t="s">
        <v>8315</v>
      </c>
      <c r="S216" s="14">
        <v>42534.933321759265</v>
      </c>
      <c r="T216" s="14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8314</v>
      </c>
      <c r="R217" t="s">
        <v>8315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8314</v>
      </c>
      <c r="R218" t="s">
        <v>8315</v>
      </c>
      <c r="S218" s="14">
        <v>42421.141469907408</v>
      </c>
      <c r="T218" s="14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8314</v>
      </c>
      <c r="R219" t="s">
        <v>8315</v>
      </c>
      <c r="S219" s="14">
        <v>42523.739212962959</v>
      </c>
      <c r="T219" s="14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8314</v>
      </c>
      <c r="R220" t="s">
        <v>8315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8314</v>
      </c>
      <c r="R221" t="s">
        <v>8315</v>
      </c>
      <c r="S221" s="14">
        <v>42479.039212962962</v>
      </c>
      <c r="T221" s="14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8314</v>
      </c>
      <c r="R222" t="s">
        <v>8315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8314</v>
      </c>
      <c r="R223" t="s">
        <v>8315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8314</v>
      </c>
      <c r="R224" t="s">
        <v>8315</v>
      </c>
      <c r="S224" s="14">
        <v>42031.666898148149</v>
      </c>
      <c r="T224" s="14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8314</v>
      </c>
      <c r="R225" t="s">
        <v>8315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8314</v>
      </c>
      <c r="R226" t="s">
        <v>8315</v>
      </c>
      <c r="S226" s="14">
        <v>41905.795706018522</v>
      </c>
      <c r="T226" s="14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8314</v>
      </c>
      <c r="R227" t="s">
        <v>8315</v>
      </c>
      <c r="S227" s="14">
        <v>42695.7105787037</v>
      </c>
      <c r="T227" s="14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8314</v>
      </c>
      <c r="R228" t="s">
        <v>8315</v>
      </c>
      <c r="S228" s="14">
        <v>42510.938900462963</v>
      </c>
      <c r="T228" s="14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8314</v>
      </c>
      <c r="R229" t="s">
        <v>8315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8314</v>
      </c>
      <c r="R230" t="s">
        <v>8315</v>
      </c>
      <c r="S230" s="14">
        <v>42041.581307870365</v>
      </c>
      <c r="T230" s="14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8314</v>
      </c>
      <c r="R231" t="s">
        <v>8315</v>
      </c>
      <c r="S231" s="14">
        <v>42307.189270833333</v>
      </c>
      <c r="T231" s="14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8314</v>
      </c>
      <c r="R232" t="s">
        <v>8315</v>
      </c>
      <c r="S232" s="14">
        <v>42353.761759259258</v>
      </c>
      <c r="T232" s="14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8314</v>
      </c>
      <c r="R233" t="s">
        <v>8315</v>
      </c>
      <c r="S233" s="14">
        <v>42058.603877314818</v>
      </c>
      <c r="T233" s="14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8314</v>
      </c>
      <c r="R234" t="s">
        <v>8315</v>
      </c>
      <c r="S234" s="14">
        <v>42304.940960648149</v>
      </c>
      <c r="T234" s="14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8314</v>
      </c>
      <c r="R235" t="s">
        <v>8315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8314</v>
      </c>
      <c r="R236" t="s">
        <v>8315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8314</v>
      </c>
      <c r="R237" t="s">
        <v>8315</v>
      </c>
      <c r="S237" s="14">
        <v>42209.67288194444</v>
      </c>
      <c r="T237" s="14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8314</v>
      </c>
      <c r="R238" t="s">
        <v>8315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8314</v>
      </c>
      <c r="R239" t="s">
        <v>8315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8314</v>
      </c>
      <c r="R240" t="s">
        <v>8315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8314</v>
      </c>
      <c r="R241" t="s">
        <v>8315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8314</v>
      </c>
      <c r="R242" t="s">
        <v>8315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8314</v>
      </c>
      <c r="R243" t="s">
        <v>8315</v>
      </c>
      <c r="S243" s="14">
        <v>41927.124884259261</v>
      </c>
      <c r="T243" s="14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8314</v>
      </c>
      <c r="R244" t="s">
        <v>8315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8314</v>
      </c>
      <c r="R245" t="s">
        <v>8315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8314</v>
      </c>
      <c r="R246" t="s">
        <v>8315</v>
      </c>
      <c r="S246" s="14">
        <v>42188.83293981482</v>
      </c>
      <c r="T246" s="14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8314</v>
      </c>
      <c r="R247" t="s">
        <v>8315</v>
      </c>
      <c r="S247" s="14">
        <v>42053.049375000002</v>
      </c>
      <c r="T247" s="14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8314</v>
      </c>
      <c r="R248" t="s">
        <v>8315</v>
      </c>
      <c r="S248" s="14">
        <v>41883.916678240741</v>
      </c>
      <c r="T248" s="14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8314</v>
      </c>
      <c r="R249" t="s">
        <v>8315</v>
      </c>
      <c r="S249" s="14">
        <v>42767.031678240746</v>
      </c>
      <c r="T249" s="14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8314</v>
      </c>
      <c r="R250" t="s">
        <v>8315</v>
      </c>
      <c r="S250" s="14">
        <v>42029.135879629626</v>
      </c>
      <c r="T250" s="14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8314</v>
      </c>
      <c r="R251" t="s">
        <v>8315</v>
      </c>
      <c r="S251" s="14">
        <v>42358.573182870372</v>
      </c>
      <c r="T251" s="14">
        <v>42377.273611111115</v>
      </c>
    </row>
  </sheetData>
  <conditionalFormatting sqref="F1:F251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S1:T1">
    <cfRule type="colorScale" priority="2">
      <colorScale>
        <cfvo type="min"/>
        <cfvo type="max"/>
        <color rgb="FFC00000"/>
        <color theme="4"/>
      </colorScale>
    </cfRule>
  </conditionalFormatting>
  <conditionalFormatting sqref="O2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1B1C5-C03F-4B88-961E-81DB080D196B}">
  <sheetPr codeName="Sheet4"/>
  <dimension ref="A1:C15"/>
  <sheetViews>
    <sheetView workbookViewId="0">
      <selection activeCell="E21" sqref="E21"/>
    </sheetView>
  </sheetViews>
  <sheetFormatPr defaultRowHeight="14.4" x14ac:dyDescent="0.3"/>
  <cols>
    <col min="1" max="1" width="25.88671875" bestFit="1" customWidth="1"/>
    <col min="2" max="2" width="10.109375" bestFit="1" customWidth="1"/>
    <col min="3" max="3" width="11.1093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8392</v>
      </c>
      <c r="B5" s="18">
        <f>_xlfn.QUARTILE.EXC('Successful US Kickstarters'!D:D,3)</f>
        <v>5000</v>
      </c>
      <c r="C5" s="18">
        <f>_xlfn.QUARTILE.EXC('Failed US Kickstarters'!D:D,3)</f>
        <v>10000</v>
      </c>
    </row>
    <row r="6" spans="1:3" x14ac:dyDescent="0.3">
      <c r="A6" t="s">
        <v>8393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B9" s="18"/>
      <c r="C9" s="18"/>
    </row>
    <row r="10" spans="1:3" x14ac:dyDescent="0.3">
      <c r="A10" t="s">
        <v>8387</v>
      </c>
      <c r="B10" s="18">
        <f>AVERAGE('Successful US Kickstarters'!E:E)</f>
        <v>5601.5458009708727</v>
      </c>
      <c r="C10" s="18">
        <f>AVERAGE('Failed US Kickstarters'!E:E)</f>
        <v>558.65484000000004</v>
      </c>
    </row>
    <row r="11" spans="1:3" x14ac:dyDescent="0.3">
      <c r="A11" t="s">
        <v>8388</v>
      </c>
      <c r="B11" s="18">
        <f>MEDIAN('Successful US Kickstarters'!E:E)</f>
        <v>3167.5</v>
      </c>
      <c r="C11" s="18">
        <f>MEDIAN('Failed US Kickstarters'!E:E)</f>
        <v>103</v>
      </c>
    </row>
    <row r="12" spans="1:3" x14ac:dyDescent="0.3">
      <c r="A12" t="s">
        <v>8395</v>
      </c>
      <c r="B12" s="18">
        <f>_xlfn.STDEV.P('Successful US Kickstarters'!E:E)</f>
        <v>8334.5731699164608</v>
      </c>
      <c r="C12" s="18">
        <f>_xlfn.STDEV.P('Failed US Kickstarters'!E:E)</f>
        <v>1330.5230280400915</v>
      </c>
    </row>
    <row r="13" spans="1:3" x14ac:dyDescent="0.3">
      <c r="A13" t="s">
        <v>8396</v>
      </c>
      <c r="B13" s="18">
        <f>_xlfn.QUARTILE.EXC('Successful US Kickstarters'!E:E,3)</f>
        <v>5699</v>
      </c>
      <c r="C13" s="18">
        <f>_xlfn.QUARTILE.EXC('Failed US Kickstarters'!E:E,3)</f>
        <v>501</v>
      </c>
    </row>
    <row r="14" spans="1:3" x14ac:dyDescent="0.3">
      <c r="A14" t="s">
        <v>8397</v>
      </c>
      <c r="B14" s="18">
        <f>_xlfn.QUARTILE.EXC('Successful US Kickstarters'!E:E,1)</f>
        <v>1716.5074999999999</v>
      </c>
      <c r="C14" s="18">
        <f>_xlfn.QUARTILE.EXC('Failed US Kickstarters'!E:E,1)</f>
        <v>9.25</v>
      </c>
    </row>
    <row r="15" spans="1:3" x14ac:dyDescent="0.3">
      <c r="A15" t="s">
        <v>8398</v>
      </c>
      <c r="B15" s="18">
        <f>B13-B14</f>
        <v>3982.4925000000003</v>
      </c>
      <c r="C15" s="18">
        <f>C13-C14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028FE-3F7D-422B-90BC-53540D7FB796}">
  <sheetPr codeName="Sheet5"/>
  <dimension ref="A1:F6"/>
  <sheetViews>
    <sheetView workbookViewId="0">
      <selection activeCell="B19" sqref="B19"/>
    </sheetView>
  </sheetViews>
  <sheetFormatPr defaultRowHeight="14.4" x14ac:dyDescent="0.3"/>
  <cols>
    <col min="1" max="1" width="31" customWidth="1"/>
    <col min="2" max="2" width="58.21875" customWidth="1"/>
    <col min="3" max="3" width="15.88671875" customWidth="1"/>
    <col min="4" max="4" width="17.88671875" customWidth="1"/>
    <col min="5" max="5" width="16.21875" bestFit="1" customWidth="1"/>
    <col min="6" max="6" width="17.21875" bestFit="1" customWidth="1"/>
  </cols>
  <sheetData>
    <row r="1" spans="1:6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8359</v>
      </c>
      <c r="F1" s="1" t="s">
        <v>8384</v>
      </c>
    </row>
    <row r="2" spans="1:6" ht="28.8" x14ac:dyDescent="0.3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7">
        <f>VLOOKUP(A2,Kickstarter!B:E,4,FALSE)</f>
        <v>2020</v>
      </c>
      <c r="E2" s="16">
        <f>VLOOKUP(A2,Kickstarter!B:P,15,FALSE)</f>
        <v>51.79</v>
      </c>
      <c r="F2">
        <f>VLOOKUP(A2,Kickstarter!B:P,11,FALSE)</f>
        <v>39</v>
      </c>
    </row>
    <row r="3" spans="1:6" ht="28.8" x14ac:dyDescent="0.3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7">
        <f>VLOOKUP(A3,Kickstarter!B:E,4,FALSE)</f>
        <v>2020</v>
      </c>
      <c r="E3" s="16">
        <f>VLOOKUP(A3,Kickstarter!B:P,15,FALSE)</f>
        <v>36.07</v>
      </c>
      <c r="F3">
        <f>VLOOKUP(A3,Kickstarter!B:P,11,FALSE)</f>
        <v>56</v>
      </c>
    </row>
    <row r="4" spans="1:6" ht="28.8" x14ac:dyDescent="0.3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7">
        <f>VLOOKUP(A4,Kickstarter!B:E,4,FALSE)</f>
        <v>2576</v>
      </c>
      <c r="E4" s="16">
        <f>VLOOKUP(A4,Kickstarter!B:P,15,FALSE)</f>
        <v>33.03</v>
      </c>
      <c r="F4">
        <f>VLOOKUP(A4,Kickstarter!B:P,11,FALSE)</f>
        <v>78</v>
      </c>
    </row>
    <row r="5" spans="1:6" ht="28.8" x14ac:dyDescent="0.3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7">
        <f>VLOOKUP(A5,Kickstarter!B:E,4,FALSE)</f>
        <v>1168</v>
      </c>
      <c r="E5" s="16">
        <f>VLOOKUP(A5,Kickstarter!B:P,15,FALSE)</f>
        <v>44.92</v>
      </c>
      <c r="F5">
        <f>VLOOKUP(A5,Kickstarter!B:P,11,FALSE)</f>
        <v>26</v>
      </c>
    </row>
    <row r="6" spans="1:6" ht="43.2" x14ac:dyDescent="0.3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7">
        <f>VLOOKUP(A6,Kickstarter!B:E,4,FALSE)</f>
        <v>4137</v>
      </c>
      <c r="E6" s="1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9E68-5CA3-4CD0-9DA9-F39FA460D9B9}">
  <sheetPr codeName="Sheet6"/>
  <dimension ref="A1:F6"/>
  <sheetViews>
    <sheetView workbookViewId="0">
      <selection sqref="A1:A104857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C41CB-7D9D-42FB-8720-D7B1129A8049}">
  <sheetPr codeName="Sheet7"/>
  <dimension ref="A1:E7"/>
  <sheetViews>
    <sheetView workbookViewId="0">
      <selection activeCell="H23" sqref="H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1" t="s">
        <v>8222</v>
      </c>
      <c r="B1" t="s">
        <v>8223</v>
      </c>
    </row>
    <row r="2" spans="1:5" x14ac:dyDescent="0.3">
      <c r="A2" s="11" t="s">
        <v>8358</v>
      </c>
      <c r="B2" t="s">
        <v>8314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6C0B-BD82-42A4-B07B-819EF71F669A}">
  <sheetPr codeName="Sheet8"/>
  <dimension ref="A1:E18"/>
  <sheetViews>
    <sheetView workbookViewId="0">
      <selection sqref="A1:A104857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11" t="s">
        <v>8358</v>
      </c>
      <c r="B1" t="s">
        <v>8316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5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3">
      <c r="A7" s="15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3">
      <c r="A8" s="15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3">
      <c r="A9" s="15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3">
      <c r="A10" s="15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3">
      <c r="A11" s="15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3">
      <c r="A12" s="15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3">
      <c r="A13" s="15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3">
      <c r="A14" s="15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3">
      <c r="A15" s="15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3">
      <c r="A16" s="15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3">
      <c r="A17" s="15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3">
      <c r="A18" s="15" t="s">
        <v>8361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LaunchDate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Jaime McLean</cp:lastModifiedBy>
  <dcterms:created xsi:type="dcterms:W3CDTF">2017-04-20T15:17:24Z</dcterms:created>
  <dcterms:modified xsi:type="dcterms:W3CDTF">2022-08-30T04:40:52Z</dcterms:modified>
</cp:coreProperties>
</file>